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5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6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7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8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9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10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11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12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1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14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15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16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17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18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drawings/drawing19.xml" ContentType="application/vnd.openxmlformats-officedocument.drawing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20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drawings/drawing21.xml" ContentType="application/vnd.openxmlformats-officedocument.drawing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22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drawings/drawing23.xml" ContentType="application/vnd.openxmlformats-officedocument.drawing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2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25.xml" ContentType="application/vnd.openxmlformats-officedocument.drawing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26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drawings/drawing27.xml" ContentType="application/vnd.openxmlformats-officedocument.drawing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28.xml" ContentType="application/vnd.openxmlformats-officedocument.drawing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29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0" windowWidth="15576" windowHeight="8736" tabRatio="942" activeTab="1"/>
  </bookViews>
  <sheets>
    <sheet name="Summary" sheetId="19" r:id="rId1"/>
    <sheet name="Bill Impacts - Residential 100" sheetId="11" r:id="rId2"/>
    <sheet name="Bill Impacts - Residential 200" sheetId="42" r:id="rId3"/>
    <sheet name="Bill Impacts - Residential 500" sheetId="43" r:id="rId4"/>
    <sheet name="Bill Impacts - Residential 800" sheetId="44" r:id="rId5"/>
    <sheet name="Bill Impacts - Residential 1000" sheetId="45" r:id="rId6"/>
    <sheet name="Bill Impacts - Residential 1500" sheetId="46" r:id="rId7"/>
    <sheet name="Bill Impacts - Residential 2000" sheetId="47" r:id="rId8"/>
    <sheet name="Bill Impacts - GS &lt; 50 1000" sheetId="12" r:id="rId9"/>
    <sheet name="Bill Impacts - GS &lt; 50 2000" sheetId="48" r:id="rId10"/>
    <sheet name="Bill Impacts - GS &lt; 50 5000" sheetId="49" r:id="rId11"/>
    <sheet name="Bill Impacts - GS &lt; 50 10000" sheetId="50" r:id="rId12"/>
    <sheet name="Bill Impacts - GS &lt; 50 15000" sheetId="51" r:id="rId13"/>
    <sheet name="Bill Impacts - GS &gt; 50 100" sheetId="13" r:id="rId14"/>
    <sheet name="Bill Impacts - GS &gt; 50 250" sheetId="52" r:id="rId15"/>
    <sheet name="Bill Impacts - GS &gt; 50 350" sheetId="53" r:id="rId16"/>
    <sheet name="Bill Impacts - GS &gt; 50 2000" sheetId="54" r:id="rId17"/>
    <sheet name="Bill Impacts - GS &gt; 50 4000" sheetId="55" r:id="rId18"/>
    <sheet name="Bill Impacts - Large Use 6500" sheetId="14" r:id="rId19"/>
    <sheet name="Bill Impacts - Large Use 7500" sheetId="56" r:id="rId20"/>
    <sheet name="Bill Impacts - Large Use 10000" sheetId="57" r:id="rId21"/>
    <sheet name="Bill Impacts - Large Use 12500" sheetId="58" r:id="rId22"/>
    <sheet name="Bill Impacts - Large Use2 15000" sheetId="37" r:id="rId23"/>
    <sheet name="Bill Impacts - Large Use2 20000" sheetId="59" r:id="rId24"/>
    <sheet name="Bill Impacts - USL 250" sheetId="15" r:id="rId25"/>
    <sheet name="Bill Impacts - USL 500" sheetId="60" r:id="rId26"/>
    <sheet name="Bill Impacts - Sentinel" sheetId="16" r:id="rId27"/>
    <sheet name="Bill Impacts - Sentinel (2)" sheetId="61" r:id="rId28"/>
    <sheet name="Bill Impacts - Street Light" sheetId="17" r:id="rId29"/>
    <sheet name="Bill Impacts - Street Light (2" sheetId="62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BI_LDCLIST">'[1]3. Rate Class Selection'!$B$19:$B$21</definedName>
    <definedName name="contactf" localSheetId="8">#REF!</definedName>
    <definedName name="contactf" localSheetId="11">#REF!</definedName>
    <definedName name="contactf" localSheetId="12">#REF!</definedName>
    <definedName name="contactf" localSheetId="9">#REF!</definedName>
    <definedName name="contactf" localSheetId="10">#REF!</definedName>
    <definedName name="contactf" localSheetId="13">#REF!</definedName>
    <definedName name="contactf" localSheetId="16">#REF!</definedName>
    <definedName name="contactf" localSheetId="14">#REF!</definedName>
    <definedName name="contactf" localSheetId="15">#REF!</definedName>
    <definedName name="contactf" localSheetId="17">#REF!</definedName>
    <definedName name="contactf" localSheetId="20">#REF!</definedName>
    <definedName name="contactf" localSheetId="21">#REF!</definedName>
    <definedName name="contactf" localSheetId="18">#REF!</definedName>
    <definedName name="contactf" localSheetId="19">#REF!</definedName>
    <definedName name="contactf" localSheetId="22">#REF!</definedName>
    <definedName name="contactf" localSheetId="23">#REF!</definedName>
    <definedName name="contactf" localSheetId="1">#REF!</definedName>
    <definedName name="contactf" localSheetId="5">#REF!</definedName>
    <definedName name="contactf" localSheetId="6">#REF!</definedName>
    <definedName name="contactf" localSheetId="2">#REF!</definedName>
    <definedName name="contactf" localSheetId="7">#REF!</definedName>
    <definedName name="contactf" localSheetId="3">#REF!</definedName>
    <definedName name="contactf" localSheetId="4">#REF!</definedName>
    <definedName name="contactf" localSheetId="26">#REF!</definedName>
    <definedName name="contactf" localSheetId="27">#REF!</definedName>
    <definedName name="contactf" localSheetId="28">#REF!</definedName>
    <definedName name="contactf" localSheetId="29">#REF!</definedName>
    <definedName name="contactf" localSheetId="24">#REF!</definedName>
    <definedName name="contactf" localSheetId="25">#REF!</definedName>
    <definedName name="contactf" localSheetId="0">#REF!</definedName>
    <definedName name="contactf">#REF!</definedName>
    <definedName name="CustomerAdministration">[2]lists!$Z$1:$Z$36</definedName>
    <definedName name="EBNUMBER">'[2]LDC Info'!$E$16</definedName>
    <definedName name="Fixed_Charges">[2]lists!$I$1:$I$185</definedName>
    <definedName name="histdate">[3]Financials!$E$76</definedName>
    <definedName name="Incr2000" localSheetId="8">#REF!</definedName>
    <definedName name="Incr2000" localSheetId="11">#REF!</definedName>
    <definedName name="Incr2000" localSheetId="12">#REF!</definedName>
    <definedName name="Incr2000" localSheetId="9">#REF!</definedName>
    <definedName name="Incr2000" localSheetId="10">#REF!</definedName>
    <definedName name="Incr2000" localSheetId="13">#REF!</definedName>
    <definedName name="Incr2000" localSheetId="16">#REF!</definedName>
    <definedName name="Incr2000" localSheetId="14">#REF!</definedName>
    <definedName name="Incr2000" localSheetId="15">#REF!</definedName>
    <definedName name="Incr2000" localSheetId="17">#REF!</definedName>
    <definedName name="Incr2000" localSheetId="20">#REF!</definedName>
    <definedName name="Incr2000" localSheetId="21">#REF!</definedName>
    <definedName name="Incr2000" localSheetId="18">#REF!</definedName>
    <definedName name="Incr2000" localSheetId="19">#REF!</definedName>
    <definedName name="Incr2000" localSheetId="22">#REF!</definedName>
    <definedName name="Incr2000" localSheetId="23">#REF!</definedName>
    <definedName name="Incr2000" localSheetId="1">#REF!</definedName>
    <definedName name="Incr2000" localSheetId="5">#REF!</definedName>
    <definedName name="Incr2000" localSheetId="6">#REF!</definedName>
    <definedName name="Incr2000" localSheetId="2">#REF!</definedName>
    <definedName name="Incr2000" localSheetId="7">#REF!</definedName>
    <definedName name="Incr2000" localSheetId="3">#REF!</definedName>
    <definedName name="Incr2000" localSheetId="4">#REF!</definedName>
    <definedName name="Incr2000" localSheetId="26">#REF!</definedName>
    <definedName name="Incr2000" localSheetId="27">#REF!</definedName>
    <definedName name="Incr2000" localSheetId="28">#REF!</definedName>
    <definedName name="Incr2000" localSheetId="29">#REF!</definedName>
    <definedName name="Incr2000" localSheetId="24">#REF!</definedName>
    <definedName name="Incr2000" localSheetId="25">#REF!</definedName>
    <definedName name="Incr2000" localSheetId="0">#REF!</definedName>
    <definedName name="Incr2000">#REF!</definedName>
    <definedName name="LDC_LIST">[4]lists!$AM$1:$AM$80</definedName>
    <definedName name="LIMIT" localSheetId="8">#REF!</definedName>
    <definedName name="LIMIT" localSheetId="11">#REF!</definedName>
    <definedName name="LIMIT" localSheetId="12">#REF!</definedName>
    <definedName name="LIMIT" localSheetId="9">#REF!</definedName>
    <definedName name="LIMIT" localSheetId="10">#REF!</definedName>
    <definedName name="LIMIT" localSheetId="13">#REF!</definedName>
    <definedName name="LIMIT" localSheetId="16">#REF!</definedName>
    <definedName name="LIMIT" localSheetId="14">#REF!</definedName>
    <definedName name="LIMIT" localSheetId="15">#REF!</definedName>
    <definedName name="LIMIT" localSheetId="17">#REF!</definedName>
    <definedName name="LIMIT" localSheetId="20">#REF!</definedName>
    <definedName name="LIMIT" localSheetId="21">#REF!</definedName>
    <definedName name="LIMIT" localSheetId="18">#REF!</definedName>
    <definedName name="LIMIT" localSheetId="19">#REF!</definedName>
    <definedName name="LIMIT" localSheetId="22">#REF!</definedName>
    <definedName name="LIMIT" localSheetId="23">#REF!</definedName>
    <definedName name="LIMIT" localSheetId="1">#REF!</definedName>
    <definedName name="LIMIT" localSheetId="5">#REF!</definedName>
    <definedName name="LIMIT" localSheetId="6">#REF!</definedName>
    <definedName name="LIMIT" localSheetId="2">#REF!</definedName>
    <definedName name="LIMIT" localSheetId="7">#REF!</definedName>
    <definedName name="LIMIT" localSheetId="3">#REF!</definedName>
    <definedName name="LIMIT" localSheetId="4">#REF!</definedName>
    <definedName name="LIMIT" localSheetId="26">#REF!</definedName>
    <definedName name="LIMIT" localSheetId="27">#REF!</definedName>
    <definedName name="LIMIT" localSheetId="28">#REF!</definedName>
    <definedName name="LIMIT" localSheetId="29">#REF!</definedName>
    <definedName name="LIMIT" localSheetId="24">#REF!</definedName>
    <definedName name="LIMIT" localSheetId="25">#REF!</definedName>
    <definedName name="LIMIT" localSheetId="0">#REF!</definedName>
    <definedName name="LIMIT">#REF!</definedName>
    <definedName name="LossFactors">[2]lists!$L$2:$L$15</definedName>
    <definedName name="man_beg_bud" localSheetId="8">#REF!</definedName>
    <definedName name="man_beg_bud" localSheetId="11">#REF!</definedName>
    <definedName name="man_beg_bud" localSheetId="12">#REF!</definedName>
    <definedName name="man_beg_bud" localSheetId="9">#REF!</definedName>
    <definedName name="man_beg_bud" localSheetId="10">#REF!</definedName>
    <definedName name="man_beg_bud" localSheetId="13">#REF!</definedName>
    <definedName name="man_beg_bud" localSheetId="16">#REF!</definedName>
    <definedName name="man_beg_bud" localSheetId="14">#REF!</definedName>
    <definedName name="man_beg_bud" localSheetId="15">#REF!</definedName>
    <definedName name="man_beg_bud" localSheetId="17">#REF!</definedName>
    <definedName name="man_beg_bud" localSheetId="20">#REF!</definedName>
    <definedName name="man_beg_bud" localSheetId="21">#REF!</definedName>
    <definedName name="man_beg_bud" localSheetId="18">#REF!</definedName>
    <definedName name="man_beg_bud" localSheetId="19">#REF!</definedName>
    <definedName name="man_beg_bud" localSheetId="22">#REF!</definedName>
    <definedName name="man_beg_bud" localSheetId="23">#REF!</definedName>
    <definedName name="man_beg_bud" localSheetId="1">#REF!</definedName>
    <definedName name="man_beg_bud" localSheetId="5">#REF!</definedName>
    <definedName name="man_beg_bud" localSheetId="6">#REF!</definedName>
    <definedName name="man_beg_bud" localSheetId="2">#REF!</definedName>
    <definedName name="man_beg_bud" localSheetId="7">#REF!</definedName>
    <definedName name="man_beg_bud" localSheetId="3">#REF!</definedName>
    <definedName name="man_beg_bud" localSheetId="4">#REF!</definedName>
    <definedName name="man_beg_bud" localSheetId="26">#REF!</definedName>
    <definedName name="man_beg_bud" localSheetId="27">#REF!</definedName>
    <definedName name="man_beg_bud" localSheetId="28">#REF!</definedName>
    <definedName name="man_beg_bud" localSheetId="29">#REF!</definedName>
    <definedName name="man_beg_bud" localSheetId="24">#REF!</definedName>
    <definedName name="man_beg_bud" localSheetId="25">#REF!</definedName>
    <definedName name="man_beg_bud" localSheetId="0">#REF!</definedName>
    <definedName name="man_beg_bud">#REF!</definedName>
    <definedName name="man_end_bud" localSheetId="8">#REF!</definedName>
    <definedName name="man_end_bud" localSheetId="11">#REF!</definedName>
    <definedName name="man_end_bud" localSheetId="12">#REF!</definedName>
    <definedName name="man_end_bud" localSheetId="9">#REF!</definedName>
    <definedName name="man_end_bud" localSheetId="10">#REF!</definedName>
    <definedName name="man_end_bud" localSheetId="13">#REF!</definedName>
    <definedName name="man_end_bud" localSheetId="16">#REF!</definedName>
    <definedName name="man_end_bud" localSheetId="14">#REF!</definedName>
    <definedName name="man_end_bud" localSheetId="15">#REF!</definedName>
    <definedName name="man_end_bud" localSheetId="17">#REF!</definedName>
    <definedName name="man_end_bud" localSheetId="20">#REF!</definedName>
    <definedName name="man_end_bud" localSheetId="21">#REF!</definedName>
    <definedName name="man_end_bud" localSheetId="18">#REF!</definedName>
    <definedName name="man_end_bud" localSheetId="19">#REF!</definedName>
    <definedName name="man_end_bud" localSheetId="22">#REF!</definedName>
    <definedName name="man_end_bud" localSheetId="23">#REF!</definedName>
    <definedName name="man_end_bud" localSheetId="1">#REF!</definedName>
    <definedName name="man_end_bud" localSheetId="5">#REF!</definedName>
    <definedName name="man_end_bud" localSheetId="6">#REF!</definedName>
    <definedName name="man_end_bud" localSheetId="2">#REF!</definedName>
    <definedName name="man_end_bud" localSheetId="7">#REF!</definedName>
    <definedName name="man_end_bud" localSheetId="3">#REF!</definedName>
    <definedName name="man_end_bud" localSheetId="4">#REF!</definedName>
    <definedName name="man_end_bud" localSheetId="26">#REF!</definedName>
    <definedName name="man_end_bud" localSheetId="27">#REF!</definedName>
    <definedName name="man_end_bud" localSheetId="28">#REF!</definedName>
    <definedName name="man_end_bud" localSheetId="29">#REF!</definedName>
    <definedName name="man_end_bud" localSheetId="24">#REF!</definedName>
    <definedName name="man_end_bud" localSheetId="25">#REF!</definedName>
    <definedName name="man_end_bud" localSheetId="0">#REF!</definedName>
    <definedName name="man_end_bud">#REF!</definedName>
    <definedName name="man12ACT" localSheetId="8">#REF!</definedName>
    <definedName name="man12ACT" localSheetId="11">#REF!</definedName>
    <definedName name="man12ACT" localSheetId="12">#REF!</definedName>
    <definedName name="man12ACT" localSheetId="9">#REF!</definedName>
    <definedName name="man12ACT" localSheetId="10">#REF!</definedName>
    <definedName name="man12ACT" localSheetId="13">#REF!</definedName>
    <definedName name="man12ACT" localSheetId="16">#REF!</definedName>
    <definedName name="man12ACT" localSheetId="14">#REF!</definedName>
    <definedName name="man12ACT" localSheetId="15">#REF!</definedName>
    <definedName name="man12ACT" localSheetId="17">#REF!</definedName>
    <definedName name="man12ACT" localSheetId="20">#REF!</definedName>
    <definedName name="man12ACT" localSheetId="21">#REF!</definedName>
    <definedName name="man12ACT" localSheetId="18">#REF!</definedName>
    <definedName name="man12ACT" localSheetId="19">#REF!</definedName>
    <definedName name="man12ACT" localSheetId="22">#REF!</definedName>
    <definedName name="man12ACT" localSheetId="23">#REF!</definedName>
    <definedName name="man12ACT" localSheetId="1">#REF!</definedName>
    <definedName name="man12ACT" localSheetId="5">#REF!</definedName>
    <definedName name="man12ACT" localSheetId="6">#REF!</definedName>
    <definedName name="man12ACT" localSheetId="2">#REF!</definedName>
    <definedName name="man12ACT" localSheetId="7">#REF!</definedName>
    <definedName name="man12ACT" localSheetId="3">#REF!</definedName>
    <definedName name="man12ACT" localSheetId="4">#REF!</definedName>
    <definedName name="man12ACT" localSheetId="26">#REF!</definedName>
    <definedName name="man12ACT" localSheetId="27">#REF!</definedName>
    <definedName name="man12ACT" localSheetId="28">#REF!</definedName>
    <definedName name="man12ACT" localSheetId="29">#REF!</definedName>
    <definedName name="man12ACT" localSheetId="24">#REF!</definedName>
    <definedName name="man12ACT" localSheetId="25">#REF!</definedName>
    <definedName name="man12ACT" localSheetId="0">#REF!</definedName>
    <definedName name="man12ACT">#REF!</definedName>
    <definedName name="MANBUD" localSheetId="8">#REF!</definedName>
    <definedName name="MANBUD" localSheetId="11">#REF!</definedName>
    <definedName name="MANBUD" localSheetId="12">#REF!</definedName>
    <definedName name="MANBUD" localSheetId="9">#REF!</definedName>
    <definedName name="MANBUD" localSheetId="10">#REF!</definedName>
    <definedName name="MANBUD" localSheetId="13">#REF!</definedName>
    <definedName name="MANBUD" localSheetId="16">#REF!</definedName>
    <definedName name="MANBUD" localSheetId="14">#REF!</definedName>
    <definedName name="MANBUD" localSheetId="15">#REF!</definedName>
    <definedName name="MANBUD" localSheetId="17">#REF!</definedName>
    <definedName name="MANBUD" localSheetId="20">#REF!</definedName>
    <definedName name="MANBUD" localSheetId="21">#REF!</definedName>
    <definedName name="MANBUD" localSheetId="18">#REF!</definedName>
    <definedName name="MANBUD" localSheetId="19">#REF!</definedName>
    <definedName name="MANBUD" localSheetId="22">#REF!</definedName>
    <definedName name="MANBUD" localSheetId="23">#REF!</definedName>
    <definedName name="MANBUD" localSheetId="1">#REF!</definedName>
    <definedName name="MANBUD" localSheetId="5">#REF!</definedName>
    <definedName name="MANBUD" localSheetId="6">#REF!</definedName>
    <definedName name="MANBUD" localSheetId="2">#REF!</definedName>
    <definedName name="MANBUD" localSheetId="7">#REF!</definedName>
    <definedName name="MANBUD" localSheetId="3">#REF!</definedName>
    <definedName name="MANBUD" localSheetId="4">#REF!</definedName>
    <definedName name="MANBUD" localSheetId="26">#REF!</definedName>
    <definedName name="MANBUD" localSheetId="27">#REF!</definedName>
    <definedName name="MANBUD" localSheetId="28">#REF!</definedName>
    <definedName name="MANBUD" localSheetId="29">#REF!</definedName>
    <definedName name="MANBUD" localSheetId="24">#REF!</definedName>
    <definedName name="MANBUD" localSheetId="25">#REF!</definedName>
    <definedName name="MANBUD" localSheetId="0">#REF!</definedName>
    <definedName name="MANBUD">#REF!</definedName>
    <definedName name="manCYACT" localSheetId="8">#REF!</definedName>
    <definedName name="manCYACT" localSheetId="11">#REF!</definedName>
    <definedName name="manCYACT" localSheetId="12">#REF!</definedName>
    <definedName name="manCYACT" localSheetId="9">#REF!</definedName>
    <definedName name="manCYACT" localSheetId="10">#REF!</definedName>
    <definedName name="manCYACT" localSheetId="13">#REF!</definedName>
    <definedName name="manCYACT" localSheetId="16">#REF!</definedName>
    <definedName name="manCYACT" localSheetId="14">#REF!</definedName>
    <definedName name="manCYACT" localSheetId="15">#REF!</definedName>
    <definedName name="manCYACT" localSheetId="17">#REF!</definedName>
    <definedName name="manCYACT" localSheetId="20">#REF!</definedName>
    <definedName name="manCYACT" localSheetId="21">#REF!</definedName>
    <definedName name="manCYACT" localSheetId="18">#REF!</definedName>
    <definedName name="manCYACT" localSheetId="19">#REF!</definedName>
    <definedName name="manCYACT" localSheetId="22">#REF!</definedName>
    <definedName name="manCYACT" localSheetId="23">#REF!</definedName>
    <definedName name="manCYACT" localSheetId="1">#REF!</definedName>
    <definedName name="manCYACT" localSheetId="5">#REF!</definedName>
    <definedName name="manCYACT" localSheetId="6">#REF!</definedName>
    <definedName name="manCYACT" localSheetId="2">#REF!</definedName>
    <definedName name="manCYACT" localSheetId="7">#REF!</definedName>
    <definedName name="manCYACT" localSheetId="3">#REF!</definedName>
    <definedName name="manCYACT" localSheetId="4">#REF!</definedName>
    <definedName name="manCYACT" localSheetId="26">#REF!</definedName>
    <definedName name="manCYACT" localSheetId="27">#REF!</definedName>
    <definedName name="manCYACT" localSheetId="28">#REF!</definedName>
    <definedName name="manCYACT" localSheetId="29">#REF!</definedName>
    <definedName name="manCYACT" localSheetId="24">#REF!</definedName>
    <definedName name="manCYACT" localSheetId="25">#REF!</definedName>
    <definedName name="manCYACT" localSheetId="0">#REF!</definedName>
    <definedName name="manCYACT">#REF!</definedName>
    <definedName name="manCYBUD" localSheetId="8">#REF!</definedName>
    <definedName name="manCYBUD" localSheetId="11">#REF!</definedName>
    <definedName name="manCYBUD" localSheetId="12">#REF!</definedName>
    <definedName name="manCYBUD" localSheetId="9">#REF!</definedName>
    <definedName name="manCYBUD" localSheetId="10">#REF!</definedName>
    <definedName name="manCYBUD" localSheetId="13">#REF!</definedName>
    <definedName name="manCYBUD" localSheetId="16">#REF!</definedName>
    <definedName name="manCYBUD" localSheetId="14">#REF!</definedName>
    <definedName name="manCYBUD" localSheetId="15">#REF!</definedName>
    <definedName name="manCYBUD" localSheetId="17">#REF!</definedName>
    <definedName name="manCYBUD" localSheetId="20">#REF!</definedName>
    <definedName name="manCYBUD" localSheetId="21">#REF!</definedName>
    <definedName name="manCYBUD" localSheetId="18">#REF!</definedName>
    <definedName name="manCYBUD" localSheetId="19">#REF!</definedName>
    <definedName name="manCYBUD" localSheetId="22">#REF!</definedName>
    <definedName name="manCYBUD" localSheetId="23">#REF!</definedName>
    <definedName name="manCYBUD" localSheetId="1">#REF!</definedName>
    <definedName name="manCYBUD" localSheetId="5">#REF!</definedName>
    <definedName name="manCYBUD" localSheetId="6">#REF!</definedName>
    <definedName name="manCYBUD" localSheetId="2">#REF!</definedName>
    <definedName name="manCYBUD" localSheetId="7">#REF!</definedName>
    <definedName name="manCYBUD" localSheetId="3">#REF!</definedName>
    <definedName name="manCYBUD" localSheetId="4">#REF!</definedName>
    <definedName name="manCYBUD" localSheetId="26">#REF!</definedName>
    <definedName name="manCYBUD" localSheetId="27">#REF!</definedName>
    <definedName name="manCYBUD" localSheetId="28">#REF!</definedName>
    <definedName name="manCYBUD" localSheetId="29">#REF!</definedName>
    <definedName name="manCYBUD" localSheetId="24">#REF!</definedName>
    <definedName name="manCYBUD" localSheetId="25">#REF!</definedName>
    <definedName name="manCYBUD" localSheetId="0">#REF!</definedName>
    <definedName name="manCYBUD">#REF!</definedName>
    <definedName name="manCYF" localSheetId="8">#REF!</definedName>
    <definedName name="manCYF" localSheetId="11">#REF!</definedName>
    <definedName name="manCYF" localSheetId="12">#REF!</definedName>
    <definedName name="manCYF" localSheetId="9">#REF!</definedName>
    <definedName name="manCYF" localSheetId="10">#REF!</definedName>
    <definedName name="manCYF" localSheetId="13">#REF!</definedName>
    <definedName name="manCYF" localSheetId="16">#REF!</definedName>
    <definedName name="manCYF" localSheetId="14">#REF!</definedName>
    <definedName name="manCYF" localSheetId="15">#REF!</definedName>
    <definedName name="manCYF" localSheetId="17">#REF!</definedName>
    <definedName name="manCYF" localSheetId="20">#REF!</definedName>
    <definedName name="manCYF" localSheetId="21">#REF!</definedName>
    <definedName name="manCYF" localSheetId="18">#REF!</definedName>
    <definedName name="manCYF" localSheetId="19">#REF!</definedName>
    <definedName name="manCYF" localSheetId="22">#REF!</definedName>
    <definedName name="manCYF" localSheetId="23">#REF!</definedName>
    <definedName name="manCYF" localSheetId="1">#REF!</definedName>
    <definedName name="manCYF" localSheetId="5">#REF!</definedName>
    <definedName name="manCYF" localSheetId="6">#REF!</definedName>
    <definedName name="manCYF" localSheetId="2">#REF!</definedName>
    <definedName name="manCYF" localSheetId="7">#REF!</definedName>
    <definedName name="manCYF" localSheetId="3">#REF!</definedName>
    <definedName name="manCYF" localSheetId="4">#REF!</definedName>
    <definedName name="manCYF" localSheetId="26">#REF!</definedName>
    <definedName name="manCYF" localSheetId="27">#REF!</definedName>
    <definedName name="manCYF" localSheetId="28">#REF!</definedName>
    <definedName name="manCYF" localSheetId="29">#REF!</definedName>
    <definedName name="manCYF" localSheetId="24">#REF!</definedName>
    <definedName name="manCYF" localSheetId="25">#REF!</definedName>
    <definedName name="manCYF" localSheetId="0">#REF!</definedName>
    <definedName name="manCYF">#REF!</definedName>
    <definedName name="MANEND" localSheetId="8">#REF!</definedName>
    <definedName name="MANEND" localSheetId="11">#REF!</definedName>
    <definedName name="MANEND" localSheetId="12">#REF!</definedName>
    <definedName name="MANEND" localSheetId="9">#REF!</definedName>
    <definedName name="MANEND" localSheetId="10">#REF!</definedName>
    <definedName name="MANEND" localSheetId="13">#REF!</definedName>
    <definedName name="MANEND" localSheetId="16">#REF!</definedName>
    <definedName name="MANEND" localSheetId="14">#REF!</definedName>
    <definedName name="MANEND" localSheetId="15">#REF!</definedName>
    <definedName name="MANEND" localSheetId="17">#REF!</definedName>
    <definedName name="MANEND" localSheetId="20">#REF!</definedName>
    <definedName name="MANEND" localSheetId="21">#REF!</definedName>
    <definedName name="MANEND" localSheetId="18">#REF!</definedName>
    <definedName name="MANEND" localSheetId="19">#REF!</definedName>
    <definedName name="MANEND" localSheetId="22">#REF!</definedName>
    <definedName name="MANEND" localSheetId="23">#REF!</definedName>
    <definedName name="MANEND" localSheetId="1">#REF!</definedName>
    <definedName name="MANEND" localSheetId="5">#REF!</definedName>
    <definedName name="MANEND" localSheetId="6">#REF!</definedName>
    <definedName name="MANEND" localSheetId="2">#REF!</definedName>
    <definedName name="MANEND" localSheetId="7">#REF!</definedName>
    <definedName name="MANEND" localSheetId="3">#REF!</definedName>
    <definedName name="MANEND" localSheetId="4">#REF!</definedName>
    <definedName name="MANEND" localSheetId="26">#REF!</definedName>
    <definedName name="MANEND" localSheetId="27">#REF!</definedName>
    <definedName name="MANEND" localSheetId="28">#REF!</definedName>
    <definedName name="MANEND" localSheetId="29">#REF!</definedName>
    <definedName name="MANEND" localSheetId="24">#REF!</definedName>
    <definedName name="MANEND" localSheetId="25">#REF!</definedName>
    <definedName name="MANEND" localSheetId="0">#REF!</definedName>
    <definedName name="MANEND">#REF!</definedName>
    <definedName name="manNYbud" localSheetId="8">#REF!</definedName>
    <definedName name="manNYbud" localSheetId="11">#REF!</definedName>
    <definedName name="manNYbud" localSheetId="12">#REF!</definedName>
    <definedName name="manNYbud" localSheetId="9">#REF!</definedName>
    <definedName name="manNYbud" localSheetId="10">#REF!</definedName>
    <definedName name="manNYbud" localSheetId="13">#REF!</definedName>
    <definedName name="manNYbud" localSheetId="16">#REF!</definedName>
    <definedName name="manNYbud" localSheetId="14">#REF!</definedName>
    <definedName name="manNYbud" localSheetId="15">#REF!</definedName>
    <definedName name="manNYbud" localSheetId="17">#REF!</definedName>
    <definedName name="manNYbud" localSheetId="20">#REF!</definedName>
    <definedName name="manNYbud" localSheetId="21">#REF!</definedName>
    <definedName name="manNYbud" localSheetId="18">#REF!</definedName>
    <definedName name="manNYbud" localSheetId="19">#REF!</definedName>
    <definedName name="manNYbud" localSheetId="22">#REF!</definedName>
    <definedName name="manNYbud" localSheetId="23">#REF!</definedName>
    <definedName name="manNYbud" localSheetId="1">#REF!</definedName>
    <definedName name="manNYbud" localSheetId="5">#REF!</definedName>
    <definedName name="manNYbud" localSheetId="6">#REF!</definedName>
    <definedName name="manNYbud" localSheetId="2">#REF!</definedName>
    <definedName name="manNYbud" localSheetId="7">#REF!</definedName>
    <definedName name="manNYbud" localSheetId="3">#REF!</definedName>
    <definedName name="manNYbud" localSheetId="4">#REF!</definedName>
    <definedName name="manNYbud" localSheetId="26">#REF!</definedName>
    <definedName name="manNYbud" localSheetId="27">#REF!</definedName>
    <definedName name="manNYbud" localSheetId="28">#REF!</definedName>
    <definedName name="manNYbud" localSheetId="29">#REF!</definedName>
    <definedName name="manNYbud" localSheetId="24">#REF!</definedName>
    <definedName name="manNYbud" localSheetId="25">#REF!</definedName>
    <definedName name="manNYbud" localSheetId="0">#REF!</definedName>
    <definedName name="manNYbud">#REF!</definedName>
    <definedName name="manpower_costs" localSheetId="8">#REF!</definedName>
    <definedName name="manpower_costs" localSheetId="11">#REF!</definedName>
    <definedName name="manpower_costs" localSheetId="12">#REF!</definedName>
    <definedName name="manpower_costs" localSheetId="9">#REF!</definedName>
    <definedName name="manpower_costs" localSheetId="10">#REF!</definedName>
    <definedName name="manpower_costs" localSheetId="13">#REF!</definedName>
    <definedName name="manpower_costs" localSheetId="16">#REF!</definedName>
    <definedName name="manpower_costs" localSheetId="14">#REF!</definedName>
    <definedName name="manpower_costs" localSheetId="15">#REF!</definedName>
    <definedName name="manpower_costs" localSheetId="17">#REF!</definedName>
    <definedName name="manpower_costs" localSheetId="20">#REF!</definedName>
    <definedName name="manpower_costs" localSheetId="21">#REF!</definedName>
    <definedName name="manpower_costs" localSheetId="18">#REF!</definedName>
    <definedName name="manpower_costs" localSheetId="19">#REF!</definedName>
    <definedName name="manpower_costs" localSheetId="22">#REF!</definedName>
    <definedName name="manpower_costs" localSheetId="23">#REF!</definedName>
    <definedName name="manpower_costs" localSheetId="1">#REF!</definedName>
    <definedName name="manpower_costs" localSheetId="5">#REF!</definedName>
    <definedName name="manpower_costs" localSheetId="6">#REF!</definedName>
    <definedName name="manpower_costs" localSheetId="2">#REF!</definedName>
    <definedName name="manpower_costs" localSheetId="7">#REF!</definedName>
    <definedName name="manpower_costs" localSheetId="3">#REF!</definedName>
    <definedName name="manpower_costs" localSheetId="4">#REF!</definedName>
    <definedName name="manpower_costs" localSheetId="26">#REF!</definedName>
    <definedName name="manpower_costs" localSheetId="27">#REF!</definedName>
    <definedName name="manpower_costs" localSheetId="28">#REF!</definedName>
    <definedName name="manpower_costs" localSheetId="29">#REF!</definedName>
    <definedName name="manpower_costs" localSheetId="24">#REF!</definedName>
    <definedName name="manpower_costs" localSheetId="25">#REF!</definedName>
    <definedName name="manpower_costs" localSheetId="0">#REF!</definedName>
    <definedName name="manpower_costs">#REF!</definedName>
    <definedName name="manPYACT" localSheetId="8">#REF!</definedName>
    <definedName name="manPYACT" localSheetId="11">#REF!</definedName>
    <definedName name="manPYACT" localSheetId="12">#REF!</definedName>
    <definedName name="manPYACT" localSheetId="9">#REF!</definedName>
    <definedName name="manPYACT" localSheetId="10">#REF!</definedName>
    <definedName name="manPYACT" localSheetId="13">#REF!</definedName>
    <definedName name="manPYACT" localSheetId="16">#REF!</definedName>
    <definedName name="manPYACT" localSheetId="14">#REF!</definedName>
    <definedName name="manPYACT" localSheetId="15">#REF!</definedName>
    <definedName name="manPYACT" localSheetId="17">#REF!</definedName>
    <definedName name="manPYACT" localSheetId="20">#REF!</definedName>
    <definedName name="manPYACT" localSheetId="21">#REF!</definedName>
    <definedName name="manPYACT" localSheetId="18">#REF!</definedName>
    <definedName name="manPYACT" localSheetId="19">#REF!</definedName>
    <definedName name="manPYACT" localSheetId="22">#REF!</definedName>
    <definedName name="manPYACT" localSheetId="23">#REF!</definedName>
    <definedName name="manPYACT" localSheetId="1">#REF!</definedName>
    <definedName name="manPYACT" localSheetId="5">#REF!</definedName>
    <definedName name="manPYACT" localSheetId="6">#REF!</definedName>
    <definedName name="manPYACT" localSheetId="2">#REF!</definedName>
    <definedName name="manPYACT" localSheetId="7">#REF!</definedName>
    <definedName name="manPYACT" localSheetId="3">#REF!</definedName>
    <definedName name="manPYACT" localSheetId="4">#REF!</definedName>
    <definedName name="manPYACT" localSheetId="26">#REF!</definedName>
    <definedName name="manPYACT" localSheetId="27">#REF!</definedName>
    <definedName name="manPYACT" localSheetId="28">#REF!</definedName>
    <definedName name="manPYACT" localSheetId="29">#REF!</definedName>
    <definedName name="manPYACT" localSheetId="24">#REF!</definedName>
    <definedName name="manPYACT" localSheetId="25">#REF!</definedName>
    <definedName name="manPYACT" localSheetId="0">#REF!</definedName>
    <definedName name="manPYACT">#REF!</definedName>
    <definedName name="MANSTART" localSheetId="8">#REF!</definedName>
    <definedName name="MANSTART" localSheetId="11">#REF!</definedName>
    <definedName name="MANSTART" localSheetId="12">#REF!</definedName>
    <definedName name="MANSTART" localSheetId="9">#REF!</definedName>
    <definedName name="MANSTART" localSheetId="10">#REF!</definedName>
    <definedName name="MANSTART" localSheetId="13">#REF!</definedName>
    <definedName name="MANSTART" localSheetId="16">#REF!</definedName>
    <definedName name="MANSTART" localSheetId="14">#REF!</definedName>
    <definedName name="MANSTART" localSheetId="15">#REF!</definedName>
    <definedName name="MANSTART" localSheetId="17">#REF!</definedName>
    <definedName name="MANSTART" localSheetId="20">#REF!</definedName>
    <definedName name="MANSTART" localSheetId="21">#REF!</definedName>
    <definedName name="MANSTART" localSheetId="18">#REF!</definedName>
    <definedName name="MANSTART" localSheetId="19">#REF!</definedName>
    <definedName name="MANSTART" localSheetId="22">#REF!</definedName>
    <definedName name="MANSTART" localSheetId="23">#REF!</definedName>
    <definedName name="MANSTART" localSheetId="1">#REF!</definedName>
    <definedName name="MANSTART" localSheetId="5">#REF!</definedName>
    <definedName name="MANSTART" localSheetId="6">#REF!</definedName>
    <definedName name="MANSTART" localSheetId="2">#REF!</definedName>
    <definedName name="MANSTART" localSheetId="7">#REF!</definedName>
    <definedName name="MANSTART" localSheetId="3">#REF!</definedName>
    <definedName name="MANSTART" localSheetId="4">#REF!</definedName>
    <definedName name="MANSTART" localSheetId="26">#REF!</definedName>
    <definedName name="MANSTART" localSheetId="27">#REF!</definedName>
    <definedName name="MANSTART" localSheetId="28">#REF!</definedName>
    <definedName name="MANSTART" localSheetId="29">#REF!</definedName>
    <definedName name="MANSTART" localSheetId="24">#REF!</definedName>
    <definedName name="MANSTART" localSheetId="25">#REF!</definedName>
    <definedName name="MANSTART" localSheetId="0">#REF!</definedName>
    <definedName name="MANSTART">#REF!</definedName>
    <definedName name="mat_beg_bud" localSheetId="8">#REF!</definedName>
    <definedName name="mat_beg_bud" localSheetId="11">#REF!</definedName>
    <definedName name="mat_beg_bud" localSheetId="12">#REF!</definedName>
    <definedName name="mat_beg_bud" localSheetId="9">#REF!</definedName>
    <definedName name="mat_beg_bud" localSheetId="10">#REF!</definedName>
    <definedName name="mat_beg_bud" localSheetId="13">#REF!</definedName>
    <definedName name="mat_beg_bud" localSheetId="16">#REF!</definedName>
    <definedName name="mat_beg_bud" localSheetId="14">#REF!</definedName>
    <definedName name="mat_beg_bud" localSheetId="15">#REF!</definedName>
    <definedName name="mat_beg_bud" localSheetId="17">#REF!</definedName>
    <definedName name="mat_beg_bud" localSheetId="20">#REF!</definedName>
    <definedName name="mat_beg_bud" localSheetId="21">#REF!</definedName>
    <definedName name="mat_beg_bud" localSheetId="18">#REF!</definedName>
    <definedName name="mat_beg_bud" localSheetId="19">#REF!</definedName>
    <definedName name="mat_beg_bud" localSheetId="22">#REF!</definedName>
    <definedName name="mat_beg_bud" localSheetId="23">#REF!</definedName>
    <definedName name="mat_beg_bud" localSheetId="1">#REF!</definedName>
    <definedName name="mat_beg_bud" localSheetId="5">#REF!</definedName>
    <definedName name="mat_beg_bud" localSheetId="6">#REF!</definedName>
    <definedName name="mat_beg_bud" localSheetId="2">#REF!</definedName>
    <definedName name="mat_beg_bud" localSheetId="7">#REF!</definedName>
    <definedName name="mat_beg_bud" localSheetId="3">#REF!</definedName>
    <definedName name="mat_beg_bud" localSheetId="4">#REF!</definedName>
    <definedName name="mat_beg_bud" localSheetId="26">#REF!</definedName>
    <definedName name="mat_beg_bud" localSheetId="27">#REF!</definedName>
    <definedName name="mat_beg_bud" localSheetId="28">#REF!</definedName>
    <definedName name="mat_beg_bud" localSheetId="29">#REF!</definedName>
    <definedName name="mat_beg_bud" localSheetId="24">#REF!</definedName>
    <definedName name="mat_beg_bud" localSheetId="25">#REF!</definedName>
    <definedName name="mat_beg_bud" localSheetId="0">#REF!</definedName>
    <definedName name="mat_beg_bud">#REF!</definedName>
    <definedName name="mat_end_bud" localSheetId="8">#REF!</definedName>
    <definedName name="mat_end_bud" localSheetId="11">#REF!</definedName>
    <definedName name="mat_end_bud" localSheetId="12">#REF!</definedName>
    <definedName name="mat_end_bud" localSheetId="9">#REF!</definedName>
    <definedName name="mat_end_bud" localSheetId="10">#REF!</definedName>
    <definedName name="mat_end_bud" localSheetId="13">#REF!</definedName>
    <definedName name="mat_end_bud" localSheetId="16">#REF!</definedName>
    <definedName name="mat_end_bud" localSheetId="14">#REF!</definedName>
    <definedName name="mat_end_bud" localSheetId="15">#REF!</definedName>
    <definedName name="mat_end_bud" localSheetId="17">#REF!</definedName>
    <definedName name="mat_end_bud" localSheetId="20">#REF!</definedName>
    <definedName name="mat_end_bud" localSheetId="21">#REF!</definedName>
    <definedName name="mat_end_bud" localSheetId="18">#REF!</definedName>
    <definedName name="mat_end_bud" localSheetId="19">#REF!</definedName>
    <definedName name="mat_end_bud" localSheetId="22">#REF!</definedName>
    <definedName name="mat_end_bud" localSheetId="23">#REF!</definedName>
    <definedName name="mat_end_bud" localSheetId="1">#REF!</definedName>
    <definedName name="mat_end_bud" localSheetId="5">#REF!</definedName>
    <definedName name="mat_end_bud" localSheetId="6">#REF!</definedName>
    <definedName name="mat_end_bud" localSheetId="2">#REF!</definedName>
    <definedName name="mat_end_bud" localSheetId="7">#REF!</definedName>
    <definedName name="mat_end_bud" localSheetId="3">#REF!</definedName>
    <definedName name="mat_end_bud" localSheetId="4">#REF!</definedName>
    <definedName name="mat_end_bud" localSheetId="26">#REF!</definedName>
    <definedName name="mat_end_bud" localSheetId="27">#REF!</definedName>
    <definedName name="mat_end_bud" localSheetId="28">#REF!</definedName>
    <definedName name="mat_end_bud" localSheetId="29">#REF!</definedName>
    <definedName name="mat_end_bud" localSheetId="24">#REF!</definedName>
    <definedName name="mat_end_bud" localSheetId="25">#REF!</definedName>
    <definedName name="mat_end_bud" localSheetId="0">#REF!</definedName>
    <definedName name="mat_end_bud">#REF!</definedName>
    <definedName name="mat12ACT" localSheetId="8">#REF!</definedName>
    <definedName name="mat12ACT" localSheetId="11">#REF!</definedName>
    <definedName name="mat12ACT" localSheetId="12">#REF!</definedName>
    <definedName name="mat12ACT" localSheetId="9">#REF!</definedName>
    <definedName name="mat12ACT" localSheetId="10">#REF!</definedName>
    <definedName name="mat12ACT" localSheetId="13">#REF!</definedName>
    <definedName name="mat12ACT" localSheetId="16">#REF!</definedName>
    <definedName name="mat12ACT" localSheetId="14">#REF!</definedName>
    <definedName name="mat12ACT" localSheetId="15">#REF!</definedName>
    <definedName name="mat12ACT" localSheetId="17">#REF!</definedName>
    <definedName name="mat12ACT" localSheetId="20">#REF!</definedName>
    <definedName name="mat12ACT" localSheetId="21">#REF!</definedName>
    <definedName name="mat12ACT" localSheetId="18">#REF!</definedName>
    <definedName name="mat12ACT" localSheetId="19">#REF!</definedName>
    <definedName name="mat12ACT" localSheetId="22">#REF!</definedName>
    <definedName name="mat12ACT" localSheetId="23">#REF!</definedName>
    <definedName name="mat12ACT" localSheetId="1">#REF!</definedName>
    <definedName name="mat12ACT" localSheetId="5">#REF!</definedName>
    <definedName name="mat12ACT" localSheetId="6">#REF!</definedName>
    <definedName name="mat12ACT" localSheetId="2">#REF!</definedName>
    <definedName name="mat12ACT" localSheetId="7">#REF!</definedName>
    <definedName name="mat12ACT" localSheetId="3">#REF!</definedName>
    <definedName name="mat12ACT" localSheetId="4">#REF!</definedName>
    <definedName name="mat12ACT" localSheetId="26">#REF!</definedName>
    <definedName name="mat12ACT" localSheetId="27">#REF!</definedName>
    <definedName name="mat12ACT" localSheetId="28">#REF!</definedName>
    <definedName name="mat12ACT" localSheetId="29">#REF!</definedName>
    <definedName name="mat12ACT" localSheetId="24">#REF!</definedName>
    <definedName name="mat12ACT" localSheetId="25">#REF!</definedName>
    <definedName name="mat12ACT" localSheetId="0">#REF!</definedName>
    <definedName name="mat12ACT">#REF!</definedName>
    <definedName name="MATBUD" localSheetId="8">#REF!</definedName>
    <definedName name="MATBUD" localSheetId="11">#REF!</definedName>
    <definedName name="MATBUD" localSheetId="12">#REF!</definedName>
    <definedName name="MATBUD" localSheetId="9">#REF!</definedName>
    <definedName name="MATBUD" localSheetId="10">#REF!</definedName>
    <definedName name="MATBUD" localSheetId="13">#REF!</definedName>
    <definedName name="MATBUD" localSheetId="16">#REF!</definedName>
    <definedName name="MATBUD" localSheetId="14">#REF!</definedName>
    <definedName name="MATBUD" localSheetId="15">#REF!</definedName>
    <definedName name="MATBUD" localSheetId="17">#REF!</definedName>
    <definedName name="MATBUD" localSheetId="20">#REF!</definedName>
    <definedName name="MATBUD" localSheetId="21">#REF!</definedName>
    <definedName name="MATBUD" localSheetId="18">#REF!</definedName>
    <definedName name="MATBUD" localSheetId="19">#REF!</definedName>
    <definedName name="MATBUD" localSheetId="22">#REF!</definedName>
    <definedName name="MATBUD" localSheetId="23">#REF!</definedName>
    <definedName name="MATBUD" localSheetId="1">#REF!</definedName>
    <definedName name="MATBUD" localSheetId="5">#REF!</definedName>
    <definedName name="MATBUD" localSheetId="6">#REF!</definedName>
    <definedName name="MATBUD" localSheetId="2">#REF!</definedName>
    <definedName name="MATBUD" localSheetId="7">#REF!</definedName>
    <definedName name="MATBUD" localSheetId="3">#REF!</definedName>
    <definedName name="MATBUD" localSheetId="4">#REF!</definedName>
    <definedName name="MATBUD" localSheetId="26">#REF!</definedName>
    <definedName name="MATBUD" localSheetId="27">#REF!</definedName>
    <definedName name="MATBUD" localSheetId="28">#REF!</definedName>
    <definedName name="MATBUD" localSheetId="29">#REF!</definedName>
    <definedName name="MATBUD" localSheetId="24">#REF!</definedName>
    <definedName name="MATBUD" localSheetId="25">#REF!</definedName>
    <definedName name="MATBUD" localSheetId="0">#REF!</definedName>
    <definedName name="MATBUD">#REF!</definedName>
    <definedName name="matCYACT" localSheetId="8">#REF!</definedName>
    <definedName name="matCYACT" localSheetId="11">#REF!</definedName>
    <definedName name="matCYACT" localSheetId="12">#REF!</definedName>
    <definedName name="matCYACT" localSheetId="9">#REF!</definedName>
    <definedName name="matCYACT" localSheetId="10">#REF!</definedName>
    <definedName name="matCYACT" localSheetId="13">#REF!</definedName>
    <definedName name="matCYACT" localSheetId="16">#REF!</definedName>
    <definedName name="matCYACT" localSheetId="14">#REF!</definedName>
    <definedName name="matCYACT" localSheetId="15">#REF!</definedName>
    <definedName name="matCYACT" localSheetId="17">#REF!</definedName>
    <definedName name="matCYACT" localSheetId="20">#REF!</definedName>
    <definedName name="matCYACT" localSheetId="21">#REF!</definedName>
    <definedName name="matCYACT" localSheetId="18">#REF!</definedName>
    <definedName name="matCYACT" localSheetId="19">#REF!</definedName>
    <definedName name="matCYACT" localSheetId="22">#REF!</definedName>
    <definedName name="matCYACT" localSheetId="23">#REF!</definedName>
    <definedName name="matCYACT" localSheetId="1">#REF!</definedName>
    <definedName name="matCYACT" localSheetId="5">#REF!</definedName>
    <definedName name="matCYACT" localSheetId="6">#REF!</definedName>
    <definedName name="matCYACT" localSheetId="2">#REF!</definedName>
    <definedName name="matCYACT" localSheetId="7">#REF!</definedName>
    <definedName name="matCYACT" localSheetId="3">#REF!</definedName>
    <definedName name="matCYACT" localSheetId="4">#REF!</definedName>
    <definedName name="matCYACT" localSheetId="26">#REF!</definedName>
    <definedName name="matCYACT" localSheetId="27">#REF!</definedName>
    <definedName name="matCYACT" localSheetId="28">#REF!</definedName>
    <definedName name="matCYACT" localSheetId="29">#REF!</definedName>
    <definedName name="matCYACT" localSheetId="24">#REF!</definedName>
    <definedName name="matCYACT" localSheetId="25">#REF!</definedName>
    <definedName name="matCYACT" localSheetId="0">#REF!</definedName>
    <definedName name="matCYACT">#REF!</definedName>
    <definedName name="matCYBUD" localSheetId="8">#REF!</definedName>
    <definedName name="matCYBUD" localSheetId="11">#REF!</definedName>
    <definedName name="matCYBUD" localSheetId="12">#REF!</definedName>
    <definedName name="matCYBUD" localSheetId="9">#REF!</definedName>
    <definedName name="matCYBUD" localSheetId="10">#REF!</definedName>
    <definedName name="matCYBUD" localSheetId="13">#REF!</definedName>
    <definedName name="matCYBUD" localSheetId="16">#REF!</definedName>
    <definedName name="matCYBUD" localSheetId="14">#REF!</definedName>
    <definedName name="matCYBUD" localSheetId="15">#REF!</definedName>
    <definedName name="matCYBUD" localSheetId="17">#REF!</definedName>
    <definedName name="matCYBUD" localSheetId="20">#REF!</definedName>
    <definedName name="matCYBUD" localSheetId="21">#REF!</definedName>
    <definedName name="matCYBUD" localSheetId="18">#REF!</definedName>
    <definedName name="matCYBUD" localSheetId="19">#REF!</definedName>
    <definedName name="matCYBUD" localSheetId="22">#REF!</definedName>
    <definedName name="matCYBUD" localSheetId="23">#REF!</definedName>
    <definedName name="matCYBUD" localSheetId="1">#REF!</definedName>
    <definedName name="matCYBUD" localSheetId="5">#REF!</definedName>
    <definedName name="matCYBUD" localSheetId="6">#REF!</definedName>
    <definedName name="matCYBUD" localSheetId="2">#REF!</definedName>
    <definedName name="matCYBUD" localSheetId="7">#REF!</definedName>
    <definedName name="matCYBUD" localSheetId="3">#REF!</definedName>
    <definedName name="matCYBUD" localSheetId="4">#REF!</definedName>
    <definedName name="matCYBUD" localSheetId="26">#REF!</definedName>
    <definedName name="matCYBUD" localSheetId="27">#REF!</definedName>
    <definedName name="matCYBUD" localSheetId="28">#REF!</definedName>
    <definedName name="matCYBUD" localSheetId="29">#REF!</definedName>
    <definedName name="matCYBUD" localSheetId="24">#REF!</definedName>
    <definedName name="matCYBUD" localSheetId="25">#REF!</definedName>
    <definedName name="matCYBUD" localSheetId="0">#REF!</definedName>
    <definedName name="matCYBUD">#REF!</definedName>
    <definedName name="matCYF" localSheetId="8">#REF!</definedName>
    <definedName name="matCYF" localSheetId="11">#REF!</definedName>
    <definedName name="matCYF" localSheetId="12">#REF!</definedName>
    <definedName name="matCYF" localSheetId="9">#REF!</definedName>
    <definedName name="matCYF" localSheetId="10">#REF!</definedName>
    <definedName name="matCYF" localSheetId="13">#REF!</definedName>
    <definedName name="matCYF" localSheetId="16">#REF!</definedName>
    <definedName name="matCYF" localSheetId="14">#REF!</definedName>
    <definedName name="matCYF" localSheetId="15">#REF!</definedName>
    <definedName name="matCYF" localSheetId="17">#REF!</definedName>
    <definedName name="matCYF" localSheetId="20">#REF!</definedName>
    <definedName name="matCYF" localSheetId="21">#REF!</definedName>
    <definedName name="matCYF" localSheetId="18">#REF!</definedName>
    <definedName name="matCYF" localSheetId="19">#REF!</definedName>
    <definedName name="matCYF" localSheetId="22">#REF!</definedName>
    <definedName name="matCYF" localSheetId="23">#REF!</definedName>
    <definedName name="matCYF" localSheetId="1">#REF!</definedName>
    <definedName name="matCYF" localSheetId="5">#REF!</definedName>
    <definedName name="matCYF" localSheetId="6">#REF!</definedName>
    <definedName name="matCYF" localSheetId="2">#REF!</definedName>
    <definedName name="matCYF" localSheetId="7">#REF!</definedName>
    <definedName name="matCYF" localSheetId="3">#REF!</definedName>
    <definedName name="matCYF" localSheetId="4">#REF!</definedName>
    <definedName name="matCYF" localSheetId="26">#REF!</definedName>
    <definedName name="matCYF" localSheetId="27">#REF!</definedName>
    <definedName name="matCYF" localSheetId="28">#REF!</definedName>
    <definedName name="matCYF" localSheetId="29">#REF!</definedName>
    <definedName name="matCYF" localSheetId="24">#REF!</definedName>
    <definedName name="matCYF" localSheetId="25">#REF!</definedName>
    <definedName name="matCYF" localSheetId="0">#REF!</definedName>
    <definedName name="matCYF">#REF!</definedName>
    <definedName name="MATEND" localSheetId="8">#REF!</definedName>
    <definedName name="MATEND" localSheetId="11">#REF!</definedName>
    <definedName name="MATEND" localSheetId="12">#REF!</definedName>
    <definedName name="MATEND" localSheetId="9">#REF!</definedName>
    <definedName name="MATEND" localSheetId="10">#REF!</definedName>
    <definedName name="MATEND" localSheetId="13">#REF!</definedName>
    <definedName name="MATEND" localSheetId="16">#REF!</definedName>
    <definedName name="MATEND" localSheetId="14">#REF!</definedName>
    <definedName name="MATEND" localSheetId="15">#REF!</definedName>
    <definedName name="MATEND" localSheetId="17">#REF!</definedName>
    <definedName name="MATEND" localSheetId="20">#REF!</definedName>
    <definedName name="MATEND" localSheetId="21">#REF!</definedName>
    <definedName name="MATEND" localSheetId="18">#REF!</definedName>
    <definedName name="MATEND" localSheetId="19">#REF!</definedName>
    <definedName name="MATEND" localSheetId="22">#REF!</definedName>
    <definedName name="MATEND" localSheetId="23">#REF!</definedName>
    <definedName name="MATEND" localSheetId="1">#REF!</definedName>
    <definedName name="MATEND" localSheetId="5">#REF!</definedName>
    <definedName name="MATEND" localSheetId="6">#REF!</definedName>
    <definedName name="MATEND" localSheetId="2">#REF!</definedName>
    <definedName name="MATEND" localSheetId="7">#REF!</definedName>
    <definedName name="MATEND" localSheetId="3">#REF!</definedName>
    <definedName name="MATEND" localSheetId="4">#REF!</definedName>
    <definedName name="MATEND" localSheetId="26">#REF!</definedName>
    <definedName name="MATEND" localSheetId="27">#REF!</definedName>
    <definedName name="MATEND" localSheetId="28">#REF!</definedName>
    <definedName name="MATEND" localSheetId="29">#REF!</definedName>
    <definedName name="MATEND" localSheetId="24">#REF!</definedName>
    <definedName name="MATEND" localSheetId="25">#REF!</definedName>
    <definedName name="MATEND" localSheetId="0">#REF!</definedName>
    <definedName name="MATEND">#REF!</definedName>
    <definedName name="material_costs" localSheetId="8">#REF!</definedName>
    <definedName name="material_costs" localSheetId="11">#REF!</definedName>
    <definedName name="material_costs" localSheetId="12">#REF!</definedName>
    <definedName name="material_costs" localSheetId="9">#REF!</definedName>
    <definedName name="material_costs" localSheetId="10">#REF!</definedName>
    <definedName name="material_costs" localSheetId="13">#REF!</definedName>
    <definedName name="material_costs" localSheetId="16">#REF!</definedName>
    <definedName name="material_costs" localSheetId="14">#REF!</definedName>
    <definedName name="material_costs" localSheetId="15">#REF!</definedName>
    <definedName name="material_costs" localSheetId="17">#REF!</definedName>
    <definedName name="material_costs" localSheetId="20">#REF!</definedName>
    <definedName name="material_costs" localSheetId="21">#REF!</definedName>
    <definedName name="material_costs" localSheetId="18">#REF!</definedName>
    <definedName name="material_costs" localSheetId="19">#REF!</definedName>
    <definedName name="material_costs" localSheetId="22">#REF!</definedName>
    <definedName name="material_costs" localSheetId="23">#REF!</definedName>
    <definedName name="material_costs" localSheetId="1">#REF!</definedName>
    <definedName name="material_costs" localSheetId="5">#REF!</definedName>
    <definedName name="material_costs" localSheetId="6">#REF!</definedName>
    <definedName name="material_costs" localSheetId="2">#REF!</definedName>
    <definedName name="material_costs" localSheetId="7">#REF!</definedName>
    <definedName name="material_costs" localSheetId="3">#REF!</definedName>
    <definedName name="material_costs" localSheetId="4">#REF!</definedName>
    <definedName name="material_costs" localSheetId="26">#REF!</definedName>
    <definedName name="material_costs" localSheetId="27">#REF!</definedName>
    <definedName name="material_costs" localSheetId="28">#REF!</definedName>
    <definedName name="material_costs" localSheetId="29">#REF!</definedName>
    <definedName name="material_costs" localSheetId="24">#REF!</definedName>
    <definedName name="material_costs" localSheetId="25">#REF!</definedName>
    <definedName name="material_costs" localSheetId="0">#REF!</definedName>
    <definedName name="material_costs">#REF!</definedName>
    <definedName name="matNYbud" localSheetId="8">#REF!</definedName>
    <definedName name="matNYbud" localSheetId="11">#REF!</definedName>
    <definedName name="matNYbud" localSheetId="12">#REF!</definedName>
    <definedName name="matNYbud" localSheetId="9">#REF!</definedName>
    <definedName name="matNYbud" localSheetId="10">#REF!</definedName>
    <definedName name="matNYbud" localSheetId="13">#REF!</definedName>
    <definedName name="matNYbud" localSheetId="16">#REF!</definedName>
    <definedName name="matNYbud" localSheetId="14">#REF!</definedName>
    <definedName name="matNYbud" localSheetId="15">#REF!</definedName>
    <definedName name="matNYbud" localSheetId="17">#REF!</definedName>
    <definedName name="matNYbud" localSheetId="20">#REF!</definedName>
    <definedName name="matNYbud" localSheetId="21">#REF!</definedName>
    <definedName name="matNYbud" localSheetId="18">#REF!</definedName>
    <definedName name="matNYbud" localSheetId="19">#REF!</definedName>
    <definedName name="matNYbud" localSheetId="22">#REF!</definedName>
    <definedName name="matNYbud" localSheetId="23">#REF!</definedName>
    <definedName name="matNYbud" localSheetId="1">#REF!</definedName>
    <definedName name="matNYbud" localSheetId="5">#REF!</definedName>
    <definedName name="matNYbud" localSheetId="6">#REF!</definedName>
    <definedName name="matNYbud" localSheetId="2">#REF!</definedName>
    <definedName name="matNYbud" localSheetId="7">#REF!</definedName>
    <definedName name="matNYbud" localSheetId="3">#REF!</definedName>
    <definedName name="matNYbud" localSheetId="4">#REF!</definedName>
    <definedName name="matNYbud" localSheetId="26">#REF!</definedName>
    <definedName name="matNYbud" localSheetId="27">#REF!</definedName>
    <definedName name="matNYbud" localSheetId="28">#REF!</definedName>
    <definedName name="matNYbud" localSheetId="29">#REF!</definedName>
    <definedName name="matNYbud" localSheetId="24">#REF!</definedName>
    <definedName name="matNYbud" localSheetId="25">#REF!</definedName>
    <definedName name="matNYbud" localSheetId="0">#REF!</definedName>
    <definedName name="matNYbud">#REF!</definedName>
    <definedName name="matPYACT" localSheetId="8">#REF!</definedName>
    <definedName name="matPYACT" localSheetId="11">#REF!</definedName>
    <definedName name="matPYACT" localSheetId="12">#REF!</definedName>
    <definedName name="matPYACT" localSheetId="9">#REF!</definedName>
    <definedName name="matPYACT" localSheetId="10">#REF!</definedName>
    <definedName name="matPYACT" localSheetId="13">#REF!</definedName>
    <definedName name="matPYACT" localSheetId="16">#REF!</definedName>
    <definedName name="matPYACT" localSheetId="14">#REF!</definedName>
    <definedName name="matPYACT" localSheetId="15">#REF!</definedName>
    <definedName name="matPYACT" localSheetId="17">#REF!</definedName>
    <definedName name="matPYACT" localSheetId="20">#REF!</definedName>
    <definedName name="matPYACT" localSheetId="21">#REF!</definedName>
    <definedName name="matPYACT" localSheetId="18">#REF!</definedName>
    <definedName name="matPYACT" localSheetId="19">#REF!</definedName>
    <definedName name="matPYACT" localSheetId="22">#REF!</definedName>
    <definedName name="matPYACT" localSheetId="23">#REF!</definedName>
    <definedName name="matPYACT" localSheetId="1">#REF!</definedName>
    <definedName name="matPYACT" localSheetId="5">#REF!</definedName>
    <definedName name="matPYACT" localSheetId="6">#REF!</definedName>
    <definedName name="matPYACT" localSheetId="2">#REF!</definedName>
    <definedName name="matPYACT" localSheetId="7">#REF!</definedName>
    <definedName name="matPYACT" localSheetId="3">#REF!</definedName>
    <definedName name="matPYACT" localSheetId="4">#REF!</definedName>
    <definedName name="matPYACT" localSheetId="26">#REF!</definedName>
    <definedName name="matPYACT" localSheetId="27">#REF!</definedName>
    <definedName name="matPYACT" localSheetId="28">#REF!</definedName>
    <definedName name="matPYACT" localSheetId="29">#REF!</definedName>
    <definedName name="matPYACT" localSheetId="24">#REF!</definedName>
    <definedName name="matPYACT" localSheetId="25">#REF!</definedName>
    <definedName name="matPYACT" localSheetId="0">#REF!</definedName>
    <definedName name="matPYACT">#REF!</definedName>
    <definedName name="MATSTART" localSheetId="8">#REF!</definedName>
    <definedName name="MATSTART" localSheetId="11">#REF!</definedName>
    <definedName name="MATSTART" localSheetId="12">#REF!</definedName>
    <definedName name="MATSTART" localSheetId="9">#REF!</definedName>
    <definedName name="MATSTART" localSheetId="10">#REF!</definedName>
    <definedName name="MATSTART" localSheetId="13">#REF!</definedName>
    <definedName name="MATSTART" localSheetId="16">#REF!</definedName>
    <definedName name="MATSTART" localSheetId="14">#REF!</definedName>
    <definedName name="MATSTART" localSheetId="15">#REF!</definedName>
    <definedName name="MATSTART" localSheetId="17">#REF!</definedName>
    <definedName name="MATSTART" localSheetId="20">#REF!</definedName>
    <definedName name="MATSTART" localSheetId="21">#REF!</definedName>
    <definedName name="MATSTART" localSheetId="18">#REF!</definedName>
    <definedName name="MATSTART" localSheetId="19">#REF!</definedName>
    <definedName name="MATSTART" localSheetId="22">#REF!</definedName>
    <definedName name="MATSTART" localSheetId="23">#REF!</definedName>
    <definedName name="MATSTART" localSheetId="1">#REF!</definedName>
    <definedName name="MATSTART" localSheetId="5">#REF!</definedName>
    <definedName name="MATSTART" localSheetId="6">#REF!</definedName>
    <definedName name="MATSTART" localSheetId="2">#REF!</definedName>
    <definedName name="MATSTART" localSheetId="7">#REF!</definedName>
    <definedName name="MATSTART" localSheetId="3">#REF!</definedName>
    <definedName name="MATSTART" localSheetId="4">#REF!</definedName>
    <definedName name="MATSTART" localSheetId="26">#REF!</definedName>
    <definedName name="MATSTART" localSheetId="27">#REF!</definedName>
    <definedName name="MATSTART" localSheetId="28">#REF!</definedName>
    <definedName name="MATSTART" localSheetId="29">#REF!</definedName>
    <definedName name="MATSTART" localSheetId="24">#REF!</definedName>
    <definedName name="MATSTART" localSheetId="25">#REF!</definedName>
    <definedName name="MATSTART" localSheetId="0">#REF!</definedName>
    <definedName name="MATSTART">#REF!</definedName>
    <definedName name="NonPayment">[2]lists!$AA$1:$AA$71</definedName>
    <definedName name="oth_beg_bud" localSheetId="8">#REF!</definedName>
    <definedName name="oth_beg_bud" localSheetId="11">#REF!</definedName>
    <definedName name="oth_beg_bud" localSheetId="12">#REF!</definedName>
    <definedName name="oth_beg_bud" localSheetId="9">#REF!</definedName>
    <definedName name="oth_beg_bud" localSheetId="10">#REF!</definedName>
    <definedName name="oth_beg_bud" localSheetId="13">#REF!</definedName>
    <definedName name="oth_beg_bud" localSheetId="16">#REF!</definedName>
    <definedName name="oth_beg_bud" localSheetId="14">#REF!</definedName>
    <definedName name="oth_beg_bud" localSheetId="15">#REF!</definedName>
    <definedName name="oth_beg_bud" localSheetId="17">#REF!</definedName>
    <definedName name="oth_beg_bud" localSheetId="20">#REF!</definedName>
    <definedName name="oth_beg_bud" localSheetId="21">#REF!</definedName>
    <definedName name="oth_beg_bud" localSheetId="18">#REF!</definedName>
    <definedName name="oth_beg_bud" localSheetId="19">#REF!</definedName>
    <definedName name="oth_beg_bud" localSheetId="22">#REF!</definedName>
    <definedName name="oth_beg_bud" localSheetId="23">#REF!</definedName>
    <definedName name="oth_beg_bud" localSheetId="1">#REF!</definedName>
    <definedName name="oth_beg_bud" localSheetId="5">#REF!</definedName>
    <definedName name="oth_beg_bud" localSheetId="6">#REF!</definedName>
    <definedName name="oth_beg_bud" localSheetId="2">#REF!</definedName>
    <definedName name="oth_beg_bud" localSheetId="7">#REF!</definedName>
    <definedName name="oth_beg_bud" localSheetId="3">#REF!</definedName>
    <definedName name="oth_beg_bud" localSheetId="4">#REF!</definedName>
    <definedName name="oth_beg_bud" localSheetId="26">#REF!</definedName>
    <definedName name="oth_beg_bud" localSheetId="27">#REF!</definedName>
    <definedName name="oth_beg_bud" localSheetId="28">#REF!</definedName>
    <definedName name="oth_beg_bud" localSheetId="29">#REF!</definedName>
    <definedName name="oth_beg_bud" localSheetId="24">#REF!</definedName>
    <definedName name="oth_beg_bud" localSheetId="25">#REF!</definedName>
    <definedName name="oth_beg_bud" localSheetId="0">#REF!</definedName>
    <definedName name="oth_beg_bud">#REF!</definedName>
    <definedName name="oth_end_bud" localSheetId="8">#REF!</definedName>
    <definedName name="oth_end_bud" localSheetId="11">#REF!</definedName>
    <definedName name="oth_end_bud" localSheetId="12">#REF!</definedName>
    <definedName name="oth_end_bud" localSheetId="9">#REF!</definedName>
    <definedName name="oth_end_bud" localSheetId="10">#REF!</definedName>
    <definedName name="oth_end_bud" localSheetId="13">#REF!</definedName>
    <definedName name="oth_end_bud" localSheetId="16">#REF!</definedName>
    <definedName name="oth_end_bud" localSheetId="14">#REF!</definedName>
    <definedName name="oth_end_bud" localSheetId="15">#REF!</definedName>
    <definedName name="oth_end_bud" localSheetId="17">#REF!</definedName>
    <definedName name="oth_end_bud" localSheetId="20">#REF!</definedName>
    <definedName name="oth_end_bud" localSheetId="21">#REF!</definedName>
    <definedName name="oth_end_bud" localSheetId="18">#REF!</definedName>
    <definedName name="oth_end_bud" localSheetId="19">#REF!</definedName>
    <definedName name="oth_end_bud" localSheetId="22">#REF!</definedName>
    <definedName name="oth_end_bud" localSheetId="23">#REF!</definedName>
    <definedName name="oth_end_bud" localSheetId="1">#REF!</definedName>
    <definedName name="oth_end_bud" localSheetId="5">#REF!</definedName>
    <definedName name="oth_end_bud" localSheetId="6">#REF!</definedName>
    <definedName name="oth_end_bud" localSheetId="2">#REF!</definedName>
    <definedName name="oth_end_bud" localSheetId="7">#REF!</definedName>
    <definedName name="oth_end_bud" localSheetId="3">#REF!</definedName>
    <definedName name="oth_end_bud" localSheetId="4">#REF!</definedName>
    <definedName name="oth_end_bud" localSheetId="26">#REF!</definedName>
    <definedName name="oth_end_bud" localSheetId="27">#REF!</definedName>
    <definedName name="oth_end_bud" localSheetId="28">#REF!</definedName>
    <definedName name="oth_end_bud" localSheetId="29">#REF!</definedName>
    <definedName name="oth_end_bud" localSheetId="24">#REF!</definedName>
    <definedName name="oth_end_bud" localSheetId="25">#REF!</definedName>
    <definedName name="oth_end_bud" localSheetId="0">#REF!</definedName>
    <definedName name="oth_end_bud">#REF!</definedName>
    <definedName name="oth12ACT" localSheetId="8">#REF!</definedName>
    <definedName name="oth12ACT" localSheetId="11">#REF!</definedName>
    <definedName name="oth12ACT" localSheetId="12">#REF!</definedName>
    <definedName name="oth12ACT" localSheetId="9">#REF!</definedName>
    <definedName name="oth12ACT" localSheetId="10">#REF!</definedName>
    <definedName name="oth12ACT" localSheetId="13">#REF!</definedName>
    <definedName name="oth12ACT" localSheetId="16">#REF!</definedName>
    <definedName name="oth12ACT" localSheetId="14">#REF!</definedName>
    <definedName name="oth12ACT" localSheetId="15">#REF!</definedName>
    <definedName name="oth12ACT" localSheetId="17">#REF!</definedName>
    <definedName name="oth12ACT" localSheetId="20">#REF!</definedName>
    <definedName name="oth12ACT" localSheetId="21">#REF!</definedName>
    <definedName name="oth12ACT" localSheetId="18">#REF!</definedName>
    <definedName name="oth12ACT" localSheetId="19">#REF!</definedName>
    <definedName name="oth12ACT" localSheetId="22">#REF!</definedName>
    <definedName name="oth12ACT" localSheetId="23">#REF!</definedName>
    <definedName name="oth12ACT" localSheetId="1">#REF!</definedName>
    <definedName name="oth12ACT" localSheetId="5">#REF!</definedName>
    <definedName name="oth12ACT" localSheetId="6">#REF!</definedName>
    <definedName name="oth12ACT" localSheetId="2">#REF!</definedName>
    <definedName name="oth12ACT" localSheetId="7">#REF!</definedName>
    <definedName name="oth12ACT" localSheetId="3">#REF!</definedName>
    <definedName name="oth12ACT" localSheetId="4">#REF!</definedName>
    <definedName name="oth12ACT" localSheetId="26">#REF!</definedName>
    <definedName name="oth12ACT" localSheetId="27">#REF!</definedName>
    <definedName name="oth12ACT" localSheetId="28">#REF!</definedName>
    <definedName name="oth12ACT" localSheetId="29">#REF!</definedName>
    <definedName name="oth12ACT" localSheetId="24">#REF!</definedName>
    <definedName name="oth12ACT" localSheetId="25">#REF!</definedName>
    <definedName name="oth12ACT" localSheetId="0">#REF!</definedName>
    <definedName name="oth12ACT">#REF!</definedName>
    <definedName name="othCYACT" localSheetId="8">#REF!</definedName>
    <definedName name="othCYACT" localSheetId="11">#REF!</definedName>
    <definedName name="othCYACT" localSheetId="12">#REF!</definedName>
    <definedName name="othCYACT" localSheetId="9">#REF!</definedName>
    <definedName name="othCYACT" localSheetId="10">#REF!</definedName>
    <definedName name="othCYACT" localSheetId="13">#REF!</definedName>
    <definedName name="othCYACT" localSheetId="16">#REF!</definedName>
    <definedName name="othCYACT" localSheetId="14">#REF!</definedName>
    <definedName name="othCYACT" localSheetId="15">#REF!</definedName>
    <definedName name="othCYACT" localSheetId="17">#REF!</definedName>
    <definedName name="othCYACT" localSheetId="20">#REF!</definedName>
    <definedName name="othCYACT" localSheetId="21">#REF!</definedName>
    <definedName name="othCYACT" localSheetId="18">#REF!</definedName>
    <definedName name="othCYACT" localSheetId="19">#REF!</definedName>
    <definedName name="othCYACT" localSheetId="22">#REF!</definedName>
    <definedName name="othCYACT" localSheetId="23">#REF!</definedName>
    <definedName name="othCYACT" localSheetId="1">#REF!</definedName>
    <definedName name="othCYACT" localSheetId="5">#REF!</definedName>
    <definedName name="othCYACT" localSheetId="6">#REF!</definedName>
    <definedName name="othCYACT" localSheetId="2">#REF!</definedName>
    <definedName name="othCYACT" localSheetId="7">#REF!</definedName>
    <definedName name="othCYACT" localSheetId="3">#REF!</definedName>
    <definedName name="othCYACT" localSheetId="4">#REF!</definedName>
    <definedName name="othCYACT" localSheetId="26">#REF!</definedName>
    <definedName name="othCYACT" localSheetId="27">#REF!</definedName>
    <definedName name="othCYACT" localSheetId="28">#REF!</definedName>
    <definedName name="othCYACT" localSheetId="29">#REF!</definedName>
    <definedName name="othCYACT" localSheetId="24">#REF!</definedName>
    <definedName name="othCYACT" localSheetId="25">#REF!</definedName>
    <definedName name="othCYACT" localSheetId="0">#REF!</definedName>
    <definedName name="othCYACT">#REF!</definedName>
    <definedName name="othCYBUD" localSheetId="8">#REF!</definedName>
    <definedName name="othCYBUD" localSheetId="11">#REF!</definedName>
    <definedName name="othCYBUD" localSheetId="12">#REF!</definedName>
    <definedName name="othCYBUD" localSheetId="9">#REF!</definedName>
    <definedName name="othCYBUD" localSheetId="10">#REF!</definedName>
    <definedName name="othCYBUD" localSheetId="13">#REF!</definedName>
    <definedName name="othCYBUD" localSheetId="16">#REF!</definedName>
    <definedName name="othCYBUD" localSheetId="14">#REF!</definedName>
    <definedName name="othCYBUD" localSheetId="15">#REF!</definedName>
    <definedName name="othCYBUD" localSheetId="17">#REF!</definedName>
    <definedName name="othCYBUD" localSheetId="20">#REF!</definedName>
    <definedName name="othCYBUD" localSheetId="21">#REF!</definedName>
    <definedName name="othCYBUD" localSheetId="18">#REF!</definedName>
    <definedName name="othCYBUD" localSheetId="19">#REF!</definedName>
    <definedName name="othCYBUD" localSheetId="22">#REF!</definedName>
    <definedName name="othCYBUD" localSheetId="23">#REF!</definedName>
    <definedName name="othCYBUD" localSheetId="1">#REF!</definedName>
    <definedName name="othCYBUD" localSheetId="5">#REF!</definedName>
    <definedName name="othCYBUD" localSheetId="6">#REF!</definedName>
    <definedName name="othCYBUD" localSheetId="2">#REF!</definedName>
    <definedName name="othCYBUD" localSheetId="7">#REF!</definedName>
    <definedName name="othCYBUD" localSheetId="3">#REF!</definedName>
    <definedName name="othCYBUD" localSheetId="4">#REF!</definedName>
    <definedName name="othCYBUD" localSheetId="26">#REF!</definedName>
    <definedName name="othCYBUD" localSheetId="27">#REF!</definedName>
    <definedName name="othCYBUD" localSheetId="28">#REF!</definedName>
    <definedName name="othCYBUD" localSheetId="29">#REF!</definedName>
    <definedName name="othCYBUD" localSheetId="24">#REF!</definedName>
    <definedName name="othCYBUD" localSheetId="25">#REF!</definedName>
    <definedName name="othCYBUD" localSheetId="0">#REF!</definedName>
    <definedName name="othCYBUD">#REF!</definedName>
    <definedName name="othCYF" localSheetId="8">#REF!</definedName>
    <definedName name="othCYF" localSheetId="11">#REF!</definedName>
    <definedName name="othCYF" localSheetId="12">#REF!</definedName>
    <definedName name="othCYF" localSheetId="9">#REF!</definedName>
    <definedName name="othCYF" localSheetId="10">#REF!</definedName>
    <definedName name="othCYF" localSheetId="13">#REF!</definedName>
    <definedName name="othCYF" localSheetId="16">#REF!</definedName>
    <definedName name="othCYF" localSheetId="14">#REF!</definedName>
    <definedName name="othCYF" localSheetId="15">#REF!</definedName>
    <definedName name="othCYF" localSheetId="17">#REF!</definedName>
    <definedName name="othCYF" localSheetId="20">#REF!</definedName>
    <definedName name="othCYF" localSheetId="21">#REF!</definedName>
    <definedName name="othCYF" localSheetId="18">#REF!</definedName>
    <definedName name="othCYF" localSheetId="19">#REF!</definedName>
    <definedName name="othCYF" localSheetId="22">#REF!</definedName>
    <definedName name="othCYF" localSheetId="23">#REF!</definedName>
    <definedName name="othCYF" localSheetId="1">#REF!</definedName>
    <definedName name="othCYF" localSheetId="5">#REF!</definedName>
    <definedName name="othCYF" localSheetId="6">#REF!</definedName>
    <definedName name="othCYF" localSheetId="2">#REF!</definedName>
    <definedName name="othCYF" localSheetId="7">#REF!</definedName>
    <definedName name="othCYF" localSheetId="3">#REF!</definedName>
    <definedName name="othCYF" localSheetId="4">#REF!</definedName>
    <definedName name="othCYF" localSheetId="26">#REF!</definedName>
    <definedName name="othCYF" localSheetId="27">#REF!</definedName>
    <definedName name="othCYF" localSheetId="28">#REF!</definedName>
    <definedName name="othCYF" localSheetId="29">#REF!</definedName>
    <definedName name="othCYF" localSheetId="24">#REF!</definedName>
    <definedName name="othCYF" localSheetId="25">#REF!</definedName>
    <definedName name="othCYF" localSheetId="0">#REF!</definedName>
    <definedName name="othCYF">#REF!</definedName>
    <definedName name="OTHEND" localSheetId="8">#REF!</definedName>
    <definedName name="OTHEND" localSheetId="11">#REF!</definedName>
    <definedName name="OTHEND" localSheetId="12">#REF!</definedName>
    <definedName name="OTHEND" localSheetId="9">#REF!</definedName>
    <definedName name="OTHEND" localSheetId="10">#REF!</definedName>
    <definedName name="OTHEND" localSheetId="13">#REF!</definedName>
    <definedName name="OTHEND" localSheetId="16">#REF!</definedName>
    <definedName name="OTHEND" localSheetId="14">#REF!</definedName>
    <definedName name="OTHEND" localSheetId="15">#REF!</definedName>
    <definedName name="OTHEND" localSheetId="17">#REF!</definedName>
    <definedName name="OTHEND" localSheetId="20">#REF!</definedName>
    <definedName name="OTHEND" localSheetId="21">#REF!</definedName>
    <definedName name="OTHEND" localSheetId="18">#REF!</definedName>
    <definedName name="OTHEND" localSheetId="19">#REF!</definedName>
    <definedName name="OTHEND" localSheetId="22">#REF!</definedName>
    <definedName name="OTHEND" localSheetId="23">#REF!</definedName>
    <definedName name="OTHEND" localSheetId="1">#REF!</definedName>
    <definedName name="OTHEND" localSheetId="5">#REF!</definedName>
    <definedName name="OTHEND" localSheetId="6">#REF!</definedName>
    <definedName name="OTHEND" localSheetId="2">#REF!</definedName>
    <definedName name="OTHEND" localSheetId="7">#REF!</definedName>
    <definedName name="OTHEND" localSheetId="3">#REF!</definedName>
    <definedName name="OTHEND" localSheetId="4">#REF!</definedName>
    <definedName name="OTHEND" localSheetId="26">#REF!</definedName>
    <definedName name="OTHEND" localSheetId="27">#REF!</definedName>
    <definedName name="OTHEND" localSheetId="28">#REF!</definedName>
    <definedName name="OTHEND" localSheetId="29">#REF!</definedName>
    <definedName name="OTHEND" localSheetId="24">#REF!</definedName>
    <definedName name="OTHEND" localSheetId="25">#REF!</definedName>
    <definedName name="OTHEND" localSheetId="0">#REF!</definedName>
    <definedName name="OTHEND">#REF!</definedName>
    <definedName name="other_costs" localSheetId="8">#REF!</definedName>
    <definedName name="other_costs" localSheetId="11">#REF!</definedName>
    <definedName name="other_costs" localSheetId="12">#REF!</definedName>
    <definedName name="other_costs" localSheetId="9">#REF!</definedName>
    <definedName name="other_costs" localSheetId="10">#REF!</definedName>
    <definedName name="other_costs" localSheetId="13">#REF!</definedName>
    <definedName name="other_costs" localSheetId="16">#REF!</definedName>
    <definedName name="other_costs" localSheetId="14">#REF!</definedName>
    <definedName name="other_costs" localSheetId="15">#REF!</definedName>
    <definedName name="other_costs" localSheetId="17">#REF!</definedName>
    <definedName name="other_costs" localSheetId="20">#REF!</definedName>
    <definedName name="other_costs" localSheetId="21">#REF!</definedName>
    <definedName name="other_costs" localSheetId="18">#REF!</definedName>
    <definedName name="other_costs" localSheetId="19">#REF!</definedName>
    <definedName name="other_costs" localSheetId="22">#REF!</definedName>
    <definedName name="other_costs" localSheetId="23">#REF!</definedName>
    <definedName name="other_costs" localSheetId="1">#REF!</definedName>
    <definedName name="other_costs" localSheetId="5">#REF!</definedName>
    <definedName name="other_costs" localSheetId="6">#REF!</definedName>
    <definedName name="other_costs" localSheetId="2">#REF!</definedName>
    <definedName name="other_costs" localSheetId="7">#REF!</definedName>
    <definedName name="other_costs" localSheetId="3">#REF!</definedName>
    <definedName name="other_costs" localSheetId="4">#REF!</definedName>
    <definedName name="other_costs" localSheetId="26">#REF!</definedName>
    <definedName name="other_costs" localSheetId="27">#REF!</definedName>
    <definedName name="other_costs" localSheetId="28">#REF!</definedName>
    <definedName name="other_costs" localSheetId="29">#REF!</definedName>
    <definedName name="other_costs" localSheetId="24">#REF!</definedName>
    <definedName name="other_costs" localSheetId="25">#REF!</definedName>
    <definedName name="other_costs" localSheetId="0">#REF!</definedName>
    <definedName name="other_costs">#REF!</definedName>
    <definedName name="OTHERBUD" localSheetId="8">#REF!</definedName>
    <definedName name="OTHERBUD" localSheetId="11">#REF!</definedName>
    <definedName name="OTHERBUD" localSheetId="12">#REF!</definedName>
    <definedName name="OTHERBUD" localSheetId="9">#REF!</definedName>
    <definedName name="OTHERBUD" localSheetId="10">#REF!</definedName>
    <definedName name="OTHERBUD" localSheetId="13">#REF!</definedName>
    <definedName name="OTHERBUD" localSheetId="16">#REF!</definedName>
    <definedName name="OTHERBUD" localSheetId="14">#REF!</definedName>
    <definedName name="OTHERBUD" localSheetId="15">#REF!</definedName>
    <definedName name="OTHERBUD" localSheetId="17">#REF!</definedName>
    <definedName name="OTHERBUD" localSheetId="20">#REF!</definedName>
    <definedName name="OTHERBUD" localSheetId="21">#REF!</definedName>
    <definedName name="OTHERBUD" localSheetId="18">#REF!</definedName>
    <definedName name="OTHERBUD" localSheetId="19">#REF!</definedName>
    <definedName name="OTHERBUD" localSheetId="22">#REF!</definedName>
    <definedName name="OTHERBUD" localSheetId="23">#REF!</definedName>
    <definedName name="OTHERBUD" localSheetId="1">#REF!</definedName>
    <definedName name="OTHERBUD" localSheetId="5">#REF!</definedName>
    <definedName name="OTHERBUD" localSheetId="6">#REF!</definedName>
    <definedName name="OTHERBUD" localSheetId="2">#REF!</definedName>
    <definedName name="OTHERBUD" localSheetId="7">#REF!</definedName>
    <definedName name="OTHERBUD" localSheetId="3">#REF!</definedName>
    <definedName name="OTHERBUD" localSheetId="4">#REF!</definedName>
    <definedName name="OTHERBUD" localSheetId="26">#REF!</definedName>
    <definedName name="OTHERBUD" localSheetId="27">#REF!</definedName>
    <definedName name="OTHERBUD" localSheetId="28">#REF!</definedName>
    <definedName name="OTHERBUD" localSheetId="29">#REF!</definedName>
    <definedName name="OTHERBUD" localSheetId="24">#REF!</definedName>
    <definedName name="OTHERBUD" localSheetId="25">#REF!</definedName>
    <definedName name="OTHERBUD" localSheetId="0">#REF!</definedName>
    <definedName name="OTHERBUD">#REF!</definedName>
    <definedName name="othNYbud" localSheetId="8">#REF!</definedName>
    <definedName name="othNYbud" localSheetId="11">#REF!</definedName>
    <definedName name="othNYbud" localSheetId="12">#REF!</definedName>
    <definedName name="othNYbud" localSheetId="9">#REF!</definedName>
    <definedName name="othNYbud" localSheetId="10">#REF!</definedName>
    <definedName name="othNYbud" localSheetId="13">#REF!</definedName>
    <definedName name="othNYbud" localSheetId="16">#REF!</definedName>
    <definedName name="othNYbud" localSheetId="14">#REF!</definedName>
    <definedName name="othNYbud" localSheetId="15">#REF!</definedName>
    <definedName name="othNYbud" localSheetId="17">#REF!</definedName>
    <definedName name="othNYbud" localSheetId="20">#REF!</definedName>
    <definedName name="othNYbud" localSheetId="21">#REF!</definedName>
    <definedName name="othNYbud" localSheetId="18">#REF!</definedName>
    <definedName name="othNYbud" localSheetId="19">#REF!</definedName>
    <definedName name="othNYbud" localSheetId="22">#REF!</definedName>
    <definedName name="othNYbud" localSheetId="23">#REF!</definedName>
    <definedName name="othNYbud" localSheetId="1">#REF!</definedName>
    <definedName name="othNYbud" localSheetId="5">#REF!</definedName>
    <definedName name="othNYbud" localSheetId="6">#REF!</definedName>
    <definedName name="othNYbud" localSheetId="2">#REF!</definedName>
    <definedName name="othNYbud" localSheetId="7">#REF!</definedName>
    <definedName name="othNYbud" localSheetId="3">#REF!</definedName>
    <definedName name="othNYbud" localSheetId="4">#REF!</definedName>
    <definedName name="othNYbud" localSheetId="26">#REF!</definedName>
    <definedName name="othNYbud" localSheetId="27">#REF!</definedName>
    <definedName name="othNYbud" localSheetId="28">#REF!</definedName>
    <definedName name="othNYbud" localSheetId="29">#REF!</definedName>
    <definedName name="othNYbud" localSheetId="24">#REF!</definedName>
    <definedName name="othNYbud" localSheetId="25">#REF!</definedName>
    <definedName name="othNYbud" localSheetId="0">#REF!</definedName>
    <definedName name="othNYbud">#REF!</definedName>
    <definedName name="othPYACT" localSheetId="8">#REF!</definedName>
    <definedName name="othPYACT" localSheetId="11">#REF!</definedName>
    <definedName name="othPYACT" localSheetId="12">#REF!</definedName>
    <definedName name="othPYACT" localSheetId="9">#REF!</definedName>
    <definedName name="othPYACT" localSheetId="10">#REF!</definedName>
    <definedName name="othPYACT" localSheetId="13">#REF!</definedName>
    <definedName name="othPYACT" localSheetId="16">#REF!</definedName>
    <definedName name="othPYACT" localSheetId="14">#REF!</definedName>
    <definedName name="othPYACT" localSheetId="15">#REF!</definedName>
    <definedName name="othPYACT" localSheetId="17">#REF!</definedName>
    <definedName name="othPYACT" localSheetId="20">#REF!</definedName>
    <definedName name="othPYACT" localSheetId="21">#REF!</definedName>
    <definedName name="othPYACT" localSheetId="18">#REF!</definedName>
    <definedName name="othPYACT" localSheetId="19">#REF!</definedName>
    <definedName name="othPYACT" localSheetId="22">#REF!</definedName>
    <definedName name="othPYACT" localSheetId="23">#REF!</definedName>
    <definedName name="othPYACT" localSheetId="1">#REF!</definedName>
    <definedName name="othPYACT" localSheetId="5">#REF!</definedName>
    <definedName name="othPYACT" localSheetId="6">#REF!</definedName>
    <definedName name="othPYACT" localSheetId="2">#REF!</definedName>
    <definedName name="othPYACT" localSheetId="7">#REF!</definedName>
    <definedName name="othPYACT" localSheetId="3">#REF!</definedName>
    <definedName name="othPYACT" localSheetId="4">#REF!</definedName>
    <definedName name="othPYACT" localSheetId="26">#REF!</definedName>
    <definedName name="othPYACT" localSheetId="27">#REF!</definedName>
    <definedName name="othPYACT" localSheetId="28">#REF!</definedName>
    <definedName name="othPYACT" localSheetId="29">#REF!</definedName>
    <definedName name="othPYACT" localSheetId="24">#REF!</definedName>
    <definedName name="othPYACT" localSheetId="25">#REF!</definedName>
    <definedName name="othPYACT" localSheetId="0">#REF!</definedName>
    <definedName name="othPYACT">#REF!</definedName>
    <definedName name="OTHSTART" localSheetId="8">#REF!</definedName>
    <definedName name="OTHSTART" localSheetId="11">#REF!</definedName>
    <definedName name="OTHSTART" localSheetId="12">#REF!</definedName>
    <definedName name="OTHSTART" localSheetId="9">#REF!</definedName>
    <definedName name="OTHSTART" localSheetId="10">#REF!</definedName>
    <definedName name="OTHSTART" localSheetId="13">#REF!</definedName>
    <definedName name="OTHSTART" localSheetId="16">#REF!</definedName>
    <definedName name="OTHSTART" localSheetId="14">#REF!</definedName>
    <definedName name="OTHSTART" localSheetId="15">#REF!</definedName>
    <definedName name="OTHSTART" localSheetId="17">#REF!</definedName>
    <definedName name="OTHSTART" localSheetId="20">#REF!</definedName>
    <definedName name="OTHSTART" localSheetId="21">#REF!</definedName>
    <definedName name="OTHSTART" localSheetId="18">#REF!</definedName>
    <definedName name="OTHSTART" localSheetId="19">#REF!</definedName>
    <definedName name="OTHSTART" localSheetId="22">#REF!</definedName>
    <definedName name="OTHSTART" localSheetId="23">#REF!</definedName>
    <definedName name="OTHSTART" localSheetId="1">#REF!</definedName>
    <definedName name="OTHSTART" localSheetId="5">#REF!</definedName>
    <definedName name="OTHSTART" localSheetId="6">#REF!</definedName>
    <definedName name="OTHSTART" localSheetId="2">#REF!</definedName>
    <definedName name="OTHSTART" localSheetId="7">#REF!</definedName>
    <definedName name="OTHSTART" localSheetId="3">#REF!</definedName>
    <definedName name="OTHSTART" localSheetId="4">#REF!</definedName>
    <definedName name="OTHSTART" localSheetId="26">#REF!</definedName>
    <definedName name="OTHSTART" localSheetId="27">#REF!</definedName>
    <definedName name="OTHSTART" localSheetId="28">#REF!</definedName>
    <definedName name="OTHSTART" localSheetId="29">#REF!</definedName>
    <definedName name="OTHSTART" localSheetId="24">#REF!</definedName>
    <definedName name="OTHSTART" localSheetId="25">#REF!</definedName>
    <definedName name="OTHSTART" localSheetId="0">#REF!</definedName>
    <definedName name="OTHSTART">#REF!</definedName>
    <definedName name="_xlnm.Print_Area" localSheetId="8">'Bill Impacts - GS &lt; 50 1000'!$A$1:$AL$63</definedName>
    <definedName name="_xlnm.Print_Area" localSheetId="11">'Bill Impacts - GS &lt; 50 10000'!$A$1:$AL$63</definedName>
    <definedName name="_xlnm.Print_Area" localSheetId="12">'Bill Impacts - GS &lt; 50 15000'!$A$1:$AL$63</definedName>
    <definedName name="_xlnm.Print_Area" localSheetId="9">'Bill Impacts - GS &lt; 50 2000'!$A$1:$AL$63</definedName>
    <definedName name="_xlnm.Print_Area" localSheetId="10">'Bill Impacts - GS &lt; 50 5000'!$A$1:$AL$63</definedName>
    <definedName name="_xlnm.Print_Area" localSheetId="13">'Bill Impacts - GS &gt; 50 100'!$A$1:$AL$63</definedName>
    <definedName name="_xlnm.Print_Area" localSheetId="16">'Bill Impacts - GS &gt; 50 2000'!$A$1:$AL$63</definedName>
    <definedName name="_xlnm.Print_Area" localSheetId="14">'Bill Impacts - GS &gt; 50 250'!$A$1:$AL$63</definedName>
    <definedName name="_xlnm.Print_Area" localSheetId="15">'Bill Impacts - GS &gt; 50 350'!$A$1:$AL$63</definedName>
    <definedName name="_xlnm.Print_Area" localSheetId="17">'Bill Impacts - GS &gt; 50 4000'!$A$1:$AL$63</definedName>
    <definedName name="_xlnm.Print_Area" localSheetId="20">'Bill Impacts - Large Use 10000'!$A$1:$AL$63</definedName>
    <definedName name="_xlnm.Print_Area" localSheetId="21">'Bill Impacts - Large Use 12500'!$A$1:$AL$63</definedName>
    <definedName name="_xlnm.Print_Area" localSheetId="18">'Bill Impacts - Large Use 6500'!$A$1:$AL$63</definedName>
    <definedName name="_xlnm.Print_Area" localSheetId="19">'Bill Impacts - Large Use 7500'!$A$1:$AL$63</definedName>
    <definedName name="_xlnm.Print_Area" localSheetId="22">'Bill Impacts - Large Use2 15000'!$A$1:$AL$63</definedName>
    <definedName name="_xlnm.Print_Area" localSheetId="23">'Bill Impacts - Large Use2 20000'!$A$1:$AL$63</definedName>
    <definedName name="_xlnm.Print_Area" localSheetId="1">'Bill Impacts - Residential 100'!$A$1:$AL$63</definedName>
    <definedName name="_xlnm.Print_Area" localSheetId="5">'Bill Impacts - Residential 1000'!$A$1:$AL$63</definedName>
    <definedName name="_xlnm.Print_Area" localSheetId="6">'Bill Impacts - Residential 1500'!$A$1:$AL$63</definedName>
    <definedName name="_xlnm.Print_Area" localSheetId="2">'Bill Impacts - Residential 200'!$A$1:$AL$63</definedName>
    <definedName name="_xlnm.Print_Area" localSheetId="7">'Bill Impacts - Residential 2000'!$A$1:$AL$63</definedName>
    <definedName name="_xlnm.Print_Area" localSheetId="3">'Bill Impacts - Residential 500'!$A$1:$AL$63</definedName>
    <definedName name="_xlnm.Print_Area" localSheetId="4">'Bill Impacts - Residential 800'!$A$1:$AL$63</definedName>
    <definedName name="_xlnm.Print_Area" localSheetId="26">'Bill Impacts - Sentinel'!$A$1:$AL$63</definedName>
    <definedName name="_xlnm.Print_Area" localSheetId="27">'Bill Impacts - Sentinel (2)'!$A$1:$AL$63</definedName>
    <definedName name="_xlnm.Print_Area" localSheetId="28">'Bill Impacts - Street Light'!$A$1:$AL$63</definedName>
    <definedName name="_xlnm.Print_Area" localSheetId="29">'Bill Impacts - Street Light (2'!$A$1:$AL$63</definedName>
    <definedName name="_xlnm.Print_Area" localSheetId="24">'Bill Impacts - USL 250'!$A$1:$AL$63</definedName>
    <definedName name="_xlnm.Print_Area" localSheetId="25">'Bill Impacts - USL 500'!$A$1:$AL$63</definedName>
    <definedName name="print_end" localSheetId="8">#REF!</definedName>
    <definedName name="print_end" localSheetId="11">#REF!</definedName>
    <definedName name="print_end" localSheetId="12">#REF!</definedName>
    <definedName name="print_end" localSheetId="9">#REF!</definedName>
    <definedName name="print_end" localSheetId="10">#REF!</definedName>
    <definedName name="print_end" localSheetId="13">#REF!</definedName>
    <definedName name="print_end" localSheetId="16">#REF!</definedName>
    <definedName name="print_end" localSheetId="14">#REF!</definedName>
    <definedName name="print_end" localSheetId="15">#REF!</definedName>
    <definedName name="print_end" localSheetId="17">#REF!</definedName>
    <definedName name="print_end" localSheetId="20">#REF!</definedName>
    <definedName name="print_end" localSheetId="21">#REF!</definedName>
    <definedName name="print_end" localSheetId="18">#REF!</definedName>
    <definedName name="print_end" localSheetId="19">#REF!</definedName>
    <definedName name="print_end" localSheetId="22">#REF!</definedName>
    <definedName name="print_end" localSheetId="23">#REF!</definedName>
    <definedName name="print_end" localSheetId="1">#REF!</definedName>
    <definedName name="print_end" localSheetId="5">#REF!</definedName>
    <definedName name="print_end" localSheetId="6">#REF!</definedName>
    <definedName name="print_end" localSheetId="2">#REF!</definedName>
    <definedName name="print_end" localSheetId="7">#REF!</definedName>
    <definedName name="print_end" localSheetId="3">#REF!</definedName>
    <definedName name="print_end" localSheetId="4">#REF!</definedName>
    <definedName name="print_end" localSheetId="26">#REF!</definedName>
    <definedName name="print_end" localSheetId="27">#REF!</definedName>
    <definedName name="print_end" localSheetId="28">#REF!</definedName>
    <definedName name="print_end" localSheetId="29">#REF!</definedName>
    <definedName name="print_end" localSheetId="24">#REF!</definedName>
    <definedName name="print_end" localSheetId="25">#REF!</definedName>
    <definedName name="print_end" localSheetId="0">#REF!</definedName>
    <definedName name="print_end">#REF!</definedName>
    <definedName name="Rate_Class">[2]lists!$A$1:$A$104</definedName>
    <definedName name="ratedescription">[5]hidden1!$D$1:$D$122</definedName>
    <definedName name="SALBENF" localSheetId="8">#REF!</definedName>
    <definedName name="SALBENF" localSheetId="11">#REF!</definedName>
    <definedName name="SALBENF" localSheetId="12">#REF!</definedName>
    <definedName name="SALBENF" localSheetId="9">#REF!</definedName>
    <definedName name="SALBENF" localSheetId="10">#REF!</definedName>
    <definedName name="SALBENF" localSheetId="13">#REF!</definedName>
    <definedName name="SALBENF" localSheetId="16">#REF!</definedName>
    <definedName name="SALBENF" localSheetId="14">#REF!</definedName>
    <definedName name="SALBENF" localSheetId="15">#REF!</definedName>
    <definedName name="SALBENF" localSheetId="17">#REF!</definedName>
    <definedName name="SALBENF" localSheetId="20">#REF!</definedName>
    <definedName name="SALBENF" localSheetId="21">#REF!</definedName>
    <definedName name="SALBENF" localSheetId="18">#REF!</definedName>
    <definedName name="SALBENF" localSheetId="19">#REF!</definedName>
    <definedName name="SALBENF" localSheetId="22">#REF!</definedName>
    <definedName name="SALBENF" localSheetId="23">#REF!</definedName>
    <definedName name="SALBENF" localSheetId="1">#REF!</definedName>
    <definedName name="SALBENF" localSheetId="5">#REF!</definedName>
    <definedName name="SALBENF" localSheetId="6">#REF!</definedName>
    <definedName name="SALBENF" localSheetId="2">#REF!</definedName>
    <definedName name="SALBENF" localSheetId="7">#REF!</definedName>
    <definedName name="SALBENF" localSheetId="3">#REF!</definedName>
    <definedName name="SALBENF" localSheetId="4">#REF!</definedName>
    <definedName name="SALBENF" localSheetId="26">#REF!</definedName>
    <definedName name="SALBENF" localSheetId="27">#REF!</definedName>
    <definedName name="SALBENF" localSheetId="28">#REF!</definedName>
    <definedName name="SALBENF" localSheetId="29">#REF!</definedName>
    <definedName name="SALBENF" localSheetId="24">#REF!</definedName>
    <definedName name="SALBENF" localSheetId="25">#REF!</definedName>
    <definedName name="SALBENF" localSheetId="0">#REF!</definedName>
    <definedName name="SALBENF">#REF!</definedName>
    <definedName name="salreg" localSheetId="8">#REF!</definedName>
    <definedName name="salreg" localSheetId="11">#REF!</definedName>
    <definedName name="salreg" localSheetId="12">#REF!</definedName>
    <definedName name="salreg" localSheetId="9">#REF!</definedName>
    <definedName name="salreg" localSheetId="10">#REF!</definedName>
    <definedName name="salreg" localSheetId="13">#REF!</definedName>
    <definedName name="salreg" localSheetId="16">#REF!</definedName>
    <definedName name="salreg" localSheetId="14">#REF!</definedName>
    <definedName name="salreg" localSheetId="15">#REF!</definedName>
    <definedName name="salreg" localSheetId="17">#REF!</definedName>
    <definedName name="salreg" localSheetId="20">#REF!</definedName>
    <definedName name="salreg" localSheetId="21">#REF!</definedName>
    <definedName name="salreg" localSheetId="18">#REF!</definedName>
    <definedName name="salreg" localSheetId="19">#REF!</definedName>
    <definedName name="salreg" localSheetId="22">#REF!</definedName>
    <definedName name="salreg" localSheetId="23">#REF!</definedName>
    <definedName name="salreg" localSheetId="1">#REF!</definedName>
    <definedName name="salreg" localSheetId="5">#REF!</definedName>
    <definedName name="salreg" localSheetId="6">#REF!</definedName>
    <definedName name="salreg" localSheetId="2">#REF!</definedName>
    <definedName name="salreg" localSheetId="7">#REF!</definedName>
    <definedName name="salreg" localSheetId="3">#REF!</definedName>
    <definedName name="salreg" localSheetId="4">#REF!</definedName>
    <definedName name="salreg" localSheetId="26">#REF!</definedName>
    <definedName name="salreg" localSheetId="27">#REF!</definedName>
    <definedName name="salreg" localSheetId="28">#REF!</definedName>
    <definedName name="salreg" localSheetId="29">#REF!</definedName>
    <definedName name="salreg" localSheetId="24">#REF!</definedName>
    <definedName name="salreg" localSheetId="25">#REF!</definedName>
    <definedName name="salreg" localSheetId="0">#REF!</definedName>
    <definedName name="salreg">#REF!</definedName>
    <definedName name="SALREGF" localSheetId="8">#REF!</definedName>
    <definedName name="SALREGF" localSheetId="11">#REF!</definedName>
    <definedName name="SALREGF" localSheetId="12">#REF!</definedName>
    <definedName name="SALREGF" localSheetId="9">#REF!</definedName>
    <definedName name="SALREGF" localSheetId="10">#REF!</definedName>
    <definedName name="SALREGF" localSheetId="13">#REF!</definedName>
    <definedName name="SALREGF" localSheetId="16">#REF!</definedName>
    <definedName name="SALREGF" localSheetId="14">#REF!</definedName>
    <definedName name="SALREGF" localSheetId="15">#REF!</definedName>
    <definedName name="SALREGF" localSheetId="17">#REF!</definedName>
    <definedName name="SALREGF" localSheetId="20">#REF!</definedName>
    <definedName name="SALREGF" localSheetId="21">#REF!</definedName>
    <definedName name="SALREGF" localSheetId="18">#REF!</definedName>
    <definedName name="SALREGF" localSheetId="19">#REF!</definedName>
    <definedName name="SALREGF" localSheetId="22">#REF!</definedName>
    <definedName name="SALREGF" localSheetId="23">#REF!</definedName>
    <definedName name="SALREGF" localSheetId="1">#REF!</definedName>
    <definedName name="SALREGF" localSheetId="5">#REF!</definedName>
    <definedName name="SALREGF" localSheetId="6">#REF!</definedName>
    <definedName name="SALREGF" localSheetId="2">#REF!</definedName>
    <definedName name="SALREGF" localSheetId="7">#REF!</definedName>
    <definedName name="SALREGF" localSheetId="3">#REF!</definedName>
    <definedName name="SALREGF" localSheetId="4">#REF!</definedName>
    <definedName name="SALREGF" localSheetId="26">#REF!</definedName>
    <definedName name="SALREGF" localSheetId="27">#REF!</definedName>
    <definedName name="SALREGF" localSheetId="28">#REF!</definedName>
    <definedName name="SALREGF" localSheetId="29">#REF!</definedName>
    <definedName name="SALREGF" localSheetId="24">#REF!</definedName>
    <definedName name="SALREGF" localSheetId="25">#REF!</definedName>
    <definedName name="SALREGF" localSheetId="0">#REF!</definedName>
    <definedName name="SALREGF">#REF!</definedName>
    <definedName name="TEMPA" localSheetId="8">#REF!</definedName>
    <definedName name="TEMPA" localSheetId="11">#REF!</definedName>
    <definedName name="TEMPA" localSheetId="12">#REF!</definedName>
    <definedName name="TEMPA" localSheetId="9">#REF!</definedName>
    <definedName name="TEMPA" localSheetId="10">#REF!</definedName>
    <definedName name="TEMPA" localSheetId="13">#REF!</definedName>
    <definedName name="TEMPA" localSheetId="16">#REF!</definedName>
    <definedName name="TEMPA" localSheetId="14">#REF!</definedName>
    <definedName name="TEMPA" localSheetId="15">#REF!</definedName>
    <definedName name="TEMPA" localSheetId="17">#REF!</definedName>
    <definedName name="TEMPA" localSheetId="20">#REF!</definedName>
    <definedName name="TEMPA" localSheetId="21">#REF!</definedName>
    <definedName name="TEMPA" localSheetId="18">#REF!</definedName>
    <definedName name="TEMPA" localSheetId="19">#REF!</definedName>
    <definedName name="TEMPA" localSheetId="22">#REF!</definedName>
    <definedName name="TEMPA" localSheetId="23">#REF!</definedName>
    <definedName name="TEMPA" localSheetId="1">#REF!</definedName>
    <definedName name="TEMPA" localSheetId="5">#REF!</definedName>
    <definedName name="TEMPA" localSheetId="6">#REF!</definedName>
    <definedName name="TEMPA" localSheetId="2">#REF!</definedName>
    <definedName name="TEMPA" localSheetId="7">#REF!</definedName>
    <definedName name="TEMPA" localSheetId="3">#REF!</definedName>
    <definedName name="TEMPA" localSheetId="4">#REF!</definedName>
    <definedName name="TEMPA" localSheetId="26">#REF!</definedName>
    <definedName name="TEMPA" localSheetId="27">#REF!</definedName>
    <definedName name="TEMPA" localSheetId="28">#REF!</definedName>
    <definedName name="TEMPA" localSheetId="29">#REF!</definedName>
    <definedName name="TEMPA" localSheetId="24">#REF!</definedName>
    <definedName name="TEMPA" localSheetId="25">#REF!</definedName>
    <definedName name="TEMPA" localSheetId="0">#REF!</definedName>
    <definedName name="TEMPA">#REF!</definedName>
    <definedName name="TestYear">'[2]LDC Info'!$E$24</definedName>
    <definedName name="total_dept" localSheetId="8">#REF!</definedName>
    <definedName name="total_dept" localSheetId="11">#REF!</definedName>
    <definedName name="total_dept" localSheetId="12">#REF!</definedName>
    <definedName name="total_dept" localSheetId="9">#REF!</definedName>
    <definedName name="total_dept" localSheetId="10">#REF!</definedName>
    <definedName name="total_dept" localSheetId="13">#REF!</definedName>
    <definedName name="total_dept" localSheetId="16">#REF!</definedName>
    <definedName name="total_dept" localSheetId="14">#REF!</definedName>
    <definedName name="total_dept" localSheetId="15">#REF!</definedName>
    <definedName name="total_dept" localSheetId="17">#REF!</definedName>
    <definedName name="total_dept" localSheetId="20">#REF!</definedName>
    <definedName name="total_dept" localSheetId="21">#REF!</definedName>
    <definedName name="total_dept" localSheetId="18">#REF!</definedName>
    <definedName name="total_dept" localSheetId="19">#REF!</definedName>
    <definedName name="total_dept" localSheetId="22">#REF!</definedName>
    <definedName name="total_dept" localSheetId="23">#REF!</definedName>
    <definedName name="total_dept" localSheetId="1">#REF!</definedName>
    <definedName name="total_dept" localSheetId="5">#REF!</definedName>
    <definedName name="total_dept" localSheetId="6">#REF!</definedName>
    <definedName name="total_dept" localSheetId="2">#REF!</definedName>
    <definedName name="total_dept" localSheetId="7">#REF!</definedName>
    <definedName name="total_dept" localSheetId="3">#REF!</definedName>
    <definedName name="total_dept" localSheetId="4">#REF!</definedName>
    <definedName name="total_dept" localSheetId="26">#REF!</definedName>
    <definedName name="total_dept" localSheetId="27">#REF!</definedName>
    <definedName name="total_dept" localSheetId="28">#REF!</definedName>
    <definedName name="total_dept" localSheetId="29">#REF!</definedName>
    <definedName name="total_dept" localSheetId="24">#REF!</definedName>
    <definedName name="total_dept" localSheetId="25">#REF!</definedName>
    <definedName name="total_dept" localSheetId="0">#REF!</definedName>
    <definedName name="total_dept">#REF!</definedName>
    <definedName name="total_manpower" localSheetId="8">#REF!</definedName>
    <definedName name="total_manpower" localSheetId="11">#REF!</definedName>
    <definedName name="total_manpower" localSheetId="12">#REF!</definedName>
    <definedName name="total_manpower" localSheetId="9">#REF!</definedName>
    <definedName name="total_manpower" localSheetId="10">#REF!</definedName>
    <definedName name="total_manpower" localSheetId="13">#REF!</definedName>
    <definedName name="total_manpower" localSheetId="16">#REF!</definedName>
    <definedName name="total_manpower" localSheetId="14">#REF!</definedName>
    <definedName name="total_manpower" localSheetId="15">#REF!</definedName>
    <definedName name="total_manpower" localSheetId="17">#REF!</definedName>
    <definedName name="total_manpower" localSheetId="20">#REF!</definedName>
    <definedName name="total_manpower" localSheetId="21">#REF!</definedName>
    <definedName name="total_manpower" localSheetId="18">#REF!</definedName>
    <definedName name="total_manpower" localSheetId="19">#REF!</definedName>
    <definedName name="total_manpower" localSheetId="22">#REF!</definedName>
    <definedName name="total_manpower" localSheetId="23">#REF!</definedName>
    <definedName name="total_manpower" localSheetId="1">#REF!</definedName>
    <definedName name="total_manpower" localSheetId="5">#REF!</definedName>
    <definedName name="total_manpower" localSheetId="6">#REF!</definedName>
    <definedName name="total_manpower" localSheetId="2">#REF!</definedName>
    <definedName name="total_manpower" localSheetId="7">#REF!</definedName>
    <definedName name="total_manpower" localSheetId="3">#REF!</definedName>
    <definedName name="total_manpower" localSheetId="4">#REF!</definedName>
    <definedName name="total_manpower" localSheetId="26">#REF!</definedName>
    <definedName name="total_manpower" localSheetId="27">#REF!</definedName>
    <definedName name="total_manpower" localSheetId="28">#REF!</definedName>
    <definedName name="total_manpower" localSheetId="29">#REF!</definedName>
    <definedName name="total_manpower" localSheetId="24">#REF!</definedName>
    <definedName name="total_manpower" localSheetId="25">#REF!</definedName>
    <definedName name="total_manpower" localSheetId="0">#REF!</definedName>
    <definedName name="total_manpower">#REF!</definedName>
    <definedName name="total_material" localSheetId="8">#REF!</definedName>
    <definedName name="total_material" localSheetId="11">#REF!</definedName>
    <definedName name="total_material" localSheetId="12">#REF!</definedName>
    <definedName name="total_material" localSheetId="9">#REF!</definedName>
    <definedName name="total_material" localSheetId="10">#REF!</definedName>
    <definedName name="total_material" localSheetId="13">#REF!</definedName>
    <definedName name="total_material" localSheetId="16">#REF!</definedName>
    <definedName name="total_material" localSheetId="14">#REF!</definedName>
    <definedName name="total_material" localSheetId="15">#REF!</definedName>
    <definedName name="total_material" localSheetId="17">#REF!</definedName>
    <definedName name="total_material" localSheetId="20">#REF!</definedName>
    <definedName name="total_material" localSheetId="21">#REF!</definedName>
    <definedName name="total_material" localSheetId="18">#REF!</definedName>
    <definedName name="total_material" localSheetId="19">#REF!</definedName>
    <definedName name="total_material" localSheetId="22">#REF!</definedName>
    <definedName name="total_material" localSheetId="23">#REF!</definedName>
    <definedName name="total_material" localSheetId="1">#REF!</definedName>
    <definedName name="total_material" localSheetId="5">#REF!</definedName>
    <definedName name="total_material" localSheetId="6">#REF!</definedName>
    <definedName name="total_material" localSheetId="2">#REF!</definedName>
    <definedName name="total_material" localSheetId="7">#REF!</definedName>
    <definedName name="total_material" localSheetId="3">#REF!</definedName>
    <definedName name="total_material" localSheetId="4">#REF!</definedName>
    <definedName name="total_material" localSheetId="26">#REF!</definedName>
    <definedName name="total_material" localSheetId="27">#REF!</definedName>
    <definedName name="total_material" localSheetId="28">#REF!</definedName>
    <definedName name="total_material" localSheetId="29">#REF!</definedName>
    <definedName name="total_material" localSheetId="24">#REF!</definedName>
    <definedName name="total_material" localSheetId="25">#REF!</definedName>
    <definedName name="total_material" localSheetId="0">#REF!</definedName>
    <definedName name="total_material">#REF!</definedName>
    <definedName name="total_other" localSheetId="8">#REF!</definedName>
    <definedName name="total_other" localSheetId="11">#REF!</definedName>
    <definedName name="total_other" localSheetId="12">#REF!</definedName>
    <definedName name="total_other" localSheetId="9">#REF!</definedName>
    <definedName name="total_other" localSheetId="10">#REF!</definedName>
    <definedName name="total_other" localSheetId="13">#REF!</definedName>
    <definedName name="total_other" localSheetId="16">#REF!</definedName>
    <definedName name="total_other" localSheetId="14">#REF!</definedName>
    <definedName name="total_other" localSheetId="15">#REF!</definedName>
    <definedName name="total_other" localSheetId="17">#REF!</definedName>
    <definedName name="total_other" localSheetId="20">#REF!</definedName>
    <definedName name="total_other" localSheetId="21">#REF!</definedName>
    <definedName name="total_other" localSheetId="18">#REF!</definedName>
    <definedName name="total_other" localSheetId="19">#REF!</definedName>
    <definedName name="total_other" localSheetId="22">#REF!</definedName>
    <definedName name="total_other" localSheetId="23">#REF!</definedName>
    <definedName name="total_other" localSheetId="1">#REF!</definedName>
    <definedName name="total_other" localSheetId="5">#REF!</definedName>
    <definedName name="total_other" localSheetId="6">#REF!</definedName>
    <definedName name="total_other" localSheetId="2">#REF!</definedName>
    <definedName name="total_other" localSheetId="7">#REF!</definedName>
    <definedName name="total_other" localSheetId="3">#REF!</definedName>
    <definedName name="total_other" localSheetId="4">#REF!</definedName>
    <definedName name="total_other" localSheetId="26">#REF!</definedName>
    <definedName name="total_other" localSheetId="27">#REF!</definedName>
    <definedName name="total_other" localSheetId="28">#REF!</definedName>
    <definedName name="total_other" localSheetId="29">#REF!</definedName>
    <definedName name="total_other" localSheetId="24">#REF!</definedName>
    <definedName name="total_other" localSheetId="25">#REF!</definedName>
    <definedName name="total_other" localSheetId="0">#REF!</definedName>
    <definedName name="total_other">#REF!</definedName>
    <definedName name="total_transportation" localSheetId="8">#REF!</definedName>
    <definedName name="total_transportation" localSheetId="11">#REF!</definedName>
    <definedName name="total_transportation" localSheetId="12">#REF!</definedName>
    <definedName name="total_transportation" localSheetId="9">#REF!</definedName>
    <definedName name="total_transportation" localSheetId="10">#REF!</definedName>
    <definedName name="total_transportation" localSheetId="13">#REF!</definedName>
    <definedName name="total_transportation" localSheetId="16">#REF!</definedName>
    <definedName name="total_transportation" localSheetId="14">#REF!</definedName>
    <definedName name="total_transportation" localSheetId="15">#REF!</definedName>
    <definedName name="total_transportation" localSheetId="17">#REF!</definedName>
    <definedName name="total_transportation" localSheetId="20">#REF!</definedName>
    <definedName name="total_transportation" localSheetId="21">#REF!</definedName>
    <definedName name="total_transportation" localSheetId="18">#REF!</definedName>
    <definedName name="total_transportation" localSheetId="19">#REF!</definedName>
    <definedName name="total_transportation" localSheetId="22">#REF!</definedName>
    <definedName name="total_transportation" localSheetId="23">#REF!</definedName>
    <definedName name="total_transportation" localSheetId="1">#REF!</definedName>
    <definedName name="total_transportation" localSheetId="5">#REF!</definedName>
    <definedName name="total_transportation" localSheetId="6">#REF!</definedName>
    <definedName name="total_transportation" localSheetId="2">#REF!</definedName>
    <definedName name="total_transportation" localSheetId="7">#REF!</definedName>
    <definedName name="total_transportation" localSheetId="3">#REF!</definedName>
    <definedName name="total_transportation" localSheetId="4">#REF!</definedName>
    <definedName name="total_transportation" localSheetId="26">#REF!</definedName>
    <definedName name="total_transportation" localSheetId="27">#REF!</definedName>
    <definedName name="total_transportation" localSheetId="28">#REF!</definedName>
    <definedName name="total_transportation" localSheetId="29">#REF!</definedName>
    <definedName name="total_transportation" localSheetId="24">#REF!</definedName>
    <definedName name="total_transportation" localSheetId="25">#REF!</definedName>
    <definedName name="total_transportation" localSheetId="0">#REF!</definedName>
    <definedName name="total_transportation">#REF!</definedName>
    <definedName name="TRANBUD" localSheetId="8">#REF!</definedName>
    <definedName name="TRANBUD" localSheetId="11">#REF!</definedName>
    <definedName name="TRANBUD" localSheetId="12">#REF!</definedName>
    <definedName name="TRANBUD" localSheetId="9">#REF!</definedName>
    <definedName name="TRANBUD" localSheetId="10">#REF!</definedName>
    <definedName name="TRANBUD" localSheetId="13">#REF!</definedName>
    <definedName name="TRANBUD" localSheetId="16">#REF!</definedName>
    <definedName name="TRANBUD" localSheetId="14">#REF!</definedName>
    <definedName name="TRANBUD" localSheetId="15">#REF!</definedName>
    <definedName name="TRANBUD" localSheetId="17">#REF!</definedName>
    <definedName name="TRANBUD" localSheetId="20">#REF!</definedName>
    <definedName name="TRANBUD" localSheetId="21">#REF!</definedName>
    <definedName name="TRANBUD" localSheetId="18">#REF!</definedName>
    <definedName name="TRANBUD" localSheetId="19">#REF!</definedName>
    <definedName name="TRANBUD" localSheetId="22">#REF!</definedName>
    <definedName name="TRANBUD" localSheetId="23">#REF!</definedName>
    <definedName name="TRANBUD" localSheetId="1">#REF!</definedName>
    <definedName name="TRANBUD" localSheetId="5">#REF!</definedName>
    <definedName name="TRANBUD" localSheetId="6">#REF!</definedName>
    <definedName name="TRANBUD" localSheetId="2">#REF!</definedName>
    <definedName name="TRANBUD" localSheetId="7">#REF!</definedName>
    <definedName name="TRANBUD" localSheetId="3">#REF!</definedName>
    <definedName name="TRANBUD" localSheetId="4">#REF!</definedName>
    <definedName name="TRANBUD" localSheetId="26">#REF!</definedName>
    <definedName name="TRANBUD" localSheetId="27">#REF!</definedName>
    <definedName name="TRANBUD" localSheetId="28">#REF!</definedName>
    <definedName name="TRANBUD" localSheetId="29">#REF!</definedName>
    <definedName name="TRANBUD" localSheetId="24">#REF!</definedName>
    <definedName name="TRANBUD" localSheetId="25">#REF!</definedName>
    <definedName name="TRANBUD" localSheetId="0">#REF!</definedName>
    <definedName name="TRANBUD">#REF!</definedName>
    <definedName name="TRANEND" localSheetId="8">#REF!</definedName>
    <definedName name="TRANEND" localSheetId="11">#REF!</definedName>
    <definedName name="TRANEND" localSheetId="12">#REF!</definedName>
    <definedName name="TRANEND" localSheetId="9">#REF!</definedName>
    <definedName name="TRANEND" localSheetId="10">#REF!</definedName>
    <definedName name="TRANEND" localSheetId="13">#REF!</definedName>
    <definedName name="TRANEND" localSheetId="16">#REF!</definedName>
    <definedName name="TRANEND" localSheetId="14">#REF!</definedName>
    <definedName name="TRANEND" localSheetId="15">#REF!</definedName>
    <definedName name="TRANEND" localSheetId="17">#REF!</definedName>
    <definedName name="TRANEND" localSheetId="20">#REF!</definedName>
    <definedName name="TRANEND" localSheetId="21">#REF!</definedName>
    <definedName name="TRANEND" localSheetId="18">#REF!</definedName>
    <definedName name="TRANEND" localSheetId="19">#REF!</definedName>
    <definedName name="TRANEND" localSheetId="22">#REF!</definedName>
    <definedName name="TRANEND" localSheetId="23">#REF!</definedName>
    <definedName name="TRANEND" localSheetId="1">#REF!</definedName>
    <definedName name="TRANEND" localSheetId="5">#REF!</definedName>
    <definedName name="TRANEND" localSheetId="6">#REF!</definedName>
    <definedName name="TRANEND" localSheetId="2">#REF!</definedName>
    <definedName name="TRANEND" localSheetId="7">#REF!</definedName>
    <definedName name="TRANEND" localSheetId="3">#REF!</definedName>
    <definedName name="TRANEND" localSheetId="4">#REF!</definedName>
    <definedName name="TRANEND" localSheetId="26">#REF!</definedName>
    <definedName name="TRANEND" localSheetId="27">#REF!</definedName>
    <definedName name="TRANEND" localSheetId="28">#REF!</definedName>
    <definedName name="TRANEND" localSheetId="29">#REF!</definedName>
    <definedName name="TRANEND" localSheetId="24">#REF!</definedName>
    <definedName name="TRANEND" localSheetId="25">#REF!</definedName>
    <definedName name="TRANEND" localSheetId="0">#REF!</definedName>
    <definedName name="TRANEND">#REF!</definedName>
    <definedName name="transportation_costs" localSheetId="8">#REF!</definedName>
    <definedName name="transportation_costs" localSheetId="11">#REF!</definedName>
    <definedName name="transportation_costs" localSheetId="12">#REF!</definedName>
    <definedName name="transportation_costs" localSheetId="9">#REF!</definedName>
    <definedName name="transportation_costs" localSheetId="10">#REF!</definedName>
    <definedName name="transportation_costs" localSheetId="13">#REF!</definedName>
    <definedName name="transportation_costs" localSheetId="16">#REF!</definedName>
    <definedName name="transportation_costs" localSheetId="14">#REF!</definedName>
    <definedName name="transportation_costs" localSheetId="15">#REF!</definedName>
    <definedName name="transportation_costs" localSheetId="17">#REF!</definedName>
    <definedName name="transportation_costs" localSheetId="20">#REF!</definedName>
    <definedName name="transportation_costs" localSheetId="21">#REF!</definedName>
    <definedName name="transportation_costs" localSheetId="18">#REF!</definedName>
    <definedName name="transportation_costs" localSheetId="19">#REF!</definedName>
    <definedName name="transportation_costs" localSheetId="22">#REF!</definedName>
    <definedName name="transportation_costs" localSheetId="23">#REF!</definedName>
    <definedName name="transportation_costs" localSheetId="1">#REF!</definedName>
    <definedName name="transportation_costs" localSheetId="5">#REF!</definedName>
    <definedName name="transportation_costs" localSheetId="6">#REF!</definedName>
    <definedName name="transportation_costs" localSheetId="2">#REF!</definedName>
    <definedName name="transportation_costs" localSheetId="7">#REF!</definedName>
    <definedName name="transportation_costs" localSheetId="3">#REF!</definedName>
    <definedName name="transportation_costs" localSheetId="4">#REF!</definedName>
    <definedName name="transportation_costs" localSheetId="26">#REF!</definedName>
    <definedName name="transportation_costs" localSheetId="27">#REF!</definedName>
    <definedName name="transportation_costs" localSheetId="28">#REF!</definedName>
    <definedName name="transportation_costs" localSheetId="29">#REF!</definedName>
    <definedName name="transportation_costs" localSheetId="24">#REF!</definedName>
    <definedName name="transportation_costs" localSheetId="25">#REF!</definedName>
    <definedName name="transportation_costs" localSheetId="0">#REF!</definedName>
    <definedName name="transportation_costs">#REF!</definedName>
    <definedName name="TRANSTART" localSheetId="8">#REF!</definedName>
    <definedName name="TRANSTART" localSheetId="11">#REF!</definedName>
    <definedName name="TRANSTART" localSheetId="12">#REF!</definedName>
    <definedName name="TRANSTART" localSheetId="9">#REF!</definedName>
    <definedName name="TRANSTART" localSheetId="10">#REF!</definedName>
    <definedName name="TRANSTART" localSheetId="13">#REF!</definedName>
    <definedName name="TRANSTART" localSheetId="16">#REF!</definedName>
    <definedName name="TRANSTART" localSheetId="14">#REF!</definedName>
    <definedName name="TRANSTART" localSheetId="15">#REF!</definedName>
    <definedName name="TRANSTART" localSheetId="17">#REF!</definedName>
    <definedName name="TRANSTART" localSheetId="20">#REF!</definedName>
    <definedName name="TRANSTART" localSheetId="21">#REF!</definedName>
    <definedName name="TRANSTART" localSheetId="18">#REF!</definedName>
    <definedName name="TRANSTART" localSheetId="19">#REF!</definedName>
    <definedName name="TRANSTART" localSheetId="22">#REF!</definedName>
    <definedName name="TRANSTART" localSheetId="23">#REF!</definedName>
    <definedName name="TRANSTART" localSheetId="1">#REF!</definedName>
    <definedName name="TRANSTART" localSheetId="5">#REF!</definedName>
    <definedName name="TRANSTART" localSheetId="6">#REF!</definedName>
    <definedName name="TRANSTART" localSheetId="2">#REF!</definedName>
    <definedName name="TRANSTART" localSheetId="7">#REF!</definedName>
    <definedName name="TRANSTART" localSheetId="3">#REF!</definedName>
    <definedName name="TRANSTART" localSheetId="4">#REF!</definedName>
    <definedName name="TRANSTART" localSheetId="26">#REF!</definedName>
    <definedName name="TRANSTART" localSheetId="27">#REF!</definedName>
    <definedName name="TRANSTART" localSheetId="28">#REF!</definedName>
    <definedName name="TRANSTART" localSheetId="29">#REF!</definedName>
    <definedName name="TRANSTART" localSheetId="24">#REF!</definedName>
    <definedName name="TRANSTART" localSheetId="25">#REF!</definedName>
    <definedName name="TRANSTART" localSheetId="0">#REF!</definedName>
    <definedName name="TRANSTART">#REF!</definedName>
    <definedName name="trn_beg_bud" localSheetId="8">#REF!</definedName>
    <definedName name="trn_beg_bud" localSheetId="11">#REF!</definedName>
    <definedName name="trn_beg_bud" localSheetId="12">#REF!</definedName>
    <definedName name="trn_beg_bud" localSheetId="9">#REF!</definedName>
    <definedName name="trn_beg_bud" localSheetId="10">#REF!</definedName>
    <definedName name="trn_beg_bud" localSheetId="13">#REF!</definedName>
    <definedName name="trn_beg_bud" localSheetId="16">#REF!</definedName>
    <definedName name="trn_beg_bud" localSheetId="14">#REF!</definedName>
    <definedName name="trn_beg_bud" localSheetId="15">#REF!</definedName>
    <definedName name="trn_beg_bud" localSheetId="17">#REF!</definedName>
    <definedName name="trn_beg_bud" localSheetId="20">#REF!</definedName>
    <definedName name="trn_beg_bud" localSheetId="21">#REF!</definedName>
    <definedName name="trn_beg_bud" localSheetId="18">#REF!</definedName>
    <definedName name="trn_beg_bud" localSheetId="19">#REF!</definedName>
    <definedName name="trn_beg_bud" localSheetId="22">#REF!</definedName>
    <definedName name="trn_beg_bud" localSheetId="23">#REF!</definedName>
    <definedName name="trn_beg_bud" localSheetId="1">#REF!</definedName>
    <definedName name="trn_beg_bud" localSheetId="5">#REF!</definedName>
    <definedName name="trn_beg_bud" localSheetId="6">#REF!</definedName>
    <definedName name="trn_beg_bud" localSheetId="2">#REF!</definedName>
    <definedName name="trn_beg_bud" localSheetId="7">#REF!</definedName>
    <definedName name="trn_beg_bud" localSheetId="3">#REF!</definedName>
    <definedName name="trn_beg_bud" localSheetId="4">#REF!</definedName>
    <definedName name="trn_beg_bud" localSheetId="26">#REF!</definedName>
    <definedName name="trn_beg_bud" localSheetId="27">#REF!</definedName>
    <definedName name="trn_beg_bud" localSheetId="28">#REF!</definedName>
    <definedName name="trn_beg_bud" localSheetId="29">#REF!</definedName>
    <definedName name="trn_beg_bud" localSheetId="24">#REF!</definedName>
    <definedName name="trn_beg_bud" localSheetId="25">#REF!</definedName>
    <definedName name="trn_beg_bud" localSheetId="0">#REF!</definedName>
    <definedName name="trn_beg_bud">#REF!</definedName>
    <definedName name="trn_end_bud" localSheetId="8">#REF!</definedName>
    <definedName name="trn_end_bud" localSheetId="11">#REF!</definedName>
    <definedName name="trn_end_bud" localSheetId="12">#REF!</definedName>
    <definedName name="trn_end_bud" localSheetId="9">#REF!</definedName>
    <definedName name="trn_end_bud" localSheetId="10">#REF!</definedName>
    <definedName name="trn_end_bud" localSheetId="13">#REF!</definedName>
    <definedName name="trn_end_bud" localSheetId="16">#REF!</definedName>
    <definedName name="trn_end_bud" localSheetId="14">#REF!</definedName>
    <definedName name="trn_end_bud" localSheetId="15">#REF!</definedName>
    <definedName name="trn_end_bud" localSheetId="17">#REF!</definedName>
    <definedName name="trn_end_bud" localSheetId="20">#REF!</definedName>
    <definedName name="trn_end_bud" localSheetId="21">#REF!</definedName>
    <definedName name="trn_end_bud" localSheetId="18">#REF!</definedName>
    <definedName name="trn_end_bud" localSheetId="19">#REF!</definedName>
    <definedName name="trn_end_bud" localSheetId="22">#REF!</definedName>
    <definedName name="trn_end_bud" localSheetId="23">#REF!</definedName>
    <definedName name="trn_end_bud" localSheetId="1">#REF!</definedName>
    <definedName name="trn_end_bud" localSheetId="5">#REF!</definedName>
    <definedName name="trn_end_bud" localSheetId="6">#REF!</definedName>
    <definedName name="trn_end_bud" localSheetId="2">#REF!</definedName>
    <definedName name="trn_end_bud" localSheetId="7">#REF!</definedName>
    <definedName name="trn_end_bud" localSheetId="3">#REF!</definedName>
    <definedName name="trn_end_bud" localSheetId="4">#REF!</definedName>
    <definedName name="trn_end_bud" localSheetId="26">#REF!</definedName>
    <definedName name="trn_end_bud" localSheetId="27">#REF!</definedName>
    <definedName name="trn_end_bud" localSheetId="28">#REF!</definedName>
    <definedName name="trn_end_bud" localSheetId="29">#REF!</definedName>
    <definedName name="trn_end_bud" localSheetId="24">#REF!</definedName>
    <definedName name="trn_end_bud" localSheetId="25">#REF!</definedName>
    <definedName name="trn_end_bud" localSheetId="0">#REF!</definedName>
    <definedName name="trn_end_bud">#REF!</definedName>
    <definedName name="trn12ACT" localSheetId="8">#REF!</definedName>
    <definedName name="trn12ACT" localSheetId="11">#REF!</definedName>
    <definedName name="trn12ACT" localSheetId="12">#REF!</definedName>
    <definedName name="trn12ACT" localSheetId="9">#REF!</definedName>
    <definedName name="trn12ACT" localSheetId="10">#REF!</definedName>
    <definedName name="trn12ACT" localSheetId="13">#REF!</definedName>
    <definedName name="trn12ACT" localSheetId="16">#REF!</definedName>
    <definedName name="trn12ACT" localSheetId="14">#REF!</definedName>
    <definedName name="trn12ACT" localSheetId="15">#REF!</definedName>
    <definedName name="trn12ACT" localSheetId="17">#REF!</definedName>
    <definedName name="trn12ACT" localSheetId="20">#REF!</definedName>
    <definedName name="trn12ACT" localSheetId="21">#REF!</definedName>
    <definedName name="trn12ACT" localSheetId="18">#REF!</definedName>
    <definedName name="trn12ACT" localSheetId="19">#REF!</definedName>
    <definedName name="trn12ACT" localSheetId="22">#REF!</definedName>
    <definedName name="trn12ACT" localSheetId="23">#REF!</definedName>
    <definedName name="trn12ACT" localSheetId="1">#REF!</definedName>
    <definedName name="trn12ACT" localSheetId="5">#REF!</definedName>
    <definedName name="trn12ACT" localSheetId="6">#REF!</definedName>
    <definedName name="trn12ACT" localSheetId="2">#REF!</definedName>
    <definedName name="trn12ACT" localSheetId="7">#REF!</definedName>
    <definedName name="trn12ACT" localSheetId="3">#REF!</definedName>
    <definedName name="trn12ACT" localSheetId="4">#REF!</definedName>
    <definedName name="trn12ACT" localSheetId="26">#REF!</definedName>
    <definedName name="trn12ACT" localSheetId="27">#REF!</definedName>
    <definedName name="trn12ACT" localSheetId="28">#REF!</definedName>
    <definedName name="trn12ACT" localSheetId="29">#REF!</definedName>
    <definedName name="trn12ACT" localSheetId="24">#REF!</definedName>
    <definedName name="trn12ACT" localSheetId="25">#REF!</definedName>
    <definedName name="trn12ACT" localSheetId="0">#REF!</definedName>
    <definedName name="trn12ACT">#REF!</definedName>
    <definedName name="trnCYACT" localSheetId="8">#REF!</definedName>
    <definedName name="trnCYACT" localSheetId="11">#REF!</definedName>
    <definedName name="trnCYACT" localSheetId="12">#REF!</definedName>
    <definedName name="trnCYACT" localSheetId="9">#REF!</definedName>
    <definedName name="trnCYACT" localSheetId="10">#REF!</definedName>
    <definedName name="trnCYACT" localSheetId="13">#REF!</definedName>
    <definedName name="trnCYACT" localSheetId="16">#REF!</definedName>
    <definedName name="trnCYACT" localSheetId="14">#REF!</definedName>
    <definedName name="trnCYACT" localSheetId="15">#REF!</definedName>
    <definedName name="trnCYACT" localSheetId="17">#REF!</definedName>
    <definedName name="trnCYACT" localSheetId="20">#REF!</definedName>
    <definedName name="trnCYACT" localSheetId="21">#REF!</definedName>
    <definedName name="trnCYACT" localSheetId="18">#REF!</definedName>
    <definedName name="trnCYACT" localSheetId="19">#REF!</definedName>
    <definedName name="trnCYACT" localSheetId="22">#REF!</definedName>
    <definedName name="trnCYACT" localSheetId="23">#REF!</definedName>
    <definedName name="trnCYACT" localSheetId="1">#REF!</definedName>
    <definedName name="trnCYACT" localSheetId="5">#REF!</definedName>
    <definedName name="trnCYACT" localSheetId="6">#REF!</definedName>
    <definedName name="trnCYACT" localSheetId="2">#REF!</definedName>
    <definedName name="trnCYACT" localSheetId="7">#REF!</definedName>
    <definedName name="trnCYACT" localSheetId="3">#REF!</definedName>
    <definedName name="trnCYACT" localSheetId="4">#REF!</definedName>
    <definedName name="trnCYACT" localSheetId="26">#REF!</definedName>
    <definedName name="trnCYACT" localSheetId="27">#REF!</definedName>
    <definedName name="trnCYACT" localSheetId="28">#REF!</definedName>
    <definedName name="trnCYACT" localSheetId="29">#REF!</definedName>
    <definedName name="trnCYACT" localSheetId="24">#REF!</definedName>
    <definedName name="trnCYACT" localSheetId="25">#REF!</definedName>
    <definedName name="trnCYACT" localSheetId="0">#REF!</definedName>
    <definedName name="trnCYACT">#REF!</definedName>
    <definedName name="trnCYBUD" localSheetId="8">#REF!</definedName>
    <definedName name="trnCYBUD" localSheetId="11">#REF!</definedName>
    <definedName name="trnCYBUD" localSheetId="12">#REF!</definedName>
    <definedName name="trnCYBUD" localSheetId="9">#REF!</definedName>
    <definedName name="trnCYBUD" localSheetId="10">#REF!</definedName>
    <definedName name="trnCYBUD" localSheetId="13">#REF!</definedName>
    <definedName name="trnCYBUD" localSheetId="16">#REF!</definedName>
    <definedName name="trnCYBUD" localSheetId="14">#REF!</definedName>
    <definedName name="trnCYBUD" localSheetId="15">#REF!</definedName>
    <definedName name="trnCYBUD" localSheetId="17">#REF!</definedName>
    <definedName name="trnCYBUD" localSheetId="20">#REF!</definedName>
    <definedName name="trnCYBUD" localSheetId="21">#REF!</definedName>
    <definedName name="trnCYBUD" localSheetId="18">#REF!</definedName>
    <definedName name="trnCYBUD" localSheetId="19">#REF!</definedName>
    <definedName name="trnCYBUD" localSheetId="22">#REF!</definedName>
    <definedName name="trnCYBUD" localSheetId="23">#REF!</definedName>
    <definedName name="trnCYBUD" localSheetId="1">#REF!</definedName>
    <definedName name="trnCYBUD" localSheetId="5">#REF!</definedName>
    <definedName name="trnCYBUD" localSheetId="6">#REF!</definedName>
    <definedName name="trnCYBUD" localSheetId="2">#REF!</definedName>
    <definedName name="trnCYBUD" localSheetId="7">#REF!</definedName>
    <definedName name="trnCYBUD" localSheetId="3">#REF!</definedName>
    <definedName name="trnCYBUD" localSheetId="4">#REF!</definedName>
    <definedName name="trnCYBUD" localSheetId="26">#REF!</definedName>
    <definedName name="trnCYBUD" localSheetId="27">#REF!</definedName>
    <definedName name="trnCYBUD" localSheetId="28">#REF!</definedName>
    <definedName name="trnCYBUD" localSheetId="29">#REF!</definedName>
    <definedName name="trnCYBUD" localSheetId="24">#REF!</definedName>
    <definedName name="trnCYBUD" localSheetId="25">#REF!</definedName>
    <definedName name="trnCYBUD" localSheetId="0">#REF!</definedName>
    <definedName name="trnCYBUD">#REF!</definedName>
    <definedName name="trnCYF" localSheetId="8">#REF!</definedName>
    <definedName name="trnCYF" localSheetId="11">#REF!</definedName>
    <definedName name="trnCYF" localSheetId="12">#REF!</definedName>
    <definedName name="trnCYF" localSheetId="9">#REF!</definedName>
    <definedName name="trnCYF" localSheetId="10">#REF!</definedName>
    <definedName name="trnCYF" localSheetId="13">#REF!</definedName>
    <definedName name="trnCYF" localSheetId="16">#REF!</definedName>
    <definedName name="trnCYF" localSheetId="14">#REF!</definedName>
    <definedName name="trnCYF" localSheetId="15">#REF!</definedName>
    <definedName name="trnCYF" localSheetId="17">#REF!</definedName>
    <definedName name="trnCYF" localSheetId="20">#REF!</definedName>
    <definedName name="trnCYF" localSheetId="21">#REF!</definedName>
    <definedName name="trnCYF" localSheetId="18">#REF!</definedName>
    <definedName name="trnCYF" localSheetId="19">#REF!</definedName>
    <definedName name="trnCYF" localSheetId="22">#REF!</definedName>
    <definedName name="trnCYF" localSheetId="23">#REF!</definedName>
    <definedName name="trnCYF" localSheetId="1">#REF!</definedName>
    <definedName name="trnCYF" localSheetId="5">#REF!</definedName>
    <definedName name="trnCYF" localSheetId="6">#REF!</definedName>
    <definedName name="trnCYF" localSheetId="2">#REF!</definedName>
    <definedName name="trnCYF" localSheetId="7">#REF!</definedName>
    <definedName name="trnCYF" localSheetId="3">#REF!</definedName>
    <definedName name="trnCYF" localSheetId="4">#REF!</definedName>
    <definedName name="trnCYF" localSheetId="26">#REF!</definedName>
    <definedName name="trnCYF" localSheetId="27">#REF!</definedName>
    <definedName name="trnCYF" localSheetId="28">#REF!</definedName>
    <definedName name="trnCYF" localSheetId="29">#REF!</definedName>
    <definedName name="trnCYF" localSheetId="24">#REF!</definedName>
    <definedName name="trnCYF" localSheetId="25">#REF!</definedName>
    <definedName name="trnCYF" localSheetId="0">#REF!</definedName>
    <definedName name="trnCYF">#REF!</definedName>
    <definedName name="trnNYbud" localSheetId="8">#REF!</definedName>
    <definedName name="trnNYbud" localSheetId="11">#REF!</definedName>
    <definedName name="trnNYbud" localSheetId="12">#REF!</definedName>
    <definedName name="trnNYbud" localSheetId="9">#REF!</definedName>
    <definedName name="trnNYbud" localSheetId="10">#REF!</definedName>
    <definedName name="trnNYbud" localSheetId="13">#REF!</definedName>
    <definedName name="trnNYbud" localSheetId="16">#REF!</definedName>
    <definedName name="trnNYbud" localSheetId="14">#REF!</definedName>
    <definedName name="trnNYbud" localSheetId="15">#REF!</definedName>
    <definedName name="trnNYbud" localSheetId="17">#REF!</definedName>
    <definedName name="trnNYbud" localSheetId="20">#REF!</definedName>
    <definedName name="trnNYbud" localSheetId="21">#REF!</definedName>
    <definedName name="trnNYbud" localSheetId="18">#REF!</definedName>
    <definedName name="trnNYbud" localSheetId="19">#REF!</definedName>
    <definedName name="trnNYbud" localSheetId="22">#REF!</definedName>
    <definedName name="trnNYbud" localSheetId="23">#REF!</definedName>
    <definedName name="trnNYbud" localSheetId="1">#REF!</definedName>
    <definedName name="trnNYbud" localSheetId="5">#REF!</definedName>
    <definedName name="trnNYbud" localSheetId="6">#REF!</definedName>
    <definedName name="trnNYbud" localSheetId="2">#REF!</definedName>
    <definedName name="trnNYbud" localSheetId="7">#REF!</definedName>
    <definedName name="trnNYbud" localSheetId="3">#REF!</definedName>
    <definedName name="trnNYbud" localSheetId="4">#REF!</definedName>
    <definedName name="trnNYbud" localSheetId="26">#REF!</definedName>
    <definedName name="trnNYbud" localSheetId="27">#REF!</definedName>
    <definedName name="trnNYbud" localSheetId="28">#REF!</definedName>
    <definedName name="trnNYbud" localSheetId="29">#REF!</definedName>
    <definedName name="trnNYbud" localSheetId="24">#REF!</definedName>
    <definedName name="trnNYbud" localSheetId="25">#REF!</definedName>
    <definedName name="trnNYbud" localSheetId="0">#REF!</definedName>
    <definedName name="trnNYbud">#REF!</definedName>
    <definedName name="trnPYACT" localSheetId="8">#REF!</definedName>
    <definedName name="trnPYACT" localSheetId="11">#REF!</definedName>
    <definedName name="trnPYACT" localSheetId="12">#REF!</definedName>
    <definedName name="trnPYACT" localSheetId="9">#REF!</definedName>
    <definedName name="trnPYACT" localSheetId="10">#REF!</definedName>
    <definedName name="trnPYACT" localSheetId="13">#REF!</definedName>
    <definedName name="trnPYACT" localSheetId="16">#REF!</definedName>
    <definedName name="trnPYACT" localSheetId="14">#REF!</definedName>
    <definedName name="trnPYACT" localSheetId="15">#REF!</definedName>
    <definedName name="trnPYACT" localSheetId="17">#REF!</definedName>
    <definedName name="trnPYACT" localSheetId="20">#REF!</definedName>
    <definedName name="trnPYACT" localSheetId="21">#REF!</definedName>
    <definedName name="trnPYACT" localSheetId="18">#REF!</definedName>
    <definedName name="trnPYACT" localSheetId="19">#REF!</definedName>
    <definedName name="trnPYACT" localSheetId="22">#REF!</definedName>
    <definedName name="trnPYACT" localSheetId="23">#REF!</definedName>
    <definedName name="trnPYACT" localSheetId="1">#REF!</definedName>
    <definedName name="trnPYACT" localSheetId="5">#REF!</definedName>
    <definedName name="trnPYACT" localSheetId="6">#REF!</definedName>
    <definedName name="trnPYACT" localSheetId="2">#REF!</definedName>
    <definedName name="trnPYACT" localSheetId="7">#REF!</definedName>
    <definedName name="trnPYACT" localSheetId="3">#REF!</definedName>
    <definedName name="trnPYACT" localSheetId="4">#REF!</definedName>
    <definedName name="trnPYACT" localSheetId="26">#REF!</definedName>
    <definedName name="trnPYACT" localSheetId="27">#REF!</definedName>
    <definedName name="trnPYACT" localSheetId="28">#REF!</definedName>
    <definedName name="trnPYACT" localSheetId="29">#REF!</definedName>
    <definedName name="trnPYACT" localSheetId="24">#REF!</definedName>
    <definedName name="trnPYACT" localSheetId="25">#REF!</definedName>
    <definedName name="trnPYACT" localSheetId="0">#REF!</definedName>
    <definedName name="trnPYACT">#REF!</definedName>
    <definedName name="Units">[2]lists!$N$2:$N$5</definedName>
    <definedName name="Utility">[3]Financials!$A$1</definedName>
    <definedName name="utitliy1">[6]Financials!$A$1</definedName>
    <definedName name="WAGBENF" localSheetId="8">#REF!</definedName>
    <definedName name="WAGBENF" localSheetId="11">#REF!</definedName>
    <definedName name="WAGBENF" localSheetId="12">#REF!</definedName>
    <definedName name="WAGBENF" localSheetId="9">#REF!</definedName>
    <definedName name="WAGBENF" localSheetId="10">#REF!</definedName>
    <definedName name="WAGBENF" localSheetId="13">#REF!</definedName>
    <definedName name="WAGBENF" localSheetId="16">#REF!</definedName>
    <definedName name="WAGBENF" localSheetId="14">#REF!</definedName>
    <definedName name="WAGBENF" localSheetId="15">#REF!</definedName>
    <definedName name="WAGBENF" localSheetId="17">#REF!</definedName>
    <definedName name="WAGBENF" localSheetId="20">#REF!</definedName>
    <definedName name="WAGBENF" localSheetId="21">#REF!</definedName>
    <definedName name="WAGBENF" localSheetId="18">#REF!</definedName>
    <definedName name="WAGBENF" localSheetId="19">#REF!</definedName>
    <definedName name="WAGBENF" localSheetId="22">#REF!</definedName>
    <definedName name="WAGBENF" localSheetId="23">#REF!</definedName>
    <definedName name="WAGBENF" localSheetId="1">#REF!</definedName>
    <definedName name="WAGBENF" localSheetId="5">#REF!</definedName>
    <definedName name="WAGBENF" localSheetId="6">#REF!</definedName>
    <definedName name="WAGBENF" localSheetId="2">#REF!</definedName>
    <definedName name="WAGBENF" localSheetId="7">#REF!</definedName>
    <definedName name="WAGBENF" localSheetId="3">#REF!</definedName>
    <definedName name="WAGBENF" localSheetId="4">#REF!</definedName>
    <definedName name="WAGBENF" localSheetId="26">#REF!</definedName>
    <definedName name="WAGBENF" localSheetId="27">#REF!</definedName>
    <definedName name="WAGBENF" localSheetId="28">#REF!</definedName>
    <definedName name="WAGBENF" localSheetId="29">#REF!</definedName>
    <definedName name="WAGBENF" localSheetId="24">#REF!</definedName>
    <definedName name="WAGBENF" localSheetId="25">#REF!</definedName>
    <definedName name="WAGBENF" localSheetId="0">#REF!</definedName>
    <definedName name="WAGBENF">#REF!</definedName>
    <definedName name="wagdob" localSheetId="8">#REF!</definedName>
    <definedName name="wagdob" localSheetId="11">#REF!</definedName>
    <definedName name="wagdob" localSheetId="12">#REF!</definedName>
    <definedName name="wagdob" localSheetId="9">#REF!</definedName>
    <definedName name="wagdob" localSheetId="10">#REF!</definedName>
    <definedName name="wagdob" localSheetId="13">#REF!</definedName>
    <definedName name="wagdob" localSheetId="16">#REF!</definedName>
    <definedName name="wagdob" localSheetId="14">#REF!</definedName>
    <definedName name="wagdob" localSheetId="15">#REF!</definedName>
    <definedName name="wagdob" localSheetId="17">#REF!</definedName>
    <definedName name="wagdob" localSheetId="20">#REF!</definedName>
    <definedName name="wagdob" localSheetId="21">#REF!</definedName>
    <definedName name="wagdob" localSheetId="18">#REF!</definedName>
    <definedName name="wagdob" localSheetId="19">#REF!</definedName>
    <definedName name="wagdob" localSheetId="22">#REF!</definedName>
    <definedName name="wagdob" localSheetId="23">#REF!</definedName>
    <definedName name="wagdob" localSheetId="1">#REF!</definedName>
    <definedName name="wagdob" localSheetId="5">#REF!</definedName>
    <definedName name="wagdob" localSheetId="6">#REF!</definedName>
    <definedName name="wagdob" localSheetId="2">#REF!</definedName>
    <definedName name="wagdob" localSheetId="7">#REF!</definedName>
    <definedName name="wagdob" localSheetId="3">#REF!</definedName>
    <definedName name="wagdob" localSheetId="4">#REF!</definedName>
    <definedName name="wagdob" localSheetId="26">#REF!</definedName>
    <definedName name="wagdob" localSheetId="27">#REF!</definedName>
    <definedName name="wagdob" localSheetId="28">#REF!</definedName>
    <definedName name="wagdob" localSheetId="29">#REF!</definedName>
    <definedName name="wagdob" localSheetId="24">#REF!</definedName>
    <definedName name="wagdob" localSheetId="25">#REF!</definedName>
    <definedName name="wagdob" localSheetId="0">#REF!</definedName>
    <definedName name="wagdob">#REF!</definedName>
    <definedName name="wagdobf" localSheetId="8">#REF!</definedName>
    <definedName name="wagdobf" localSheetId="11">#REF!</definedName>
    <definedName name="wagdobf" localSheetId="12">#REF!</definedName>
    <definedName name="wagdobf" localSheetId="9">#REF!</definedName>
    <definedName name="wagdobf" localSheetId="10">#REF!</definedName>
    <definedName name="wagdobf" localSheetId="13">#REF!</definedName>
    <definedName name="wagdobf" localSheetId="16">#REF!</definedName>
    <definedName name="wagdobf" localSheetId="14">#REF!</definedName>
    <definedName name="wagdobf" localSheetId="15">#REF!</definedName>
    <definedName name="wagdobf" localSheetId="17">#REF!</definedName>
    <definedName name="wagdobf" localSheetId="20">#REF!</definedName>
    <definedName name="wagdobf" localSheetId="21">#REF!</definedName>
    <definedName name="wagdobf" localSheetId="18">#REF!</definedName>
    <definedName name="wagdobf" localSheetId="19">#REF!</definedName>
    <definedName name="wagdobf" localSheetId="22">#REF!</definedName>
    <definedName name="wagdobf" localSheetId="23">#REF!</definedName>
    <definedName name="wagdobf" localSheetId="1">#REF!</definedName>
    <definedName name="wagdobf" localSheetId="5">#REF!</definedName>
    <definedName name="wagdobf" localSheetId="6">#REF!</definedName>
    <definedName name="wagdobf" localSheetId="2">#REF!</definedName>
    <definedName name="wagdobf" localSheetId="7">#REF!</definedName>
    <definedName name="wagdobf" localSheetId="3">#REF!</definedName>
    <definedName name="wagdobf" localSheetId="4">#REF!</definedName>
    <definedName name="wagdobf" localSheetId="26">#REF!</definedName>
    <definedName name="wagdobf" localSheetId="27">#REF!</definedName>
    <definedName name="wagdobf" localSheetId="28">#REF!</definedName>
    <definedName name="wagdobf" localSheetId="29">#REF!</definedName>
    <definedName name="wagdobf" localSheetId="24">#REF!</definedName>
    <definedName name="wagdobf" localSheetId="25">#REF!</definedName>
    <definedName name="wagdobf" localSheetId="0">#REF!</definedName>
    <definedName name="wagdobf">#REF!</definedName>
    <definedName name="wagreg" localSheetId="8">#REF!</definedName>
    <definedName name="wagreg" localSheetId="11">#REF!</definedName>
    <definedName name="wagreg" localSheetId="12">#REF!</definedName>
    <definedName name="wagreg" localSheetId="9">#REF!</definedName>
    <definedName name="wagreg" localSheetId="10">#REF!</definedName>
    <definedName name="wagreg" localSheetId="13">#REF!</definedName>
    <definedName name="wagreg" localSheetId="16">#REF!</definedName>
    <definedName name="wagreg" localSheetId="14">#REF!</definedName>
    <definedName name="wagreg" localSheetId="15">#REF!</definedName>
    <definedName name="wagreg" localSheetId="17">#REF!</definedName>
    <definedName name="wagreg" localSheetId="20">#REF!</definedName>
    <definedName name="wagreg" localSheetId="21">#REF!</definedName>
    <definedName name="wagreg" localSheetId="18">#REF!</definedName>
    <definedName name="wagreg" localSheetId="19">#REF!</definedName>
    <definedName name="wagreg" localSheetId="22">#REF!</definedName>
    <definedName name="wagreg" localSheetId="23">#REF!</definedName>
    <definedName name="wagreg" localSheetId="1">#REF!</definedName>
    <definedName name="wagreg" localSheetId="5">#REF!</definedName>
    <definedName name="wagreg" localSheetId="6">#REF!</definedName>
    <definedName name="wagreg" localSheetId="2">#REF!</definedName>
    <definedName name="wagreg" localSheetId="7">#REF!</definedName>
    <definedName name="wagreg" localSheetId="3">#REF!</definedName>
    <definedName name="wagreg" localSheetId="4">#REF!</definedName>
    <definedName name="wagreg" localSheetId="26">#REF!</definedName>
    <definedName name="wagreg" localSheetId="27">#REF!</definedName>
    <definedName name="wagreg" localSheetId="28">#REF!</definedName>
    <definedName name="wagreg" localSheetId="29">#REF!</definedName>
    <definedName name="wagreg" localSheetId="24">#REF!</definedName>
    <definedName name="wagreg" localSheetId="25">#REF!</definedName>
    <definedName name="wagreg" localSheetId="0">#REF!</definedName>
    <definedName name="wagreg">#REF!</definedName>
    <definedName name="wagregf" localSheetId="8">#REF!</definedName>
    <definedName name="wagregf" localSheetId="11">#REF!</definedName>
    <definedName name="wagregf" localSheetId="12">#REF!</definedName>
    <definedName name="wagregf" localSheetId="9">#REF!</definedName>
    <definedName name="wagregf" localSheetId="10">#REF!</definedName>
    <definedName name="wagregf" localSheetId="13">#REF!</definedName>
    <definedName name="wagregf" localSheetId="16">#REF!</definedName>
    <definedName name="wagregf" localSheetId="14">#REF!</definedName>
    <definedName name="wagregf" localSheetId="15">#REF!</definedName>
    <definedName name="wagregf" localSheetId="17">#REF!</definedName>
    <definedName name="wagregf" localSheetId="20">#REF!</definedName>
    <definedName name="wagregf" localSheetId="21">#REF!</definedName>
    <definedName name="wagregf" localSheetId="18">#REF!</definedName>
    <definedName name="wagregf" localSheetId="19">#REF!</definedName>
    <definedName name="wagregf" localSheetId="22">#REF!</definedName>
    <definedName name="wagregf" localSheetId="23">#REF!</definedName>
    <definedName name="wagregf" localSheetId="1">#REF!</definedName>
    <definedName name="wagregf" localSheetId="5">#REF!</definedName>
    <definedName name="wagregf" localSheetId="6">#REF!</definedName>
    <definedName name="wagregf" localSheetId="2">#REF!</definedName>
    <definedName name="wagregf" localSheetId="7">#REF!</definedName>
    <definedName name="wagregf" localSheetId="3">#REF!</definedName>
    <definedName name="wagregf" localSheetId="4">#REF!</definedName>
    <definedName name="wagregf" localSheetId="26">#REF!</definedName>
    <definedName name="wagregf" localSheetId="27">#REF!</definedName>
    <definedName name="wagregf" localSheetId="28">#REF!</definedName>
    <definedName name="wagregf" localSheetId="29">#REF!</definedName>
    <definedName name="wagregf" localSheetId="24">#REF!</definedName>
    <definedName name="wagregf" localSheetId="25">#REF!</definedName>
    <definedName name="wagregf" localSheetId="0">#REF!</definedName>
    <definedName name="wagregf">#REF!</definedName>
  </definedNames>
  <calcPr calcId="145621" iterate="1"/>
</workbook>
</file>

<file path=xl/calcChain.xml><?xml version="1.0" encoding="utf-8"?>
<calcChain xmlns="http://schemas.openxmlformats.org/spreadsheetml/2006/main">
  <c r="AI21" i="55" l="1"/>
  <c r="Q21" i="55"/>
  <c r="Z21" i="55" s="1"/>
  <c r="F21" i="55"/>
  <c r="AC21" i="55" s="1"/>
  <c r="AC21" i="54"/>
  <c r="AL21" i="54" s="1"/>
  <c r="Q21" i="54"/>
  <c r="K21" i="54"/>
  <c r="F21" i="54"/>
  <c r="W21" i="54" s="1"/>
  <c r="F21" i="53"/>
  <c r="Q21" i="53" s="1"/>
  <c r="AI21" i="52"/>
  <c r="F21" i="52"/>
  <c r="Q21" i="52" s="1"/>
  <c r="F21" i="51"/>
  <c r="Q21" i="51" s="1"/>
  <c r="AI21" i="50"/>
  <c r="F21" i="50"/>
  <c r="Q21" i="50" s="1"/>
  <c r="F21" i="49"/>
  <c r="Q21" i="49" s="1"/>
  <c r="F21" i="48"/>
  <c r="Q21" i="48" s="1"/>
  <c r="AI21" i="47"/>
  <c r="F21" i="47"/>
  <c r="Q21" i="47" s="1"/>
  <c r="AI21" i="46"/>
  <c r="F21" i="46"/>
  <c r="Q21" i="46" s="1"/>
  <c r="F21" i="45"/>
  <c r="Q21" i="45" s="1"/>
  <c r="AI21" i="44"/>
  <c r="F21" i="44"/>
  <c r="Q21" i="44" s="1"/>
  <c r="AI21" i="43"/>
  <c r="F21" i="43"/>
  <c r="Q21" i="43" s="1"/>
  <c r="AI21" i="42"/>
  <c r="F21" i="42"/>
  <c r="Q21" i="42" s="1"/>
  <c r="S21" i="54" l="1"/>
  <c r="T21" i="54" s="1"/>
  <c r="AI21" i="53"/>
  <c r="AI21" i="51"/>
  <c r="AK21" i="51" s="1"/>
  <c r="AI21" i="49"/>
  <c r="AI21" i="48"/>
  <c r="AI21" i="45"/>
  <c r="AK21" i="45" s="1"/>
  <c r="AL21" i="55"/>
  <c r="AE21" i="55"/>
  <c r="AK21" i="55"/>
  <c r="H21" i="55"/>
  <c r="N21" i="55" s="1"/>
  <c r="W21" i="55"/>
  <c r="K21" i="55"/>
  <c r="S21" i="55" s="1"/>
  <c r="AF21" i="54"/>
  <c r="Y21" i="54"/>
  <c r="Z21" i="54"/>
  <c r="AI21" i="54"/>
  <c r="AK21" i="54" s="1"/>
  <c r="AE21" i="54"/>
  <c r="H21" i="54"/>
  <c r="N21" i="54" s="1"/>
  <c r="Z21" i="53"/>
  <c r="AK21" i="53"/>
  <c r="H21" i="53"/>
  <c r="N21" i="53" s="1"/>
  <c r="W21" i="53"/>
  <c r="K21" i="53"/>
  <c r="S21" i="53" s="1"/>
  <c r="AC21" i="53"/>
  <c r="Z21" i="52"/>
  <c r="AK21" i="52"/>
  <c r="H21" i="52"/>
  <c r="N21" i="52" s="1"/>
  <c r="W21" i="52"/>
  <c r="K21" i="52"/>
  <c r="S21" i="52" s="1"/>
  <c r="AC21" i="52"/>
  <c r="Z21" i="51"/>
  <c r="H21" i="51"/>
  <c r="N21" i="51" s="1"/>
  <c r="W21" i="51"/>
  <c r="K21" i="51"/>
  <c r="S21" i="51" s="1"/>
  <c r="AC21" i="51"/>
  <c r="Z21" i="50"/>
  <c r="AK21" i="50"/>
  <c r="H21" i="50"/>
  <c r="N21" i="50" s="1"/>
  <c r="W21" i="50"/>
  <c r="K21" i="50"/>
  <c r="S21" i="50" s="1"/>
  <c r="AC21" i="50"/>
  <c r="Z21" i="49"/>
  <c r="AK21" i="49"/>
  <c r="H21" i="49"/>
  <c r="N21" i="49" s="1"/>
  <c r="W21" i="49"/>
  <c r="K21" i="49"/>
  <c r="S21" i="49" s="1"/>
  <c r="AC21" i="49"/>
  <c r="Z21" i="48"/>
  <c r="AK21" i="48"/>
  <c r="H21" i="48"/>
  <c r="N21" i="48" s="1"/>
  <c r="W21" i="48"/>
  <c r="K21" i="48"/>
  <c r="S21" i="48" s="1"/>
  <c r="AC21" i="48"/>
  <c r="Z21" i="47"/>
  <c r="H21" i="47"/>
  <c r="N21" i="47" s="1"/>
  <c r="W21" i="47"/>
  <c r="K21" i="47"/>
  <c r="S21" i="47" s="1"/>
  <c r="AC21" i="47"/>
  <c r="AK21" i="47" s="1"/>
  <c r="Z21" i="46"/>
  <c r="H21" i="46"/>
  <c r="N21" i="46" s="1"/>
  <c r="W21" i="46"/>
  <c r="K21" i="46"/>
  <c r="S21" i="46" s="1"/>
  <c r="AC21" i="46"/>
  <c r="AK21" i="46" s="1"/>
  <c r="Z21" i="45"/>
  <c r="H21" i="45"/>
  <c r="N21" i="45" s="1"/>
  <c r="W21" i="45"/>
  <c r="K21" i="45"/>
  <c r="S21" i="45" s="1"/>
  <c r="AC21" i="45"/>
  <c r="Z21" i="44"/>
  <c r="AK21" i="44"/>
  <c r="H21" i="44"/>
  <c r="N21" i="44" s="1"/>
  <c r="W21" i="44"/>
  <c r="K21" i="44"/>
  <c r="S21" i="44" s="1"/>
  <c r="AC21" i="44"/>
  <c r="Z21" i="43"/>
  <c r="AK21" i="43"/>
  <c r="H21" i="43"/>
  <c r="N21" i="43" s="1"/>
  <c r="W21" i="43"/>
  <c r="K21" i="43"/>
  <c r="S21" i="43" s="1"/>
  <c r="AC21" i="43"/>
  <c r="Z21" i="42"/>
  <c r="AK21" i="42"/>
  <c r="H21" i="42"/>
  <c r="N21" i="42" s="1"/>
  <c r="W21" i="42"/>
  <c r="K21" i="42"/>
  <c r="S21" i="42" s="1"/>
  <c r="AC21" i="42"/>
  <c r="M21" i="55" l="1"/>
  <c r="T21" i="55"/>
  <c r="Y21" i="55"/>
  <c r="AF21" i="55"/>
  <c r="M21" i="54"/>
  <c r="AE21" i="53"/>
  <c r="AL21" i="53"/>
  <c r="M21" i="53"/>
  <c r="T21" i="53"/>
  <c r="AF21" i="53"/>
  <c r="Y21" i="53"/>
  <c r="AE21" i="52"/>
  <c r="AL21" i="52"/>
  <c r="M21" i="52"/>
  <c r="T21" i="52"/>
  <c r="AF21" i="52"/>
  <c r="Y21" i="52"/>
  <c r="AE21" i="51"/>
  <c r="AL21" i="51"/>
  <c r="M21" i="51"/>
  <c r="T21" i="51"/>
  <c r="AF21" i="51"/>
  <c r="Y21" i="51"/>
  <c r="AE21" i="50"/>
  <c r="AL21" i="50"/>
  <c r="M21" i="50"/>
  <c r="T21" i="50"/>
  <c r="AF21" i="50"/>
  <c r="Y21" i="50"/>
  <c r="AE21" i="49"/>
  <c r="AL21" i="49"/>
  <c r="M21" i="49"/>
  <c r="T21" i="49"/>
  <c r="AF21" i="49"/>
  <c r="Y21" i="49"/>
  <c r="AE21" i="48"/>
  <c r="AL21" i="48"/>
  <c r="M21" i="48"/>
  <c r="T21" i="48"/>
  <c r="AF21" i="48"/>
  <c r="Y21" i="48"/>
  <c r="AE21" i="47"/>
  <c r="AL21" i="47"/>
  <c r="M21" i="47"/>
  <c r="T21" i="47"/>
  <c r="AF21" i="47"/>
  <c r="Y21" i="47"/>
  <c r="AE21" i="46"/>
  <c r="AL21" i="46"/>
  <c r="M21" i="46"/>
  <c r="T21" i="46"/>
  <c r="AF21" i="46"/>
  <c r="Y21" i="46"/>
  <c r="AE21" i="45"/>
  <c r="AL21" i="45"/>
  <c r="M21" i="45"/>
  <c r="T21" i="45"/>
  <c r="AF21" i="45"/>
  <c r="Y21" i="45"/>
  <c r="AE21" i="44"/>
  <c r="AL21" i="44"/>
  <c r="M21" i="44"/>
  <c r="T21" i="44"/>
  <c r="AF21" i="44"/>
  <c r="Y21" i="44"/>
  <c r="AE21" i="43"/>
  <c r="AL21" i="43"/>
  <c r="M21" i="43"/>
  <c r="T21" i="43"/>
  <c r="AF21" i="43"/>
  <c r="Y21" i="43"/>
  <c r="AE21" i="42"/>
  <c r="AL21" i="42"/>
  <c r="M21" i="42"/>
  <c r="T21" i="42"/>
  <c r="AF21" i="42"/>
  <c r="Y21" i="42"/>
  <c r="AI20" i="51" l="1"/>
  <c r="AK20" i="51" s="1"/>
  <c r="AC20" i="51"/>
  <c r="W20" i="51"/>
  <c r="AF20" i="51" s="1"/>
  <c r="Q20" i="51"/>
  <c r="Z20" i="51" s="1"/>
  <c r="K20" i="51"/>
  <c r="H20" i="51"/>
  <c r="N20" i="51" s="1"/>
  <c r="AI20" i="50"/>
  <c r="AK20" i="50" s="1"/>
  <c r="AC20" i="50"/>
  <c r="W20" i="50"/>
  <c r="AF20" i="50" s="1"/>
  <c r="Q20" i="50"/>
  <c r="Z20" i="50" s="1"/>
  <c r="K20" i="50"/>
  <c r="H20" i="50"/>
  <c r="N20" i="50" s="1"/>
  <c r="AI20" i="49"/>
  <c r="AK20" i="49" s="1"/>
  <c r="AC20" i="49"/>
  <c r="W20" i="49"/>
  <c r="AF20" i="49" s="1"/>
  <c r="Q20" i="49"/>
  <c r="Z20" i="49" s="1"/>
  <c r="K20" i="49"/>
  <c r="H20" i="49"/>
  <c r="N20" i="49" s="1"/>
  <c r="AI20" i="48"/>
  <c r="AK20" i="48" s="1"/>
  <c r="AC20" i="48"/>
  <c r="W20" i="48"/>
  <c r="AF20" i="48" s="1"/>
  <c r="Q20" i="48"/>
  <c r="Z20" i="48" s="1"/>
  <c r="K20" i="48"/>
  <c r="H20" i="48"/>
  <c r="N20" i="48" s="1"/>
  <c r="K20" i="12"/>
  <c r="AI20" i="12"/>
  <c r="AK20" i="12" s="1"/>
  <c r="AC20" i="12"/>
  <c r="AE20" i="12" s="1"/>
  <c r="W20" i="12"/>
  <c r="AF20" i="12" s="1"/>
  <c r="Q20" i="12"/>
  <c r="Z20" i="12" s="1"/>
  <c r="H20" i="12"/>
  <c r="N20" i="12" s="1"/>
  <c r="AL20" i="47"/>
  <c r="AI20" i="47"/>
  <c r="AK20" i="47" s="1"/>
  <c r="AC20" i="47"/>
  <c r="AE20" i="47" s="1"/>
  <c r="W20" i="47"/>
  <c r="Y20" i="47" s="1"/>
  <c r="Q20" i="47"/>
  <c r="Z20" i="47" s="1"/>
  <c r="N20" i="47"/>
  <c r="K20" i="47"/>
  <c r="H20" i="47"/>
  <c r="AI20" i="46"/>
  <c r="AK20" i="46" s="1"/>
  <c r="AC20" i="46"/>
  <c r="AE20" i="46" s="1"/>
  <c r="W20" i="46"/>
  <c r="AF20" i="46" s="1"/>
  <c r="Q20" i="46"/>
  <c r="Z20" i="46" s="1"/>
  <c r="K20" i="46"/>
  <c r="H20" i="46"/>
  <c r="N20" i="46" s="1"/>
  <c r="AI20" i="45"/>
  <c r="AK20" i="45" s="1"/>
  <c r="AC20" i="45"/>
  <c r="AE20" i="45" s="1"/>
  <c r="W20" i="45"/>
  <c r="AF20" i="45" s="1"/>
  <c r="Q20" i="45"/>
  <c r="Z20" i="45" s="1"/>
  <c r="K20" i="45"/>
  <c r="H20" i="45"/>
  <c r="N20" i="45" s="1"/>
  <c r="AI20" i="44"/>
  <c r="AC20" i="44"/>
  <c r="AL20" i="44" s="1"/>
  <c r="W20" i="44"/>
  <c r="Y20" i="44" s="1"/>
  <c r="Q20" i="44"/>
  <c r="Z20" i="44" s="1"/>
  <c r="N20" i="44"/>
  <c r="K20" i="44"/>
  <c r="H20" i="44"/>
  <c r="AI20" i="43"/>
  <c r="AK20" i="43" s="1"/>
  <c r="AC20" i="43"/>
  <c r="AL20" i="43" s="1"/>
  <c r="W20" i="43"/>
  <c r="Y20" i="43" s="1"/>
  <c r="Q20" i="43"/>
  <c r="Z20" i="43" s="1"/>
  <c r="K20" i="43"/>
  <c r="H20" i="43"/>
  <c r="N20" i="43" s="1"/>
  <c r="AI20" i="42"/>
  <c r="AK20" i="42" s="1"/>
  <c r="AC20" i="42"/>
  <c r="AL20" i="42" s="1"/>
  <c r="W20" i="42"/>
  <c r="AF20" i="42" s="1"/>
  <c r="Q20" i="42"/>
  <c r="Z20" i="42" s="1"/>
  <c r="K20" i="42"/>
  <c r="H20" i="42"/>
  <c r="N20" i="42" s="1"/>
  <c r="AE20" i="48" l="1"/>
  <c r="AE20" i="49"/>
  <c r="AE20" i="50"/>
  <c r="AE20" i="51"/>
  <c r="AL20" i="48"/>
  <c r="AL20" i="49"/>
  <c r="AL20" i="50"/>
  <c r="AL20" i="51"/>
  <c r="AF20" i="47"/>
  <c r="AL20" i="12"/>
  <c r="AL20" i="46"/>
  <c r="AE20" i="44"/>
  <c r="AF20" i="44"/>
  <c r="AK20" i="44"/>
  <c r="AL20" i="45"/>
  <c r="AE20" i="43"/>
  <c r="AF20" i="43"/>
  <c r="AE20" i="42"/>
  <c r="M20" i="51"/>
  <c r="S20" i="51"/>
  <c r="T20" i="51" s="1"/>
  <c r="Y20" i="51"/>
  <c r="M20" i="50"/>
  <c r="S20" i="50"/>
  <c r="T20" i="50" s="1"/>
  <c r="Y20" i="50"/>
  <c r="M20" i="49"/>
  <c r="S20" i="49"/>
  <c r="T20" i="49" s="1"/>
  <c r="Y20" i="49"/>
  <c r="M20" i="48"/>
  <c r="S20" i="48"/>
  <c r="T20" i="48" s="1"/>
  <c r="Y20" i="48"/>
  <c r="M20" i="12"/>
  <c r="S20" i="12"/>
  <c r="T20" i="12" s="1"/>
  <c r="Y20" i="12"/>
  <c r="M20" i="47"/>
  <c r="S20" i="47"/>
  <c r="T20" i="47" s="1"/>
  <c r="M20" i="46"/>
  <c r="S20" i="46"/>
  <c r="T20" i="46" s="1"/>
  <c r="Y20" i="46"/>
  <c r="M20" i="45"/>
  <c r="S20" i="45"/>
  <c r="T20" i="45" s="1"/>
  <c r="Y20" i="45"/>
  <c r="M20" i="44"/>
  <c r="S20" i="44"/>
  <c r="T20" i="44" s="1"/>
  <c r="M20" i="43"/>
  <c r="S20" i="43"/>
  <c r="T20" i="43" s="1"/>
  <c r="M20" i="42"/>
  <c r="S20" i="42"/>
  <c r="T20" i="42" s="1"/>
  <c r="Y20" i="42"/>
  <c r="F37" i="62" l="1"/>
  <c r="F37" i="61"/>
  <c r="F37" i="16"/>
  <c r="F37" i="55"/>
  <c r="F37" i="54"/>
  <c r="F37" i="53"/>
  <c r="F37" i="52"/>
  <c r="F37" i="13"/>
  <c r="G8" i="17" l="1"/>
  <c r="G7" i="17"/>
  <c r="F37" i="17" s="1"/>
  <c r="AK55" i="62" l="1"/>
  <c r="AE55" i="62"/>
  <c r="Y55" i="62"/>
  <c r="S55" i="62"/>
  <c r="AK49" i="62"/>
  <c r="AE49" i="62"/>
  <c r="Y49" i="62"/>
  <c r="S49" i="62"/>
  <c r="F48" i="62"/>
  <c r="F47" i="62"/>
  <c r="W47" i="62" s="1"/>
  <c r="F46" i="62"/>
  <c r="W46" i="62" s="1"/>
  <c r="F45" i="62"/>
  <c r="W45" i="62" s="1"/>
  <c r="F44" i="62"/>
  <c r="AI44" i="62" s="1"/>
  <c r="F43" i="62"/>
  <c r="AC43" i="62" s="1"/>
  <c r="Q42" i="62"/>
  <c r="F41" i="62"/>
  <c r="AC41" i="62" s="1"/>
  <c r="F40" i="62"/>
  <c r="Q40" i="62" s="1"/>
  <c r="F35" i="62"/>
  <c r="W35" i="62" s="1"/>
  <c r="F34" i="62"/>
  <c r="Q33" i="62"/>
  <c r="F33" i="62"/>
  <c r="H33" i="62" s="1"/>
  <c r="F32" i="62"/>
  <c r="F31" i="62"/>
  <c r="AC31" i="62" s="1"/>
  <c r="F30" i="62"/>
  <c r="H30" i="62" s="1"/>
  <c r="F29" i="62"/>
  <c r="W29" i="62" s="1"/>
  <c r="F27" i="62"/>
  <c r="AC27" i="62" s="1"/>
  <c r="AL27" i="62" s="1"/>
  <c r="F26" i="62"/>
  <c r="AC26" i="62" s="1"/>
  <c r="AL26" i="62" s="1"/>
  <c r="F25" i="62"/>
  <c r="Q25" i="62" s="1"/>
  <c r="Z25" i="62" s="1"/>
  <c r="F24" i="62"/>
  <c r="F21" i="62"/>
  <c r="H21" i="62" s="1"/>
  <c r="N21" i="62" s="1"/>
  <c r="F20" i="62"/>
  <c r="Q20" i="62" s="1"/>
  <c r="Z20" i="62" s="1"/>
  <c r="F19" i="62"/>
  <c r="F18" i="62"/>
  <c r="H18" i="62" s="1"/>
  <c r="N18" i="62" s="1"/>
  <c r="F17" i="62"/>
  <c r="K17" i="62" s="1"/>
  <c r="F16" i="62"/>
  <c r="Q16" i="62" s="1"/>
  <c r="Z16" i="62" s="1"/>
  <c r="Q15" i="62"/>
  <c r="F14" i="62"/>
  <c r="F13" i="62"/>
  <c r="W13" i="62" s="1"/>
  <c r="AF13" i="62" s="1"/>
  <c r="F12" i="62"/>
  <c r="F31" i="17"/>
  <c r="H31" i="17" s="1"/>
  <c r="N31" i="17" s="1"/>
  <c r="F30" i="17"/>
  <c r="H30" i="17" s="1"/>
  <c r="AK55" i="61"/>
  <c r="AE55" i="61"/>
  <c r="Y55" i="61"/>
  <c r="S55" i="61"/>
  <c r="AK49" i="61"/>
  <c r="AE49" i="61"/>
  <c r="Y49" i="61"/>
  <c r="S49" i="61"/>
  <c r="F48" i="61"/>
  <c r="F47" i="61"/>
  <c r="K47" i="61" s="1"/>
  <c r="F46" i="61"/>
  <c r="AC46" i="61" s="1"/>
  <c r="F45" i="61"/>
  <c r="H45" i="61" s="1"/>
  <c r="F44" i="61"/>
  <c r="W44" i="61" s="1"/>
  <c r="F43" i="61"/>
  <c r="AC43" i="61" s="1"/>
  <c r="F42" i="61"/>
  <c r="F41" i="61"/>
  <c r="W41" i="61" s="1"/>
  <c r="F40" i="61"/>
  <c r="F38" i="61"/>
  <c r="F35" i="61"/>
  <c r="W35" i="61" s="1"/>
  <c r="F34" i="61"/>
  <c r="F33" i="61"/>
  <c r="AC33" i="61" s="1"/>
  <c r="F32" i="61"/>
  <c r="Q32" i="61" s="1"/>
  <c r="Z32" i="61" s="1"/>
  <c r="F31" i="61"/>
  <c r="W30" i="61"/>
  <c r="AF30" i="61" s="1"/>
  <c r="F30" i="61"/>
  <c r="H30" i="61" s="1"/>
  <c r="F29" i="61"/>
  <c r="F27" i="61"/>
  <c r="W27" i="61" s="1"/>
  <c r="AF27" i="61" s="1"/>
  <c r="F26" i="61"/>
  <c r="AC26" i="61" s="1"/>
  <c r="AL26" i="61" s="1"/>
  <c r="F25" i="61"/>
  <c r="Q25" i="61" s="1"/>
  <c r="Z25" i="61" s="1"/>
  <c r="F24" i="61"/>
  <c r="F21" i="61"/>
  <c r="F20" i="61"/>
  <c r="F19" i="61"/>
  <c r="F18" i="61"/>
  <c r="F17" i="61"/>
  <c r="H17" i="61" s="1"/>
  <c r="N17" i="61" s="1"/>
  <c r="F16" i="61"/>
  <c r="W16" i="61" s="1"/>
  <c r="AF16" i="61" s="1"/>
  <c r="F15" i="61"/>
  <c r="F14" i="61"/>
  <c r="W14" i="61" s="1"/>
  <c r="AF14" i="61" s="1"/>
  <c r="F13" i="61"/>
  <c r="H13" i="61" s="1"/>
  <c r="N13" i="61" s="1"/>
  <c r="F12" i="61"/>
  <c r="F31" i="16"/>
  <c r="F30" i="16"/>
  <c r="AI30" i="16" s="1"/>
  <c r="AK55" i="60"/>
  <c r="AE55" i="60"/>
  <c r="Y55" i="60"/>
  <c r="S55" i="60"/>
  <c r="AK49" i="60"/>
  <c r="AE49" i="60"/>
  <c r="Y49" i="60"/>
  <c r="S49" i="60"/>
  <c r="F48" i="60"/>
  <c r="K48" i="60" s="1"/>
  <c r="F47" i="60"/>
  <c r="AC47" i="60" s="1"/>
  <c r="F46" i="60"/>
  <c r="F45" i="60"/>
  <c r="W45" i="60" s="1"/>
  <c r="F44" i="60"/>
  <c r="W44" i="60" s="1"/>
  <c r="F43" i="60"/>
  <c r="AI42" i="60"/>
  <c r="AC42" i="60"/>
  <c r="W42" i="60"/>
  <c r="Q42" i="60"/>
  <c r="K42" i="60"/>
  <c r="H42" i="60"/>
  <c r="F37" i="60"/>
  <c r="Q37" i="60" s="1"/>
  <c r="AI35" i="60"/>
  <c r="AC35" i="60"/>
  <c r="W35" i="60"/>
  <c r="Q35" i="60"/>
  <c r="K35" i="60"/>
  <c r="H35" i="60"/>
  <c r="AH34" i="60"/>
  <c r="AB34" i="60"/>
  <c r="V34" i="60"/>
  <c r="P34" i="60"/>
  <c r="J34" i="60"/>
  <c r="G34" i="60"/>
  <c r="F34" i="60"/>
  <c r="F33" i="60"/>
  <c r="F32" i="60"/>
  <c r="AC32" i="60" s="1"/>
  <c r="F31" i="60"/>
  <c r="F30" i="60"/>
  <c r="Q30" i="60" s="1"/>
  <c r="F29" i="60"/>
  <c r="K29" i="60" s="1"/>
  <c r="F27" i="60"/>
  <c r="W27" i="60" s="1"/>
  <c r="F26" i="60"/>
  <c r="W26" i="60" s="1"/>
  <c r="F25" i="60"/>
  <c r="W25" i="60" s="1"/>
  <c r="AF25" i="60" s="1"/>
  <c r="F24" i="60"/>
  <c r="AI24" i="60" s="1"/>
  <c r="F21" i="60"/>
  <c r="W21" i="60" s="1"/>
  <c r="AF21" i="60" s="1"/>
  <c r="F20" i="60"/>
  <c r="AC20" i="60" s="1"/>
  <c r="AL20" i="60" s="1"/>
  <c r="F19" i="60"/>
  <c r="AL18" i="60"/>
  <c r="AI18" i="60"/>
  <c r="AK18" i="60" s="1"/>
  <c r="AC18" i="60"/>
  <c r="W18" i="60"/>
  <c r="AE18" i="60" s="1"/>
  <c r="Q18" i="60"/>
  <c r="Z18" i="60" s="1"/>
  <c r="K18" i="60"/>
  <c r="H18" i="60"/>
  <c r="N18" i="60" s="1"/>
  <c r="AI17" i="60"/>
  <c r="AC17" i="60"/>
  <c r="AL17" i="60" s="1"/>
  <c r="W17" i="60"/>
  <c r="Q17" i="60"/>
  <c r="K17" i="60"/>
  <c r="H17" i="60"/>
  <c r="N17" i="60" s="1"/>
  <c r="AI16" i="60"/>
  <c r="AC16" i="60"/>
  <c r="AL16" i="60" s="1"/>
  <c r="Z16" i="60"/>
  <c r="Y16" i="60"/>
  <c r="W16" i="60"/>
  <c r="Q16" i="60"/>
  <c r="K16" i="60"/>
  <c r="T16" i="60" s="1"/>
  <c r="H16" i="60"/>
  <c r="N16" i="60" s="1"/>
  <c r="AI15" i="60"/>
  <c r="AC15" i="60"/>
  <c r="W15" i="60"/>
  <c r="AF15" i="60" s="1"/>
  <c r="Q15" i="60"/>
  <c r="Z15" i="60" s="1"/>
  <c r="K15" i="60"/>
  <c r="T15" i="60" s="1"/>
  <c r="H15" i="60"/>
  <c r="AI14" i="60"/>
  <c r="AC14" i="60"/>
  <c r="AL14" i="60" s="1"/>
  <c r="W14" i="60"/>
  <c r="AF14" i="60" s="1"/>
  <c r="Q14" i="60"/>
  <c r="K14" i="60"/>
  <c r="T14" i="60" s="1"/>
  <c r="H14" i="60"/>
  <c r="AI13" i="60"/>
  <c r="AK13" i="60" s="1"/>
  <c r="AC13" i="60"/>
  <c r="AE13" i="60" s="1"/>
  <c r="W13" i="60"/>
  <c r="AF13" i="60" s="1"/>
  <c r="Q13" i="60"/>
  <c r="N13" i="60"/>
  <c r="K13" i="60"/>
  <c r="T13" i="60" s="1"/>
  <c r="H13" i="60"/>
  <c r="H12" i="60"/>
  <c r="F31" i="15"/>
  <c r="AI31" i="15" s="1"/>
  <c r="F30" i="15"/>
  <c r="H30" i="15" s="1"/>
  <c r="G8" i="59"/>
  <c r="F48" i="59" s="1"/>
  <c r="G7" i="59"/>
  <c r="AK55" i="59"/>
  <c r="AE55" i="59"/>
  <c r="Y55" i="59"/>
  <c r="S55" i="59"/>
  <c r="AK49" i="59"/>
  <c r="AE49" i="59"/>
  <c r="Y49" i="59"/>
  <c r="S49" i="59"/>
  <c r="AI42" i="59"/>
  <c r="AC42" i="59"/>
  <c r="W42" i="59"/>
  <c r="Q42" i="59"/>
  <c r="K42" i="59"/>
  <c r="H42" i="59"/>
  <c r="AI35" i="59"/>
  <c r="AC35" i="59"/>
  <c r="W35" i="59"/>
  <c r="Q35" i="59"/>
  <c r="K35" i="59"/>
  <c r="H35" i="59"/>
  <c r="AI18" i="59"/>
  <c r="AF18" i="59"/>
  <c r="AC18" i="59"/>
  <c r="W18" i="59"/>
  <c r="Q18" i="59"/>
  <c r="K18" i="59"/>
  <c r="T18" i="59" s="1"/>
  <c r="H18" i="59"/>
  <c r="AI17" i="59"/>
  <c r="AC17" i="59"/>
  <c r="AL17" i="59" s="1"/>
  <c r="W17" i="59"/>
  <c r="Y17" i="59" s="1"/>
  <c r="Q17" i="59"/>
  <c r="Z17" i="59" s="1"/>
  <c r="K17" i="59"/>
  <c r="T17" i="59" s="1"/>
  <c r="H17" i="59"/>
  <c r="N17" i="59" s="1"/>
  <c r="AI16" i="59"/>
  <c r="AK16" i="59" s="1"/>
  <c r="AC16" i="59"/>
  <c r="AE16" i="59" s="1"/>
  <c r="W16" i="59"/>
  <c r="Q16" i="59"/>
  <c r="Z16" i="59" s="1"/>
  <c r="K16" i="59"/>
  <c r="T16" i="59" s="1"/>
  <c r="H16" i="59"/>
  <c r="N16" i="59" s="1"/>
  <c r="AI15" i="59"/>
  <c r="AC15" i="59"/>
  <c r="AL15" i="59" s="1"/>
  <c r="W15" i="59"/>
  <c r="AF15" i="59" s="1"/>
  <c r="Q15" i="59"/>
  <c r="K15" i="59"/>
  <c r="T15" i="59" s="1"/>
  <c r="H15" i="59"/>
  <c r="AK14" i="59"/>
  <c r="AI14" i="59"/>
  <c r="AC14" i="59"/>
  <c r="AL14" i="59" s="1"/>
  <c r="W14" i="59"/>
  <c r="T14" i="59"/>
  <c r="Q14" i="59"/>
  <c r="K14" i="59"/>
  <c r="H14" i="59"/>
  <c r="N14" i="59" s="1"/>
  <c r="AI13" i="59"/>
  <c r="AK13" i="59" s="1"/>
  <c r="AF13" i="59"/>
  <c r="AC13" i="59"/>
  <c r="AL13" i="59" s="1"/>
  <c r="W13" i="59"/>
  <c r="T13" i="59"/>
  <c r="Q13" i="59"/>
  <c r="K13" i="59"/>
  <c r="H13" i="59"/>
  <c r="N13" i="59" s="1"/>
  <c r="H12" i="59"/>
  <c r="F46" i="59"/>
  <c r="AI46" i="59" s="1"/>
  <c r="F32" i="59"/>
  <c r="AI32" i="59" s="1"/>
  <c r="G8" i="58"/>
  <c r="F46" i="58" s="1"/>
  <c r="AI46" i="58" s="1"/>
  <c r="G7" i="58"/>
  <c r="AK55" i="58"/>
  <c r="AE55" i="58"/>
  <c r="Y55" i="58"/>
  <c r="S55" i="58"/>
  <c r="AK49" i="58"/>
  <c r="AE49" i="58"/>
  <c r="Y49" i="58"/>
  <c r="S49" i="58"/>
  <c r="AI42" i="58"/>
  <c r="AC42" i="58"/>
  <c r="W42" i="58"/>
  <c r="Q42" i="58"/>
  <c r="K42" i="58"/>
  <c r="H42" i="58"/>
  <c r="AI35" i="58"/>
  <c r="AC35" i="58"/>
  <c r="W35" i="58"/>
  <c r="Q35" i="58"/>
  <c r="K35" i="58"/>
  <c r="H35" i="58"/>
  <c r="F34" i="58"/>
  <c r="F26" i="58"/>
  <c r="F20" i="58"/>
  <c r="F19" i="58"/>
  <c r="AI18" i="58"/>
  <c r="AK18" i="58" s="1"/>
  <c r="AC18" i="58"/>
  <c r="W18" i="58"/>
  <c r="AF18" i="58" s="1"/>
  <c r="Q18" i="58"/>
  <c r="Z18" i="58" s="1"/>
  <c r="K18" i="58"/>
  <c r="T18" i="58" s="1"/>
  <c r="H18" i="58"/>
  <c r="M18" i="58" s="1"/>
  <c r="AI17" i="58"/>
  <c r="AC17" i="58"/>
  <c r="W17" i="58"/>
  <c r="AF17" i="58" s="1"/>
  <c r="Q17" i="58"/>
  <c r="K17" i="58"/>
  <c r="T17" i="58" s="1"/>
  <c r="H17" i="58"/>
  <c r="AI16" i="58"/>
  <c r="AK16" i="58" s="1"/>
  <c r="AC16" i="58"/>
  <c r="AL16" i="58" s="1"/>
  <c r="W16" i="58"/>
  <c r="Q16" i="58"/>
  <c r="Z16" i="58" s="1"/>
  <c r="K16" i="58"/>
  <c r="T16" i="58" s="1"/>
  <c r="H16" i="58"/>
  <c r="N16" i="58" s="1"/>
  <c r="AI15" i="58"/>
  <c r="AC15" i="58"/>
  <c r="W15" i="58"/>
  <c r="AF15" i="58" s="1"/>
  <c r="Q15" i="58"/>
  <c r="K15" i="58"/>
  <c r="T15" i="58" s="1"/>
  <c r="H15" i="58"/>
  <c r="AI14" i="58"/>
  <c r="AF14" i="58"/>
  <c r="AC14" i="58"/>
  <c r="W14" i="58"/>
  <c r="Y14" i="58" s="1"/>
  <c r="Q14" i="58"/>
  <c r="K14" i="58"/>
  <c r="T14" i="58" s="1"/>
  <c r="H14" i="58"/>
  <c r="AL13" i="58"/>
  <c r="AI13" i="58"/>
  <c r="AC13" i="58"/>
  <c r="W13" i="58"/>
  <c r="AF13" i="58" s="1"/>
  <c r="Q13" i="58"/>
  <c r="K13" i="58"/>
  <c r="T13" i="58" s="1"/>
  <c r="H13" i="58"/>
  <c r="N13" i="58" s="1"/>
  <c r="F43" i="58"/>
  <c r="AC43" i="58" s="1"/>
  <c r="G8" i="57"/>
  <c r="F47" i="57" s="1"/>
  <c r="G7" i="57"/>
  <c r="AK55" i="57"/>
  <c r="AE55" i="57"/>
  <c r="Y55" i="57"/>
  <c r="S55" i="57"/>
  <c r="AK49" i="57"/>
  <c r="AE49" i="57"/>
  <c r="Y49" i="57"/>
  <c r="S49" i="57"/>
  <c r="AI42" i="57"/>
  <c r="AC42" i="57"/>
  <c r="W42" i="57"/>
  <c r="Q42" i="57"/>
  <c r="K42" i="57"/>
  <c r="H42" i="57"/>
  <c r="F41" i="57"/>
  <c r="AI35" i="57"/>
  <c r="AC35" i="57"/>
  <c r="W35" i="57"/>
  <c r="Q35" i="57"/>
  <c r="K35" i="57"/>
  <c r="H35" i="57"/>
  <c r="F34" i="57"/>
  <c r="F25" i="57"/>
  <c r="Q25" i="57" s="1"/>
  <c r="AI18" i="57"/>
  <c r="AC18" i="57"/>
  <c r="AL18" i="57" s="1"/>
  <c r="W18" i="57"/>
  <c r="AE18" i="57" s="1"/>
  <c r="Q18" i="57"/>
  <c r="Z18" i="57" s="1"/>
  <c r="K18" i="57"/>
  <c r="H18" i="57"/>
  <c r="N18" i="57" s="1"/>
  <c r="AI17" i="57"/>
  <c r="AK17" i="57" s="1"/>
  <c r="AC17" i="57"/>
  <c r="AL17" i="57" s="1"/>
  <c r="W17" i="57"/>
  <c r="Q17" i="57"/>
  <c r="Z17" i="57" s="1"/>
  <c r="K17" i="57"/>
  <c r="H17" i="57"/>
  <c r="N17" i="57" s="1"/>
  <c r="AI16" i="57"/>
  <c r="AC16" i="57"/>
  <c r="AL16" i="57" s="1"/>
  <c r="W16" i="57"/>
  <c r="AE16" i="57" s="1"/>
  <c r="Q16" i="57"/>
  <c r="K16" i="57"/>
  <c r="H16" i="57"/>
  <c r="N16" i="57" s="1"/>
  <c r="AI15" i="57"/>
  <c r="K15" i="57"/>
  <c r="H15" i="57"/>
  <c r="AI14" i="57"/>
  <c r="AC14" i="57"/>
  <c r="AL14" i="57" s="1"/>
  <c r="W14" i="57"/>
  <c r="Y14" i="57" s="1"/>
  <c r="Q14" i="57"/>
  <c r="Z14" i="57" s="1"/>
  <c r="K14" i="57"/>
  <c r="T14" i="57" s="1"/>
  <c r="H14" i="57"/>
  <c r="N14" i="57" s="1"/>
  <c r="AI13" i="57"/>
  <c r="AC13" i="57"/>
  <c r="W13" i="57"/>
  <c r="Q13" i="57"/>
  <c r="Z13" i="57" s="1"/>
  <c r="K13" i="57"/>
  <c r="T13" i="57" s="1"/>
  <c r="H13" i="57"/>
  <c r="N13" i="57" s="1"/>
  <c r="H12" i="57"/>
  <c r="F48" i="57"/>
  <c r="G8" i="56"/>
  <c r="F48" i="56" s="1"/>
  <c r="G7" i="56"/>
  <c r="AK55" i="56"/>
  <c r="AE55" i="56"/>
  <c r="Y55" i="56"/>
  <c r="S55" i="56"/>
  <c r="AK49" i="56"/>
  <c r="AE49" i="56"/>
  <c r="Y49" i="56"/>
  <c r="S49" i="56"/>
  <c r="F47" i="56"/>
  <c r="W47" i="56" s="1"/>
  <c r="F45" i="56"/>
  <c r="K45" i="56" s="1"/>
  <c r="AI42" i="56"/>
  <c r="AC42" i="56"/>
  <c r="W42" i="56"/>
  <c r="Q42" i="56"/>
  <c r="K42" i="56"/>
  <c r="H42" i="56"/>
  <c r="F41" i="56"/>
  <c r="AI35" i="56"/>
  <c r="AC35" i="56"/>
  <c r="W35" i="56"/>
  <c r="Q35" i="56"/>
  <c r="K35" i="56"/>
  <c r="H35" i="56"/>
  <c r="F34" i="56"/>
  <c r="F32" i="56"/>
  <c r="Q32" i="56" s="1"/>
  <c r="F26" i="56"/>
  <c r="AC26" i="56" s="1"/>
  <c r="AL26" i="56" s="1"/>
  <c r="AI18" i="56"/>
  <c r="AK18" i="56" s="1"/>
  <c r="AC18" i="56"/>
  <c r="AL18" i="56" s="1"/>
  <c r="W18" i="56"/>
  <c r="Q18" i="56"/>
  <c r="Z18" i="56" s="1"/>
  <c r="K18" i="56"/>
  <c r="T18" i="56" s="1"/>
  <c r="H18" i="56"/>
  <c r="N18" i="56" s="1"/>
  <c r="AI17" i="56"/>
  <c r="AK17" i="56" s="1"/>
  <c r="AC17" i="56"/>
  <c r="W17" i="56"/>
  <c r="AF17" i="56" s="1"/>
  <c r="T17" i="56"/>
  <c r="Q17" i="56"/>
  <c r="K17" i="56"/>
  <c r="H17" i="56"/>
  <c r="M17" i="56" s="1"/>
  <c r="AI16" i="56"/>
  <c r="AC16" i="56"/>
  <c r="AL16" i="56" s="1"/>
  <c r="W16" i="56"/>
  <c r="Q16" i="56"/>
  <c r="Z16" i="56" s="1"/>
  <c r="N16" i="56"/>
  <c r="K16" i="56"/>
  <c r="H16" i="56"/>
  <c r="AI15" i="56"/>
  <c r="AC15" i="56"/>
  <c r="AL15" i="56" s="1"/>
  <c r="W15" i="56"/>
  <c r="AF15" i="56" s="1"/>
  <c r="Q15" i="56"/>
  <c r="K15" i="56"/>
  <c r="T15" i="56" s="1"/>
  <c r="H15" i="56"/>
  <c r="AI14" i="56"/>
  <c r="AC14" i="56"/>
  <c r="AE14" i="56" s="1"/>
  <c r="W14" i="56"/>
  <c r="AF14" i="56" s="1"/>
  <c r="Q14" i="56"/>
  <c r="Z14" i="56" s="1"/>
  <c r="K14" i="56"/>
  <c r="H14" i="56"/>
  <c r="N14" i="56" s="1"/>
  <c r="AI13" i="56"/>
  <c r="AK13" i="56" s="1"/>
  <c r="AC13" i="56"/>
  <c r="AL13" i="56" s="1"/>
  <c r="W13" i="56"/>
  <c r="AF13" i="56" s="1"/>
  <c r="Q13" i="56"/>
  <c r="Z13" i="56" s="1"/>
  <c r="K13" i="56"/>
  <c r="H13" i="56"/>
  <c r="N13" i="56" s="1"/>
  <c r="F43" i="56"/>
  <c r="Q43" i="56" s="1"/>
  <c r="AK55" i="55"/>
  <c r="AE55" i="55"/>
  <c r="Y55" i="55"/>
  <c r="S55" i="55"/>
  <c r="AK49" i="55"/>
  <c r="AE49" i="55"/>
  <c r="Y49" i="55"/>
  <c r="S49" i="55"/>
  <c r="AI42" i="55"/>
  <c r="AC42" i="55"/>
  <c r="W42" i="55"/>
  <c r="Q42" i="55"/>
  <c r="K42" i="55"/>
  <c r="H42" i="55"/>
  <c r="AC37" i="55"/>
  <c r="AI35" i="55"/>
  <c r="AC35" i="55"/>
  <c r="W35" i="55"/>
  <c r="Q35" i="55"/>
  <c r="K35" i="55"/>
  <c r="H35" i="55"/>
  <c r="F33" i="55"/>
  <c r="AI33" i="55" s="1"/>
  <c r="F32" i="55"/>
  <c r="AI32" i="55" s="1"/>
  <c r="F31" i="55"/>
  <c r="W31" i="55" s="1"/>
  <c r="AF31" i="55" s="1"/>
  <c r="F30" i="55"/>
  <c r="H30" i="55" s="1"/>
  <c r="F29" i="55"/>
  <c r="H29" i="55" s="1"/>
  <c r="F27" i="55"/>
  <c r="H27" i="55" s="1"/>
  <c r="N27" i="55" s="1"/>
  <c r="F26" i="55"/>
  <c r="W26" i="55" s="1"/>
  <c r="F25" i="55"/>
  <c r="F24" i="55"/>
  <c r="AI24" i="55" s="1"/>
  <c r="F20" i="55"/>
  <c r="AI20" i="55" s="1"/>
  <c r="F19" i="55"/>
  <c r="AI18" i="55"/>
  <c r="AC18" i="55"/>
  <c r="AL18" i="55" s="1"/>
  <c r="W18" i="55"/>
  <c r="Y18" i="55" s="1"/>
  <c r="Q18" i="55"/>
  <c r="Z18" i="55" s="1"/>
  <c r="K18" i="55"/>
  <c r="T18" i="55" s="1"/>
  <c r="H18" i="55"/>
  <c r="AI17" i="55"/>
  <c r="AK17" i="55" s="1"/>
  <c r="AC17" i="55"/>
  <c r="AL17" i="55" s="1"/>
  <c r="W17" i="55"/>
  <c r="AF17" i="55" s="1"/>
  <c r="Q17" i="55"/>
  <c r="S17" i="55" s="1"/>
  <c r="K17" i="55"/>
  <c r="T17" i="55" s="1"/>
  <c r="H17" i="55"/>
  <c r="N17" i="55" s="1"/>
  <c r="AI16" i="55"/>
  <c r="AC16" i="55"/>
  <c r="AL16" i="55" s="1"/>
  <c r="W16" i="55"/>
  <c r="AF16" i="55" s="1"/>
  <c r="Q16" i="55"/>
  <c r="K16" i="55"/>
  <c r="T16" i="55" s="1"/>
  <c r="H16" i="55"/>
  <c r="N16" i="55" s="1"/>
  <c r="AI15" i="55"/>
  <c r="AC15" i="55"/>
  <c r="Q15" i="55"/>
  <c r="K15" i="55"/>
  <c r="H15" i="55"/>
  <c r="AI14" i="55"/>
  <c r="AC14" i="55"/>
  <c r="W14" i="55"/>
  <c r="AF14" i="55" s="1"/>
  <c r="Q14" i="55"/>
  <c r="K14" i="55"/>
  <c r="T14" i="55" s="1"/>
  <c r="H14" i="55"/>
  <c r="AI13" i="55"/>
  <c r="AC13" i="55"/>
  <c r="AE13" i="55" s="1"/>
  <c r="W13" i="55"/>
  <c r="Q13" i="55"/>
  <c r="Z13" i="55" s="1"/>
  <c r="K13" i="55"/>
  <c r="H13" i="55"/>
  <c r="N13" i="55" s="1"/>
  <c r="G8" i="55"/>
  <c r="F47" i="55" s="1"/>
  <c r="AI47" i="55" s="1"/>
  <c r="AK55" i="54"/>
  <c r="AE55" i="54"/>
  <c r="Y55" i="54"/>
  <c r="S55" i="54"/>
  <c r="AK49" i="54"/>
  <c r="AE49" i="54"/>
  <c r="Y49" i="54"/>
  <c r="S49" i="54"/>
  <c r="AI42" i="54"/>
  <c r="AC42" i="54"/>
  <c r="W42" i="54"/>
  <c r="Q42" i="54"/>
  <c r="K42" i="54"/>
  <c r="H42" i="54"/>
  <c r="AI35" i="54"/>
  <c r="AC35" i="54"/>
  <c r="W35" i="54"/>
  <c r="Q35" i="54"/>
  <c r="K35" i="54"/>
  <c r="H35" i="54"/>
  <c r="F33" i="54"/>
  <c r="H33" i="54" s="1"/>
  <c r="F32" i="54"/>
  <c r="AC32" i="54" s="1"/>
  <c r="Q31" i="54"/>
  <c r="F31" i="54"/>
  <c r="AC31" i="54" s="1"/>
  <c r="F30" i="54"/>
  <c r="Q30" i="54" s="1"/>
  <c r="Z30" i="54" s="1"/>
  <c r="F29" i="54"/>
  <c r="AC29" i="54" s="1"/>
  <c r="F27" i="54"/>
  <c r="H27" i="54" s="1"/>
  <c r="N27" i="54" s="1"/>
  <c r="AI26" i="54"/>
  <c r="F26" i="54"/>
  <c r="K26" i="54" s="1"/>
  <c r="T26" i="54" s="1"/>
  <c r="W25" i="54"/>
  <c r="F25" i="54"/>
  <c r="AC25" i="54" s="1"/>
  <c r="AL25" i="54" s="1"/>
  <c r="F24" i="54"/>
  <c r="AC24" i="54" s="1"/>
  <c r="F20" i="54"/>
  <c r="AC20" i="54" s="1"/>
  <c r="AL20" i="54" s="1"/>
  <c r="F19" i="54"/>
  <c r="AI18" i="54"/>
  <c r="AC18" i="54"/>
  <c r="AL18" i="54" s="1"/>
  <c r="W18" i="54"/>
  <c r="T18" i="54"/>
  <c r="Q18" i="54"/>
  <c r="S18" i="54" s="1"/>
  <c r="K18" i="54"/>
  <c r="H18" i="54"/>
  <c r="AI17" i="54"/>
  <c r="AK17" i="54" s="1"/>
  <c r="AC17" i="54"/>
  <c r="AL17" i="54" s="1"/>
  <c r="W17" i="54"/>
  <c r="AF17" i="54" s="1"/>
  <c r="T17" i="54"/>
  <c r="Q17" i="54"/>
  <c r="Z17" i="54" s="1"/>
  <c r="K17" i="54"/>
  <c r="H17" i="54"/>
  <c r="AI16" i="54"/>
  <c r="AC16" i="54"/>
  <c r="W16" i="54"/>
  <c r="T16" i="54"/>
  <c r="Q16" i="54"/>
  <c r="S16" i="54" s="1"/>
  <c r="K16" i="54"/>
  <c r="H16" i="54"/>
  <c r="AI15" i="54"/>
  <c r="AC15" i="54"/>
  <c r="AL15" i="54" s="1"/>
  <c r="W15" i="54"/>
  <c r="Q15" i="54"/>
  <c r="K15" i="54"/>
  <c r="T15" i="54" s="1"/>
  <c r="H15" i="54"/>
  <c r="AI14" i="54"/>
  <c r="AC14" i="54"/>
  <c r="W14" i="54"/>
  <c r="Q14" i="54"/>
  <c r="K14" i="54"/>
  <c r="H14" i="54"/>
  <c r="AI13" i="54"/>
  <c r="AC13" i="54"/>
  <c r="Z13" i="54"/>
  <c r="W13" i="54"/>
  <c r="AF13" i="54" s="1"/>
  <c r="Q13" i="54"/>
  <c r="K13" i="54"/>
  <c r="H13" i="54"/>
  <c r="N13" i="54" s="1"/>
  <c r="H12" i="54"/>
  <c r="G8" i="54"/>
  <c r="F44" i="54" s="1"/>
  <c r="AK55" i="53"/>
  <c r="AE55" i="53"/>
  <c r="Y55" i="53"/>
  <c r="S55" i="53"/>
  <c r="AK49" i="53"/>
  <c r="AE49" i="53"/>
  <c r="Y49" i="53"/>
  <c r="S49" i="53"/>
  <c r="AI42" i="53"/>
  <c r="AC42" i="53"/>
  <c r="W42" i="53"/>
  <c r="Q42" i="53"/>
  <c r="K42" i="53"/>
  <c r="H42" i="53"/>
  <c r="F38" i="53"/>
  <c r="AI35" i="53"/>
  <c r="AC35" i="53"/>
  <c r="W35" i="53"/>
  <c r="Q35" i="53"/>
  <c r="K35" i="53"/>
  <c r="H35" i="53"/>
  <c r="F33" i="53"/>
  <c r="F32" i="53"/>
  <c r="F31" i="53"/>
  <c r="H31" i="53" s="1"/>
  <c r="N31" i="53" s="1"/>
  <c r="F30" i="53"/>
  <c r="K30" i="53" s="1"/>
  <c r="F29" i="53"/>
  <c r="W29" i="53" s="1"/>
  <c r="F27" i="53"/>
  <c r="W27" i="53" s="1"/>
  <c r="F26" i="53"/>
  <c r="Q26" i="53" s="1"/>
  <c r="Z26" i="53" s="1"/>
  <c r="F25" i="53"/>
  <c r="AI25" i="53" s="1"/>
  <c r="F24" i="53"/>
  <c r="K24" i="53" s="1"/>
  <c r="F20" i="53"/>
  <c r="H20" i="53" s="1"/>
  <c r="N20" i="53" s="1"/>
  <c r="F19" i="53"/>
  <c r="AI18" i="53"/>
  <c r="AC18" i="53"/>
  <c r="W18" i="53"/>
  <c r="Q18" i="53"/>
  <c r="Z18" i="53" s="1"/>
  <c r="K18" i="53"/>
  <c r="T18" i="53" s="1"/>
  <c r="H18" i="53"/>
  <c r="AI17" i="53"/>
  <c r="AK17" i="53" s="1"/>
  <c r="AC17" i="53"/>
  <c r="W17" i="53"/>
  <c r="AF17" i="53" s="1"/>
  <c r="Q17" i="53"/>
  <c r="Z17" i="53" s="1"/>
  <c r="K17" i="53"/>
  <c r="T17" i="53" s="1"/>
  <c r="H17" i="53"/>
  <c r="AI16" i="53"/>
  <c r="AC16" i="53"/>
  <c r="AL16" i="53" s="1"/>
  <c r="W16" i="53"/>
  <c r="AF16" i="53" s="1"/>
  <c r="Q16" i="53"/>
  <c r="K16" i="53"/>
  <c r="T16" i="53" s="1"/>
  <c r="H16" i="53"/>
  <c r="AI15" i="53"/>
  <c r="AC15" i="53"/>
  <c r="AL15" i="53" s="1"/>
  <c r="W15" i="53"/>
  <c r="AF15" i="53" s="1"/>
  <c r="Q15" i="53"/>
  <c r="Z15" i="53" s="1"/>
  <c r="K15" i="53"/>
  <c r="H15" i="53"/>
  <c r="AI14" i="53"/>
  <c r="AC14" i="53"/>
  <c r="AL14" i="53" s="1"/>
  <c r="W14" i="53"/>
  <c r="AF14" i="53" s="1"/>
  <c r="Q14" i="53"/>
  <c r="K14" i="53"/>
  <c r="T14" i="53" s="1"/>
  <c r="H14" i="53"/>
  <c r="AL13" i="53"/>
  <c r="AI13" i="53"/>
  <c r="AK13" i="53" s="1"/>
  <c r="AC13" i="53"/>
  <c r="W13" i="53"/>
  <c r="Q13" i="53"/>
  <c r="K13" i="53"/>
  <c r="H13" i="53"/>
  <c r="N13" i="53" s="1"/>
  <c r="H12" i="53"/>
  <c r="G8" i="53"/>
  <c r="F43" i="53" s="1"/>
  <c r="Q43" i="53" s="1"/>
  <c r="AK55" i="52"/>
  <c r="AE55" i="52"/>
  <c r="Y55" i="52"/>
  <c r="S55" i="52"/>
  <c r="AK49" i="52"/>
  <c r="AE49" i="52"/>
  <c r="Y49" i="52"/>
  <c r="S49" i="52"/>
  <c r="AI42" i="52"/>
  <c r="AC42" i="52"/>
  <c r="W42" i="52"/>
  <c r="Q42" i="52"/>
  <c r="K42" i="52"/>
  <c r="H42" i="52"/>
  <c r="F38" i="52"/>
  <c r="AI35" i="52"/>
  <c r="AC35" i="52"/>
  <c r="W35" i="52"/>
  <c r="Q35" i="52"/>
  <c r="K35" i="52"/>
  <c r="H35" i="52"/>
  <c r="F33" i="52"/>
  <c r="AC33" i="52" s="1"/>
  <c r="F32" i="52"/>
  <c r="F31" i="52"/>
  <c r="AI31" i="52" s="1"/>
  <c r="F30" i="52"/>
  <c r="AC30" i="52" s="1"/>
  <c r="F29" i="52"/>
  <c r="AC27" i="52"/>
  <c r="Q27" i="52"/>
  <c r="F27" i="52"/>
  <c r="K27" i="52" s="1"/>
  <c r="F26" i="52"/>
  <c r="W26" i="52" s="1"/>
  <c r="AF26" i="52" s="1"/>
  <c r="F25" i="52"/>
  <c r="AC25" i="52" s="1"/>
  <c r="AL25" i="52" s="1"/>
  <c r="F24" i="52"/>
  <c r="H24" i="52" s="1"/>
  <c r="F20" i="52"/>
  <c r="H20" i="52" s="1"/>
  <c r="N20" i="52" s="1"/>
  <c r="F19" i="52"/>
  <c r="AI18" i="52"/>
  <c r="AC18" i="52"/>
  <c r="AL18" i="52" s="1"/>
  <c r="W18" i="52"/>
  <c r="AF18" i="52" s="1"/>
  <c r="Q18" i="52"/>
  <c r="Z18" i="52" s="1"/>
  <c r="K18" i="52"/>
  <c r="H18" i="52"/>
  <c r="N18" i="52" s="1"/>
  <c r="AI17" i="52"/>
  <c r="AC17" i="52"/>
  <c r="W17" i="52"/>
  <c r="Y17" i="52" s="1"/>
  <c r="Q17" i="52"/>
  <c r="Z17" i="52" s="1"/>
  <c r="N17" i="52"/>
  <c r="K17" i="52"/>
  <c r="T17" i="52" s="1"/>
  <c r="H17" i="52"/>
  <c r="AI16" i="52"/>
  <c r="AC16" i="52"/>
  <c r="AL16" i="52" s="1"/>
  <c r="W16" i="52"/>
  <c r="AF16" i="52" s="1"/>
  <c r="Q16" i="52"/>
  <c r="Z16" i="52" s="1"/>
  <c r="N16" i="52"/>
  <c r="K16" i="52"/>
  <c r="H16" i="52"/>
  <c r="AI15" i="52"/>
  <c r="AC15" i="52"/>
  <c r="AL15" i="52" s="1"/>
  <c r="W15" i="52"/>
  <c r="Q15" i="52"/>
  <c r="Z15" i="52" s="1"/>
  <c r="K15" i="52"/>
  <c r="H15" i="52"/>
  <c r="AI14" i="52"/>
  <c r="AC14" i="52"/>
  <c r="W14" i="52"/>
  <c r="AF14" i="52" s="1"/>
  <c r="Q14" i="52"/>
  <c r="Z14" i="52" s="1"/>
  <c r="K14" i="52"/>
  <c r="T14" i="52" s="1"/>
  <c r="H14" i="52"/>
  <c r="AL13" i="52"/>
  <c r="AI13" i="52"/>
  <c r="AK13" i="52" s="1"/>
  <c r="AC13" i="52"/>
  <c r="W13" i="52"/>
  <c r="AF13" i="52" s="1"/>
  <c r="Q13" i="52"/>
  <c r="Z13" i="52" s="1"/>
  <c r="K13" i="52"/>
  <c r="T13" i="52" s="1"/>
  <c r="H13" i="52"/>
  <c r="N13" i="52" s="1"/>
  <c r="H12" i="52"/>
  <c r="G8" i="52"/>
  <c r="F40" i="52" s="1"/>
  <c r="F31" i="13"/>
  <c r="AI31" i="13" s="1"/>
  <c r="F30" i="13"/>
  <c r="AI30" i="13" s="1"/>
  <c r="AK55" i="51"/>
  <c r="AE55" i="51"/>
  <c r="Y55" i="51"/>
  <c r="S55" i="51"/>
  <c r="AK49" i="51"/>
  <c r="AE49" i="51"/>
  <c r="Y49" i="51"/>
  <c r="S49" i="51"/>
  <c r="F48" i="51"/>
  <c r="AC48" i="51" s="1"/>
  <c r="F47" i="51"/>
  <c r="AI47" i="51" s="1"/>
  <c r="F46" i="51"/>
  <c r="AC46" i="51" s="1"/>
  <c r="F45" i="51"/>
  <c r="Q45" i="51" s="1"/>
  <c r="F44" i="51"/>
  <c r="W43" i="51"/>
  <c r="F43" i="51"/>
  <c r="AI43" i="51" s="1"/>
  <c r="AI42" i="51"/>
  <c r="AC42" i="51"/>
  <c r="W42" i="51"/>
  <c r="Q42" i="51"/>
  <c r="K42" i="51"/>
  <c r="H42" i="51"/>
  <c r="F37" i="51"/>
  <c r="AC37" i="51" s="1"/>
  <c r="AI35" i="51"/>
  <c r="AC35" i="51"/>
  <c r="W35" i="51"/>
  <c r="Q35" i="51"/>
  <c r="K35" i="51"/>
  <c r="H35" i="51"/>
  <c r="AH34" i="51"/>
  <c r="AB34" i="51"/>
  <c r="V34" i="51"/>
  <c r="P34" i="51"/>
  <c r="J34" i="51"/>
  <c r="G34" i="51"/>
  <c r="F34" i="51"/>
  <c r="F33" i="51"/>
  <c r="AC33" i="51" s="1"/>
  <c r="F32" i="51"/>
  <c r="H32" i="51" s="1"/>
  <c r="N32" i="51" s="1"/>
  <c r="F31" i="51"/>
  <c r="AC31" i="51" s="1"/>
  <c r="AL31" i="51" s="1"/>
  <c r="F30" i="51"/>
  <c r="AC30" i="51" s="1"/>
  <c r="F29" i="51"/>
  <c r="AI29" i="51" s="1"/>
  <c r="F27" i="51"/>
  <c r="AC27" i="51" s="1"/>
  <c r="AL27" i="51" s="1"/>
  <c r="K26" i="51"/>
  <c r="T26" i="51" s="1"/>
  <c r="F26" i="51"/>
  <c r="W26" i="51" s="1"/>
  <c r="AF26" i="51" s="1"/>
  <c r="Q25" i="51"/>
  <c r="N25" i="51"/>
  <c r="F25" i="51"/>
  <c r="H25" i="51" s="1"/>
  <c r="F24" i="51"/>
  <c r="W24" i="51" s="1"/>
  <c r="AF24" i="51" s="1"/>
  <c r="F19" i="51"/>
  <c r="AI18" i="51"/>
  <c r="AF18" i="51"/>
  <c r="AC18" i="51"/>
  <c r="AL18" i="51" s="1"/>
  <c r="W18" i="51"/>
  <c r="Q18" i="51"/>
  <c r="Z18" i="51" s="1"/>
  <c r="K18" i="51"/>
  <c r="T18" i="51" s="1"/>
  <c r="H18" i="51"/>
  <c r="N18" i="51" s="1"/>
  <c r="AI17" i="51"/>
  <c r="AC17" i="51"/>
  <c r="AL17" i="51" s="1"/>
  <c r="Z17" i="51"/>
  <c r="W17" i="51"/>
  <c r="Y17" i="51" s="1"/>
  <c r="Q17" i="51"/>
  <c r="K17" i="51"/>
  <c r="T17" i="51" s="1"/>
  <c r="H17" i="51"/>
  <c r="N17" i="51" s="1"/>
  <c r="AI16" i="51"/>
  <c r="AK16" i="51" s="1"/>
  <c r="AC16" i="51"/>
  <c r="AL16" i="51" s="1"/>
  <c r="W16" i="51"/>
  <c r="AF16" i="51" s="1"/>
  <c r="Q16" i="51"/>
  <c r="Z16" i="51" s="1"/>
  <c r="K16" i="51"/>
  <c r="M16" i="51" s="1"/>
  <c r="H16" i="51"/>
  <c r="N16" i="51" s="1"/>
  <c r="AI15" i="51"/>
  <c r="AC15" i="51"/>
  <c r="AL15" i="51" s="1"/>
  <c r="W15" i="51"/>
  <c r="Q15" i="51"/>
  <c r="Z15" i="51" s="1"/>
  <c r="K15" i="51"/>
  <c r="T15" i="51" s="1"/>
  <c r="H15" i="51"/>
  <c r="AC14" i="51"/>
  <c r="AL14" i="51" s="1"/>
  <c r="Q14" i="51"/>
  <c r="K14" i="51"/>
  <c r="T14" i="51" s="1"/>
  <c r="H14" i="51"/>
  <c r="AI13" i="51"/>
  <c r="AC13" i="51"/>
  <c r="AL13" i="51" s="1"/>
  <c r="Z13" i="51"/>
  <c r="W13" i="51"/>
  <c r="Q13" i="51"/>
  <c r="S13" i="51" s="1"/>
  <c r="K13" i="51"/>
  <c r="T13" i="51" s="1"/>
  <c r="H13" i="51"/>
  <c r="N13" i="51" s="1"/>
  <c r="AK55" i="50"/>
  <c r="AE55" i="50"/>
  <c r="Y55" i="50"/>
  <c r="S55" i="50"/>
  <c r="AK49" i="50"/>
  <c r="AE49" i="50"/>
  <c r="Y49" i="50"/>
  <c r="S49" i="50"/>
  <c r="F48" i="50"/>
  <c r="Q48" i="50" s="1"/>
  <c r="F47" i="50"/>
  <c r="F46" i="50"/>
  <c r="AI45" i="50"/>
  <c r="F45" i="50"/>
  <c r="Q45" i="50" s="1"/>
  <c r="F44" i="50"/>
  <c r="K44" i="50" s="1"/>
  <c r="F43" i="50"/>
  <c r="AI42" i="50"/>
  <c r="AC42" i="50"/>
  <c r="W42" i="50"/>
  <c r="Q42" i="50"/>
  <c r="K42" i="50"/>
  <c r="H42" i="50"/>
  <c r="F37" i="50"/>
  <c r="H37" i="50" s="1"/>
  <c r="AI35" i="50"/>
  <c r="AC35" i="50"/>
  <c r="W35" i="50"/>
  <c r="Q35" i="50"/>
  <c r="K35" i="50"/>
  <c r="H35" i="50"/>
  <c r="AH34" i="50"/>
  <c r="AB34" i="50"/>
  <c r="V34" i="50"/>
  <c r="P34" i="50"/>
  <c r="J34" i="50"/>
  <c r="G34" i="50"/>
  <c r="F34" i="50"/>
  <c r="F33" i="50"/>
  <c r="K33" i="50" s="1"/>
  <c r="F32" i="50"/>
  <c r="H32" i="50" s="1"/>
  <c r="F31" i="50"/>
  <c r="AC31" i="50" s="1"/>
  <c r="AL31" i="50" s="1"/>
  <c r="F30" i="50"/>
  <c r="AC30" i="50" s="1"/>
  <c r="F29" i="50"/>
  <c r="H29" i="50" s="1"/>
  <c r="F27" i="50"/>
  <c r="K27" i="50" s="1"/>
  <c r="T27" i="50" s="1"/>
  <c r="K26" i="50"/>
  <c r="T26" i="50" s="1"/>
  <c r="F26" i="50"/>
  <c r="W26" i="50" s="1"/>
  <c r="F25" i="50"/>
  <c r="H25" i="50" s="1"/>
  <c r="N25" i="50" s="1"/>
  <c r="W24" i="50"/>
  <c r="F24" i="50"/>
  <c r="AC24" i="50" s="1"/>
  <c r="AL24" i="50" s="1"/>
  <c r="F19" i="50"/>
  <c r="AI18" i="50"/>
  <c r="AC18" i="50"/>
  <c r="AL18" i="50" s="1"/>
  <c r="W18" i="50"/>
  <c r="Y18" i="50" s="1"/>
  <c r="Q18" i="50"/>
  <c r="Z18" i="50" s="1"/>
  <c r="K18" i="50"/>
  <c r="T18" i="50" s="1"/>
  <c r="H18" i="50"/>
  <c r="N18" i="50" s="1"/>
  <c r="AI17" i="50"/>
  <c r="AC17" i="50"/>
  <c r="W17" i="50"/>
  <c r="Q17" i="50"/>
  <c r="Z17" i="50" s="1"/>
  <c r="K17" i="50"/>
  <c r="H17" i="50"/>
  <c r="N17" i="50" s="1"/>
  <c r="AI16" i="50"/>
  <c r="AC16" i="50"/>
  <c r="AL16" i="50" s="1"/>
  <c r="W16" i="50"/>
  <c r="Q16" i="50"/>
  <c r="K16" i="50"/>
  <c r="M16" i="50" s="1"/>
  <c r="H16" i="50"/>
  <c r="N16" i="50" s="1"/>
  <c r="AI15" i="50"/>
  <c r="AC15" i="50"/>
  <c r="W15" i="50"/>
  <c r="AF15" i="50" s="1"/>
  <c r="Q15" i="50"/>
  <c r="Z15" i="50" s="1"/>
  <c r="K15" i="50"/>
  <c r="H15" i="50"/>
  <c r="AC14" i="50"/>
  <c r="W14" i="50"/>
  <c r="Q14" i="50"/>
  <c r="K14" i="50"/>
  <c r="H14" i="50"/>
  <c r="AL13" i="50"/>
  <c r="AI13" i="50"/>
  <c r="AK13" i="50" s="1"/>
  <c r="AC13" i="50"/>
  <c r="W13" i="50"/>
  <c r="AF13" i="50" s="1"/>
  <c r="Q13" i="50"/>
  <c r="Z13" i="50" s="1"/>
  <c r="K13" i="50"/>
  <c r="T13" i="50" s="1"/>
  <c r="H13" i="50"/>
  <c r="AK55" i="49"/>
  <c r="AE55" i="49"/>
  <c r="Y55" i="49"/>
  <c r="S55" i="49"/>
  <c r="AK49" i="49"/>
  <c r="AE49" i="49"/>
  <c r="Y49" i="49"/>
  <c r="S49" i="49"/>
  <c r="F48" i="49"/>
  <c r="K48" i="49" s="1"/>
  <c r="F47" i="49"/>
  <c r="F46" i="49"/>
  <c r="AI46" i="49" s="1"/>
  <c r="F45" i="49"/>
  <c r="Q45" i="49" s="1"/>
  <c r="W44" i="49"/>
  <c r="K44" i="49"/>
  <c r="F44" i="49"/>
  <c r="AC44" i="49" s="1"/>
  <c r="F43" i="49"/>
  <c r="AC43" i="49" s="1"/>
  <c r="AI42" i="49"/>
  <c r="AC42" i="49"/>
  <c r="W42" i="49"/>
  <c r="Q42" i="49"/>
  <c r="K42" i="49"/>
  <c r="H42" i="49"/>
  <c r="F37" i="49"/>
  <c r="AC37" i="49" s="1"/>
  <c r="AI35" i="49"/>
  <c r="AC35" i="49"/>
  <c r="W35" i="49"/>
  <c r="Q35" i="49"/>
  <c r="K35" i="49"/>
  <c r="H35" i="49"/>
  <c r="AH34" i="49"/>
  <c r="AB34" i="49"/>
  <c r="V34" i="49"/>
  <c r="P34" i="49"/>
  <c r="J34" i="49"/>
  <c r="G34" i="49"/>
  <c r="F34" i="49"/>
  <c r="F33" i="49"/>
  <c r="F32" i="49"/>
  <c r="H32" i="49" s="1"/>
  <c r="N32" i="49" s="1"/>
  <c r="K31" i="49"/>
  <c r="F31" i="49"/>
  <c r="AC31" i="49" s="1"/>
  <c r="AL31" i="49" s="1"/>
  <c r="F30" i="49"/>
  <c r="F29" i="49"/>
  <c r="AC29" i="49" s="1"/>
  <c r="F27" i="49"/>
  <c r="W27" i="49" s="1"/>
  <c r="AC26" i="49"/>
  <c r="AL26" i="49" s="1"/>
  <c r="F26" i="49"/>
  <c r="W26" i="49" s="1"/>
  <c r="AF26" i="49" s="1"/>
  <c r="F25" i="49"/>
  <c r="H25" i="49" s="1"/>
  <c r="N25" i="49" s="1"/>
  <c r="W24" i="49"/>
  <c r="AF24" i="49" s="1"/>
  <c r="F24" i="49"/>
  <c r="AC24" i="49" s="1"/>
  <c r="AL24" i="49" s="1"/>
  <c r="F19" i="49"/>
  <c r="AI18" i="49"/>
  <c r="AK18" i="49" s="1"/>
  <c r="AC18" i="49"/>
  <c r="W18" i="49"/>
  <c r="Q18" i="49"/>
  <c r="Z18" i="49" s="1"/>
  <c r="K18" i="49"/>
  <c r="T18" i="49" s="1"/>
  <c r="H18" i="49"/>
  <c r="N18" i="49" s="1"/>
  <c r="AI17" i="49"/>
  <c r="AK17" i="49" s="1"/>
  <c r="AC17" i="49"/>
  <c r="W17" i="49"/>
  <c r="Q17" i="49"/>
  <c r="N17" i="49"/>
  <c r="K17" i="49"/>
  <c r="M17" i="49" s="1"/>
  <c r="H17" i="49"/>
  <c r="AI16" i="49"/>
  <c r="AF16" i="49"/>
  <c r="AC16" i="49"/>
  <c r="AL16" i="49" s="1"/>
  <c r="W16" i="49"/>
  <c r="Q16" i="49"/>
  <c r="K16" i="49"/>
  <c r="T16" i="49" s="1"/>
  <c r="H16" i="49"/>
  <c r="N16" i="49" s="1"/>
  <c r="AI15" i="49"/>
  <c r="AC15" i="49"/>
  <c r="W15" i="49"/>
  <c r="Q15" i="49"/>
  <c r="Z15" i="49" s="1"/>
  <c r="K15" i="49"/>
  <c r="H15" i="49"/>
  <c r="AC14" i="49"/>
  <c r="AL14" i="49" s="1"/>
  <c r="Q14" i="49"/>
  <c r="Z14" i="49" s="1"/>
  <c r="K14" i="49"/>
  <c r="H14" i="49"/>
  <c r="AI13" i="49"/>
  <c r="AC13" i="49"/>
  <c r="AL13" i="49" s="1"/>
  <c r="W13" i="49"/>
  <c r="AF13" i="49" s="1"/>
  <c r="Q13" i="49"/>
  <c r="S13" i="49" s="1"/>
  <c r="K13" i="49"/>
  <c r="M13" i="49" s="1"/>
  <c r="H13" i="49"/>
  <c r="N13" i="49" s="1"/>
  <c r="AK55" i="48"/>
  <c r="AE55" i="48"/>
  <c r="Y55" i="48"/>
  <c r="S55" i="48"/>
  <c r="AK49" i="48"/>
  <c r="AE49" i="48"/>
  <c r="Y49" i="48"/>
  <c r="S49" i="48"/>
  <c r="F48" i="48"/>
  <c r="AC48" i="48" s="1"/>
  <c r="F47" i="48"/>
  <c r="AI47" i="48" s="1"/>
  <c r="F46" i="48"/>
  <c r="AC46" i="48" s="1"/>
  <c r="F45" i="48"/>
  <c r="H45" i="48" s="1"/>
  <c r="F44" i="48"/>
  <c r="F43" i="48"/>
  <c r="AI43" i="48" s="1"/>
  <c r="AI42" i="48"/>
  <c r="AC42" i="48"/>
  <c r="W42" i="48"/>
  <c r="Q42" i="48"/>
  <c r="K42" i="48"/>
  <c r="H42" i="48"/>
  <c r="F37" i="48"/>
  <c r="AC37" i="48" s="1"/>
  <c r="AI35" i="48"/>
  <c r="AC35" i="48"/>
  <c r="W35" i="48"/>
  <c r="Q35" i="48"/>
  <c r="K35" i="48"/>
  <c r="H35" i="48"/>
  <c r="AH34" i="48"/>
  <c r="AB34" i="48"/>
  <c r="V34" i="48"/>
  <c r="P34" i="48"/>
  <c r="J34" i="48"/>
  <c r="G34" i="48"/>
  <c r="F34" i="48"/>
  <c r="F33" i="48"/>
  <c r="K33" i="48" s="1"/>
  <c r="F32" i="48"/>
  <c r="W32" i="48" s="1"/>
  <c r="W31" i="48"/>
  <c r="AF31" i="48" s="1"/>
  <c r="F31" i="48"/>
  <c r="AC31" i="48" s="1"/>
  <c r="AL31" i="48" s="1"/>
  <c r="F30" i="48"/>
  <c r="F29" i="48"/>
  <c r="Q29" i="48" s="1"/>
  <c r="AC27" i="48"/>
  <c r="AL27" i="48" s="1"/>
  <c r="W27" i="48"/>
  <c r="AF27" i="48" s="1"/>
  <c r="K27" i="48"/>
  <c r="H27" i="48"/>
  <c r="N27" i="48" s="1"/>
  <c r="F27" i="48"/>
  <c r="AI27" i="48" s="1"/>
  <c r="F26" i="48"/>
  <c r="W26" i="48" s="1"/>
  <c r="AF26" i="48" s="1"/>
  <c r="F25" i="48"/>
  <c r="W25" i="48" s="1"/>
  <c r="AF25" i="48" s="1"/>
  <c r="F24" i="48"/>
  <c r="K24" i="48" s="1"/>
  <c r="H19" i="48"/>
  <c r="F19" i="48"/>
  <c r="AI18" i="48"/>
  <c r="AC18" i="48"/>
  <c r="W18" i="48"/>
  <c r="AF18" i="48" s="1"/>
  <c r="Q18" i="48"/>
  <c r="K18" i="48"/>
  <c r="H18" i="48"/>
  <c r="N18" i="48" s="1"/>
  <c r="AI17" i="48"/>
  <c r="AC17" i="48"/>
  <c r="AL17" i="48" s="1"/>
  <c r="W17" i="48"/>
  <c r="AF17" i="48" s="1"/>
  <c r="Q17" i="48"/>
  <c r="Z17" i="48" s="1"/>
  <c r="K17" i="48"/>
  <c r="T17" i="48" s="1"/>
  <c r="H17" i="48"/>
  <c r="N17" i="48" s="1"/>
  <c r="AK16" i="48"/>
  <c r="AI16" i="48"/>
  <c r="AF16" i="48"/>
  <c r="AC16" i="48"/>
  <c r="AL16" i="48" s="1"/>
  <c r="W16" i="48"/>
  <c r="Q16" i="48"/>
  <c r="Z16" i="48" s="1"/>
  <c r="K16" i="48"/>
  <c r="H16" i="48"/>
  <c r="N16" i="48" s="1"/>
  <c r="AI15" i="48"/>
  <c r="AC15" i="48"/>
  <c r="W15" i="48"/>
  <c r="AF15" i="48" s="1"/>
  <c r="Q15" i="48"/>
  <c r="K15" i="48"/>
  <c r="H15" i="48"/>
  <c r="AI14" i="48"/>
  <c r="W14" i="48"/>
  <c r="AF14" i="48" s="1"/>
  <c r="Q14" i="48"/>
  <c r="K14" i="48"/>
  <c r="H14" i="48"/>
  <c r="AI13" i="48"/>
  <c r="AC13" i="48"/>
  <c r="W13" i="48"/>
  <c r="AF13" i="48" s="1"/>
  <c r="Q13" i="48"/>
  <c r="Z13" i="48" s="1"/>
  <c r="K13" i="48"/>
  <c r="T13" i="48" s="1"/>
  <c r="H13" i="48"/>
  <c r="N13" i="48" s="1"/>
  <c r="F31" i="12"/>
  <c r="AI31" i="12" s="1"/>
  <c r="F30" i="12"/>
  <c r="H30" i="12" s="1"/>
  <c r="AK55" i="47"/>
  <c r="AE55" i="47"/>
  <c r="Y55" i="47"/>
  <c r="S55" i="47"/>
  <c r="AK49" i="47"/>
  <c r="AE49" i="47"/>
  <c r="Y49" i="47"/>
  <c r="S49" i="47"/>
  <c r="F48" i="47"/>
  <c r="K48" i="47" s="1"/>
  <c r="F47" i="47"/>
  <c r="F46" i="47"/>
  <c r="Q46" i="47" s="1"/>
  <c r="F45" i="47"/>
  <c r="W45" i="47" s="1"/>
  <c r="F44" i="47"/>
  <c r="W44" i="47" s="1"/>
  <c r="F43" i="47"/>
  <c r="W43" i="47" s="1"/>
  <c r="AI42" i="47"/>
  <c r="AC42" i="47"/>
  <c r="W42" i="47"/>
  <c r="Q42" i="47"/>
  <c r="K42" i="47"/>
  <c r="H42" i="47"/>
  <c r="F37" i="47"/>
  <c r="AI35" i="47"/>
  <c r="AC35" i="47"/>
  <c r="W35" i="47"/>
  <c r="Q35" i="47"/>
  <c r="K35" i="47"/>
  <c r="H35" i="47"/>
  <c r="AH34" i="47"/>
  <c r="AB34" i="47"/>
  <c r="V34" i="47"/>
  <c r="P34" i="47"/>
  <c r="J34" i="47"/>
  <c r="G34" i="47"/>
  <c r="F34" i="47"/>
  <c r="F33" i="47"/>
  <c r="F32" i="47"/>
  <c r="W32" i="47" s="1"/>
  <c r="AI31" i="47"/>
  <c r="K31" i="47"/>
  <c r="F31" i="47"/>
  <c r="AC31" i="47" s="1"/>
  <c r="AL31" i="47" s="1"/>
  <c r="F30" i="47"/>
  <c r="AC30" i="47" s="1"/>
  <c r="F29" i="47"/>
  <c r="H29" i="47" s="1"/>
  <c r="F27" i="47"/>
  <c r="W27" i="47" s="1"/>
  <c r="F26" i="47"/>
  <c r="W26" i="47" s="1"/>
  <c r="F25" i="47"/>
  <c r="W25" i="47" s="1"/>
  <c r="F24" i="47"/>
  <c r="AC24" i="47" s="1"/>
  <c r="AL24" i="47" s="1"/>
  <c r="F19" i="47"/>
  <c r="AI18" i="47"/>
  <c r="AC18" i="47"/>
  <c r="AL18" i="47" s="1"/>
  <c r="W18" i="47"/>
  <c r="Q18" i="47"/>
  <c r="Z18" i="47" s="1"/>
  <c r="K18" i="47"/>
  <c r="T18" i="47" s="1"/>
  <c r="H18" i="47"/>
  <c r="N18" i="47" s="1"/>
  <c r="AI17" i="47"/>
  <c r="AC17" i="47"/>
  <c r="AL17" i="47" s="1"/>
  <c r="W17" i="47"/>
  <c r="AF17" i="47" s="1"/>
  <c r="Q17" i="47"/>
  <c r="Z17" i="47" s="1"/>
  <c r="K17" i="47"/>
  <c r="M17" i="47" s="1"/>
  <c r="H17" i="47"/>
  <c r="N17" i="47" s="1"/>
  <c r="AI16" i="47"/>
  <c r="AC16" i="47"/>
  <c r="W16" i="47"/>
  <c r="AF16" i="47" s="1"/>
  <c r="Q16" i="47"/>
  <c r="Z16" i="47" s="1"/>
  <c r="K16" i="47"/>
  <c r="T16" i="47" s="1"/>
  <c r="H16" i="47"/>
  <c r="N16" i="47" s="1"/>
  <c r="AI15" i="47"/>
  <c r="AC15" i="47"/>
  <c r="W15" i="47"/>
  <c r="Q15" i="47"/>
  <c r="K15" i="47"/>
  <c r="T15" i="47" s="1"/>
  <c r="H15" i="47"/>
  <c r="AI14" i="47"/>
  <c r="AC14" i="47"/>
  <c r="AL14" i="47" s="1"/>
  <c r="W14" i="47"/>
  <c r="Q14" i="47"/>
  <c r="K14" i="47"/>
  <c r="H14" i="47"/>
  <c r="AI13" i="47"/>
  <c r="AC13" i="47"/>
  <c r="Z13" i="47"/>
  <c r="W13" i="47"/>
  <c r="Y13" i="47" s="1"/>
  <c r="Q13" i="47"/>
  <c r="K13" i="47"/>
  <c r="T13" i="47" s="1"/>
  <c r="H13" i="47"/>
  <c r="N13" i="47" s="1"/>
  <c r="AK55" i="46"/>
  <c r="AE55" i="46"/>
  <c r="Y55" i="46"/>
  <c r="S55" i="46"/>
  <c r="AK49" i="46"/>
  <c r="AE49" i="46"/>
  <c r="Y49" i="46"/>
  <c r="S49" i="46"/>
  <c r="F48" i="46"/>
  <c r="F47" i="46"/>
  <c r="K47" i="46" s="1"/>
  <c r="F46" i="46"/>
  <c r="W46" i="46" s="1"/>
  <c r="F45" i="46"/>
  <c r="H45" i="46" s="1"/>
  <c r="F44" i="46"/>
  <c r="K44" i="46" s="1"/>
  <c r="F43" i="46"/>
  <c r="AC43" i="46" s="1"/>
  <c r="AI42" i="46"/>
  <c r="AC42" i="46"/>
  <c r="W42" i="46"/>
  <c r="Q42" i="46"/>
  <c r="K42" i="46"/>
  <c r="H42" i="46"/>
  <c r="F37" i="46"/>
  <c r="F38" i="46" s="1"/>
  <c r="AI35" i="46"/>
  <c r="AC35" i="46"/>
  <c r="W35" i="46"/>
  <c r="Q35" i="46"/>
  <c r="K35" i="46"/>
  <c r="H35" i="46"/>
  <c r="AH34" i="46"/>
  <c r="AB34" i="46"/>
  <c r="V34" i="46"/>
  <c r="P34" i="46"/>
  <c r="J34" i="46"/>
  <c r="G34" i="46"/>
  <c r="F34" i="46"/>
  <c r="F33" i="46"/>
  <c r="F32" i="46"/>
  <c r="F31" i="46"/>
  <c r="AI30" i="46"/>
  <c r="F30" i="46"/>
  <c r="W30" i="46" s="1"/>
  <c r="AF30" i="46" s="1"/>
  <c r="F29" i="46"/>
  <c r="H29" i="46" s="1"/>
  <c r="F27" i="46"/>
  <c r="AC27" i="46" s="1"/>
  <c r="F26" i="46"/>
  <c r="F25" i="46"/>
  <c r="H25" i="46" s="1"/>
  <c r="N25" i="46" s="1"/>
  <c r="F24" i="46"/>
  <c r="F19" i="46"/>
  <c r="AI18" i="46"/>
  <c r="AK18" i="46" s="1"/>
  <c r="AC18" i="46"/>
  <c r="AL18" i="46" s="1"/>
  <c r="W18" i="46"/>
  <c r="Q18" i="46"/>
  <c r="Z18" i="46" s="1"/>
  <c r="K18" i="46"/>
  <c r="T18" i="46" s="1"/>
  <c r="H18" i="46"/>
  <c r="N18" i="46" s="1"/>
  <c r="AL17" i="46"/>
  <c r="AI17" i="46"/>
  <c r="AC17" i="46"/>
  <c r="W17" i="46"/>
  <c r="AF17" i="46" s="1"/>
  <c r="Q17" i="46"/>
  <c r="Z17" i="46" s="1"/>
  <c r="K17" i="46"/>
  <c r="T17" i="46" s="1"/>
  <c r="H17" i="46"/>
  <c r="N17" i="46" s="1"/>
  <c r="AI16" i="46"/>
  <c r="AC16" i="46"/>
  <c r="AL16" i="46" s="1"/>
  <c r="W16" i="46"/>
  <c r="AF16" i="46" s="1"/>
  <c r="Q16" i="46"/>
  <c r="Z16" i="46" s="1"/>
  <c r="K16" i="46"/>
  <c r="T16" i="46" s="1"/>
  <c r="H16" i="46"/>
  <c r="N16" i="46" s="1"/>
  <c r="AI15" i="46"/>
  <c r="AC15" i="46"/>
  <c r="AL15" i="46" s="1"/>
  <c r="W15" i="46"/>
  <c r="Q15" i="46"/>
  <c r="K15" i="46"/>
  <c r="H15" i="46"/>
  <c r="AI14" i="46"/>
  <c r="AC14" i="46"/>
  <c r="W14" i="46"/>
  <c r="Q14" i="46"/>
  <c r="Z14" i="46" s="1"/>
  <c r="H14" i="46"/>
  <c r="AI13" i="46"/>
  <c r="AK13" i="46" s="1"/>
  <c r="AC13" i="46"/>
  <c r="AL13" i="46" s="1"/>
  <c r="W13" i="46"/>
  <c r="AF13" i="46" s="1"/>
  <c r="Q13" i="46"/>
  <c r="K13" i="46"/>
  <c r="T13" i="46" s="1"/>
  <c r="H13" i="46"/>
  <c r="N13" i="46" s="1"/>
  <c r="H12" i="46"/>
  <c r="AK55" i="45"/>
  <c r="AE55" i="45"/>
  <c r="Y55" i="45"/>
  <c r="S55" i="45"/>
  <c r="AK49" i="45"/>
  <c r="AE49" i="45"/>
  <c r="Y49" i="45"/>
  <c r="S49" i="45"/>
  <c r="F48" i="45"/>
  <c r="K48" i="45" s="1"/>
  <c r="F47" i="45"/>
  <c r="AC47" i="45" s="1"/>
  <c r="F46" i="45"/>
  <c r="F45" i="45"/>
  <c r="W45" i="45" s="1"/>
  <c r="F44" i="45"/>
  <c r="W44" i="45" s="1"/>
  <c r="F43" i="45"/>
  <c r="H43" i="45" s="1"/>
  <c r="AI42" i="45"/>
  <c r="AC42" i="45"/>
  <c r="W42" i="45"/>
  <c r="Q42" i="45"/>
  <c r="K42" i="45"/>
  <c r="H42" i="45"/>
  <c r="F37" i="45"/>
  <c r="AC37" i="45" s="1"/>
  <c r="AI35" i="45"/>
  <c r="AC35" i="45"/>
  <c r="W35" i="45"/>
  <c r="Q35" i="45"/>
  <c r="K35" i="45"/>
  <c r="H35" i="45"/>
  <c r="AH34" i="45"/>
  <c r="AB34" i="45"/>
  <c r="V34" i="45"/>
  <c r="P34" i="45"/>
  <c r="J34" i="45"/>
  <c r="G34" i="45"/>
  <c r="F34" i="45"/>
  <c r="F33" i="45"/>
  <c r="F32" i="45"/>
  <c r="W32" i="45" s="1"/>
  <c r="AF32" i="45" s="1"/>
  <c r="F31" i="45"/>
  <c r="AC31" i="45" s="1"/>
  <c r="F30" i="45"/>
  <c r="AC30" i="45" s="1"/>
  <c r="Q29" i="45"/>
  <c r="Z29" i="45" s="1"/>
  <c r="H29" i="45"/>
  <c r="F29" i="45"/>
  <c r="AC29" i="45" s="1"/>
  <c r="AL29" i="45" s="1"/>
  <c r="F27" i="45"/>
  <c r="K27" i="45" s="1"/>
  <c r="F26" i="45"/>
  <c r="W26" i="45" s="1"/>
  <c r="AF26" i="45" s="1"/>
  <c r="F25" i="45"/>
  <c r="W25" i="45" s="1"/>
  <c r="AF25" i="45" s="1"/>
  <c r="K24" i="45"/>
  <c r="F24" i="45"/>
  <c r="AC24" i="45" s="1"/>
  <c r="AL24" i="45" s="1"/>
  <c r="H19" i="45"/>
  <c r="F19" i="45"/>
  <c r="AI18" i="45"/>
  <c r="AC18" i="45"/>
  <c r="AL18" i="45" s="1"/>
  <c r="W18" i="45"/>
  <c r="AF18" i="45" s="1"/>
  <c r="Q18" i="45"/>
  <c r="Z18" i="45" s="1"/>
  <c r="K18" i="45"/>
  <c r="T18" i="45" s="1"/>
  <c r="H18" i="45"/>
  <c r="N18" i="45" s="1"/>
  <c r="AI17" i="45"/>
  <c r="AC17" i="45"/>
  <c r="AL17" i="45" s="1"/>
  <c r="Z17" i="45"/>
  <c r="W17" i="45"/>
  <c r="AF17" i="45" s="1"/>
  <c r="Q17" i="45"/>
  <c r="K17" i="45"/>
  <c r="S17" i="45" s="1"/>
  <c r="H17" i="45"/>
  <c r="N17" i="45" s="1"/>
  <c r="AI16" i="45"/>
  <c r="AC16" i="45"/>
  <c r="AL16" i="45" s="1"/>
  <c r="W16" i="45"/>
  <c r="AF16" i="45" s="1"/>
  <c r="S16" i="45"/>
  <c r="Q16" i="45"/>
  <c r="N16" i="45"/>
  <c r="K16" i="45"/>
  <c r="M16" i="45" s="1"/>
  <c r="H16" i="45"/>
  <c r="AI15" i="45"/>
  <c r="AC15" i="45"/>
  <c r="AL15" i="45" s="1"/>
  <c r="W15" i="45"/>
  <c r="Q15" i="45"/>
  <c r="Z15" i="45" s="1"/>
  <c r="K15" i="45"/>
  <c r="H15" i="45"/>
  <c r="AI14" i="45"/>
  <c r="AC14" i="45"/>
  <c r="AL14" i="45" s="1"/>
  <c r="Q14" i="45"/>
  <c r="K14" i="45"/>
  <c r="T14" i="45" s="1"/>
  <c r="H14" i="45"/>
  <c r="AL13" i="45"/>
  <c r="AI13" i="45"/>
  <c r="AC13" i="45"/>
  <c r="Z13" i="45"/>
  <c r="W13" i="45"/>
  <c r="Q13" i="45"/>
  <c r="K13" i="45"/>
  <c r="M13" i="45" s="1"/>
  <c r="H13" i="45"/>
  <c r="N13" i="45" s="1"/>
  <c r="H12" i="45"/>
  <c r="AK55" i="44"/>
  <c r="AE55" i="44"/>
  <c r="Y55" i="44"/>
  <c r="S55" i="44"/>
  <c r="AK49" i="44"/>
  <c r="AE49" i="44"/>
  <c r="Y49" i="44"/>
  <c r="S49" i="44"/>
  <c r="F48" i="44"/>
  <c r="K48" i="44" s="1"/>
  <c r="F47" i="44"/>
  <c r="AC47" i="44" s="1"/>
  <c r="F46" i="44"/>
  <c r="Q46" i="44" s="1"/>
  <c r="F45" i="44"/>
  <c r="AI45" i="44" s="1"/>
  <c r="F44" i="44"/>
  <c r="W44" i="44" s="1"/>
  <c r="F43" i="44"/>
  <c r="W43" i="44" s="1"/>
  <c r="AI42" i="44"/>
  <c r="AC42" i="44"/>
  <c r="W42" i="44"/>
  <c r="Q42" i="44"/>
  <c r="K42" i="44"/>
  <c r="H42" i="44"/>
  <c r="F37" i="44"/>
  <c r="AC37" i="44" s="1"/>
  <c r="AI35" i="44"/>
  <c r="AC35" i="44"/>
  <c r="W35" i="44"/>
  <c r="Q35" i="44"/>
  <c r="K35" i="44"/>
  <c r="H35" i="44"/>
  <c r="AH34" i="44"/>
  <c r="AB34" i="44"/>
  <c r="V34" i="44"/>
  <c r="P34" i="44"/>
  <c r="J34" i="44"/>
  <c r="G34" i="44"/>
  <c r="F34" i="44"/>
  <c r="F33" i="44"/>
  <c r="F32" i="44"/>
  <c r="H32" i="44" s="1"/>
  <c r="N32" i="44" s="1"/>
  <c r="F31" i="44"/>
  <c r="AC31" i="44" s="1"/>
  <c r="AL31" i="44" s="1"/>
  <c r="F30" i="44"/>
  <c r="AC30" i="44" s="1"/>
  <c r="AL30" i="44" s="1"/>
  <c r="F29" i="44"/>
  <c r="Q29" i="44" s="1"/>
  <c r="Z29" i="44" s="1"/>
  <c r="F27" i="44"/>
  <c r="Q26" i="44"/>
  <c r="Z26" i="44" s="1"/>
  <c r="F26" i="44"/>
  <c r="W26" i="44" s="1"/>
  <c r="AF26" i="44" s="1"/>
  <c r="Q25" i="44"/>
  <c r="F25" i="44"/>
  <c r="H25" i="44" s="1"/>
  <c r="N25" i="44" s="1"/>
  <c r="K24" i="44"/>
  <c r="F24" i="44"/>
  <c r="W24" i="44" s="1"/>
  <c r="F19" i="44"/>
  <c r="AI18" i="44"/>
  <c r="AF18" i="44"/>
  <c r="AC18" i="44"/>
  <c r="W18" i="44"/>
  <c r="Q18" i="44"/>
  <c r="Z18" i="44" s="1"/>
  <c r="K18" i="44"/>
  <c r="H18" i="44"/>
  <c r="N18" i="44" s="1"/>
  <c r="AI17" i="44"/>
  <c r="AC17" i="44"/>
  <c r="AL17" i="44" s="1"/>
  <c r="Z17" i="44"/>
  <c r="W17" i="44"/>
  <c r="Q17" i="44"/>
  <c r="K17" i="44"/>
  <c r="H17" i="44"/>
  <c r="N17" i="44" s="1"/>
  <c r="AI16" i="44"/>
  <c r="AC16" i="44"/>
  <c r="AL16" i="44" s="1"/>
  <c r="W16" i="44"/>
  <c r="AF16" i="44" s="1"/>
  <c r="T16" i="44"/>
  <c r="Q16" i="44"/>
  <c r="N16" i="44"/>
  <c r="K16" i="44"/>
  <c r="M16" i="44" s="1"/>
  <c r="H16" i="44"/>
  <c r="AI15" i="44"/>
  <c r="AC15" i="44"/>
  <c r="W15" i="44"/>
  <c r="AF15" i="44" s="1"/>
  <c r="Q15" i="44"/>
  <c r="Z15" i="44" s="1"/>
  <c r="K15" i="44"/>
  <c r="H15" i="44"/>
  <c r="AI14" i="44"/>
  <c r="AC14" i="44"/>
  <c r="W14" i="44"/>
  <c r="Q14" i="44"/>
  <c r="K14" i="44"/>
  <c r="H14" i="44"/>
  <c r="AI13" i="44"/>
  <c r="AK13" i="44" s="1"/>
  <c r="AC13" i="44"/>
  <c r="AL13" i="44" s="1"/>
  <c r="W13" i="44"/>
  <c r="AF13" i="44" s="1"/>
  <c r="Q13" i="44"/>
  <c r="Z13" i="44" s="1"/>
  <c r="K13" i="44"/>
  <c r="T13" i="44" s="1"/>
  <c r="H13" i="44"/>
  <c r="N13" i="44" s="1"/>
  <c r="AK55" i="43"/>
  <c r="AE55" i="43"/>
  <c r="Y55" i="43"/>
  <c r="S55" i="43"/>
  <c r="AK49" i="43"/>
  <c r="AE49" i="43"/>
  <c r="Y49" i="43"/>
  <c r="S49" i="43"/>
  <c r="F48" i="43"/>
  <c r="AC48" i="43" s="1"/>
  <c r="F47" i="43"/>
  <c r="F46" i="43"/>
  <c r="K46" i="43" s="1"/>
  <c r="F45" i="43"/>
  <c r="Q45" i="43" s="1"/>
  <c r="F44" i="43"/>
  <c r="AC44" i="43" s="1"/>
  <c r="F43" i="43"/>
  <c r="AC43" i="43" s="1"/>
  <c r="AI42" i="43"/>
  <c r="AC42" i="43"/>
  <c r="W42" i="43"/>
  <c r="Q42" i="43"/>
  <c r="K42" i="43"/>
  <c r="H42" i="43"/>
  <c r="F37" i="43"/>
  <c r="H37" i="43" s="1"/>
  <c r="AI35" i="43"/>
  <c r="AC35" i="43"/>
  <c r="W35" i="43"/>
  <c r="Q35" i="43"/>
  <c r="K35" i="43"/>
  <c r="H35" i="43"/>
  <c r="AH34" i="43"/>
  <c r="AB34" i="43"/>
  <c r="V34" i="43"/>
  <c r="P34" i="43"/>
  <c r="J34" i="43"/>
  <c r="G34" i="43"/>
  <c r="F34" i="43"/>
  <c r="F33" i="43"/>
  <c r="AI32" i="43"/>
  <c r="Q32" i="43"/>
  <c r="Z32" i="43" s="1"/>
  <c r="K32" i="43"/>
  <c r="F32" i="43"/>
  <c r="H32" i="43" s="1"/>
  <c r="N32" i="43" s="1"/>
  <c r="H31" i="43"/>
  <c r="N31" i="43" s="1"/>
  <c r="F31" i="43"/>
  <c r="W31" i="43" s="1"/>
  <c r="F30" i="43"/>
  <c r="F29" i="43"/>
  <c r="F27" i="43"/>
  <c r="K27" i="43" s="1"/>
  <c r="T27" i="43" s="1"/>
  <c r="F26" i="43"/>
  <c r="W26" i="43" s="1"/>
  <c r="AF26" i="43" s="1"/>
  <c r="F25" i="43"/>
  <c r="H25" i="43" s="1"/>
  <c r="N25" i="43" s="1"/>
  <c r="F24" i="43"/>
  <c r="W24" i="43" s="1"/>
  <c r="F19" i="43"/>
  <c r="AI18" i="43"/>
  <c r="AC18" i="43"/>
  <c r="AL18" i="43" s="1"/>
  <c r="W18" i="43"/>
  <c r="Y18" i="43" s="1"/>
  <c r="Q18" i="43"/>
  <c r="K18" i="43"/>
  <c r="T18" i="43" s="1"/>
  <c r="H18" i="43"/>
  <c r="N18" i="43" s="1"/>
  <c r="AI17" i="43"/>
  <c r="AC17" i="43"/>
  <c r="AL17" i="43" s="1"/>
  <c r="W17" i="43"/>
  <c r="Q17" i="43"/>
  <c r="Z17" i="43" s="1"/>
  <c r="K17" i="43"/>
  <c r="T17" i="43" s="1"/>
  <c r="H17" i="43"/>
  <c r="N17" i="43" s="1"/>
  <c r="AI16" i="43"/>
  <c r="AF16" i="43"/>
  <c r="AC16" i="43"/>
  <c r="W16" i="43"/>
  <c r="Q16" i="43"/>
  <c r="Z16" i="43" s="1"/>
  <c r="K16" i="43"/>
  <c r="H16" i="43"/>
  <c r="N16" i="43" s="1"/>
  <c r="AI15" i="43"/>
  <c r="AC15" i="43"/>
  <c r="AL15" i="43" s="1"/>
  <c r="W15" i="43"/>
  <c r="Q15" i="43"/>
  <c r="Z15" i="43" s="1"/>
  <c r="K15" i="43"/>
  <c r="H15" i="43"/>
  <c r="AI14" i="43"/>
  <c r="AC14" i="43"/>
  <c r="W14" i="43"/>
  <c r="Q14" i="43"/>
  <c r="Z14" i="43" s="1"/>
  <c r="K14" i="43"/>
  <c r="H14" i="43"/>
  <c r="AI13" i="43"/>
  <c r="AC13" i="43"/>
  <c r="W13" i="43"/>
  <c r="AF13" i="43" s="1"/>
  <c r="Q13" i="43"/>
  <c r="Z13" i="43" s="1"/>
  <c r="K13" i="43"/>
  <c r="T13" i="43" s="1"/>
  <c r="H13" i="43"/>
  <c r="N13" i="43" s="1"/>
  <c r="AK55" i="42"/>
  <c r="AE55" i="42"/>
  <c r="Y55" i="42"/>
  <c r="S55" i="42"/>
  <c r="AK49" i="42"/>
  <c r="AE49" i="42"/>
  <c r="Y49" i="42"/>
  <c r="S49" i="42"/>
  <c r="F48" i="42"/>
  <c r="K48" i="42" s="1"/>
  <c r="F47" i="42"/>
  <c r="Q47" i="42" s="1"/>
  <c r="F46" i="42"/>
  <c r="AC46" i="42" s="1"/>
  <c r="F45" i="42"/>
  <c r="Q45" i="42" s="1"/>
  <c r="F44" i="42"/>
  <c r="W44" i="42" s="1"/>
  <c r="AI43" i="42"/>
  <c r="F43" i="42"/>
  <c r="H43" i="42" s="1"/>
  <c r="AI42" i="42"/>
  <c r="AC42" i="42"/>
  <c r="W42" i="42"/>
  <c r="Q42" i="42"/>
  <c r="K42" i="42"/>
  <c r="H42" i="42"/>
  <c r="F37" i="42"/>
  <c r="AI35" i="42"/>
  <c r="AC35" i="42"/>
  <c r="W35" i="42"/>
  <c r="Q35" i="42"/>
  <c r="K35" i="42"/>
  <c r="H35" i="42"/>
  <c r="AH34" i="42"/>
  <c r="AB34" i="42"/>
  <c r="V34" i="42"/>
  <c r="P34" i="42"/>
  <c r="J34" i="42"/>
  <c r="G34" i="42"/>
  <c r="F34" i="42"/>
  <c r="F33" i="42"/>
  <c r="F32" i="42"/>
  <c r="W32" i="42" s="1"/>
  <c r="AF32" i="42" s="1"/>
  <c r="F31" i="42"/>
  <c r="AI31" i="42" s="1"/>
  <c r="F30" i="42"/>
  <c r="H30" i="42" s="1"/>
  <c r="F29" i="42"/>
  <c r="AC29" i="42" s="1"/>
  <c r="F27" i="42"/>
  <c r="H27" i="42" s="1"/>
  <c r="N27" i="42" s="1"/>
  <c r="F26" i="42"/>
  <c r="W26" i="42" s="1"/>
  <c r="AF26" i="42" s="1"/>
  <c r="F25" i="42"/>
  <c r="F24" i="42"/>
  <c r="F19" i="42"/>
  <c r="H19" i="42" s="1"/>
  <c r="AI18" i="42"/>
  <c r="AK18" i="42" s="1"/>
  <c r="AC18" i="42"/>
  <c r="W18" i="42"/>
  <c r="AF18" i="42" s="1"/>
  <c r="Q18" i="42"/>
  <c r="Z18" i="42" s="1"/>
  <c r="K18" i="42"/>
  <c r="H18" i="42"/>
  <c r="N18" i="42" s="1"/>
  <c r="AI17" i="42"/>
  <c r="AK17" i="42" s="1"/>
  <c r="AC17" i="42"/>
  <c r="AE17" i="42" s="1"/>
  <c r="W17" i="42"/>
  <c r="AF17" i="42" s="1"/>
  <c r="Q17" i="42"/>
  <c r="Z17" i="42" s="1"/>
  <c r="K17" i="42"/>
  <c r="T17" i="42" s="1"/>
  <c r="H17" i="42"/>
  <c r="N17" i="42" s="1"/>
  <c r="AI16" i="42"/>
  <c r="AF16" i="42"/>
  <c r="AC16" i="42"/>
  <c r="AL16" i="42" s="1"/>
  <c r="W16" i="42"/>
  <c r="Q16" i="42"/>
  <c r="K16" i="42"/>
  <c r="T16" i="42" s="1"/>
  <c r="H16" i="42"/>
  <c r="N16" i="42" s="1"/>
  <c r="AI15" i="42"/>
  <c r="AC15" i="42"/>
  <c r="AL15" i="42" s="1"/>
  <c r="W15" i="42"/>
  <c r="Q15" i="42"/>
  <c r="Z15" i="42" s="1"/>
  <c r="K15" i="42"/>
  <c r="H15" i="42"/>
  <c r="AI14" i="42"/>
  <c r="AC14" i="42"/>
  <c r="W14" i="42"/>
  <c r="AF14" i="42" s="1"/>
  <c r="Q14" i="42"/>
  <c r="K14" i="42"/>
  <c r="T14" i="42" s="1"/>
  <c r="H14" i="42"/>
  <c r="AI13" i="42"/>
  <c r="AF13" i="42"/>
  <c r="AC13" i="42"/>
  <c r="AK13" i="42" s="1"/>
  <c r="W13" i="42"/>
  <c r="Q13" i="42"/>
  <c r="Z13" i="42" s="1"/>
  <c r="K13" i="42"/>
  <c r="S13" i="42" s="1"/>
  <c r="H13" i="42"/>
  <c r="N13" i="42" s="1"/>
  <c r="F31" i="11"/>
  <c r="F30" i="11"/>
  <c r="F14" i="17"/>
  <c r="AI14" i="17" s="1"/>
  <c r="F14" i="16"/>
  <c r="AI14" i="16" s="1"/>
  <c r="AI14" i="15"/>
  <c r="AC14" i="15"/>
  <c r="W14" i="15"/>
  <c r="Q14" i="15"/>
  <c r="K14" i="15"/>
  <c r="H14" i="15"/>
  <c r="AI15" i="37"/>
  <c r="AC15" i="37"/>
  <c r="W15" i="37"/>
  <c r="Q15" i="37"/>
  <c r="K15" i="37"/>
  <c r="H15" i="37"/>
  <c r="AI14" i="37"/>
  <c r="AK14" i="37" s="1"/>
  <c r="AC14" i="37"/>
  <c r="Z14" i="37"/>
  <c r="W14" i="37"/>
  <c r="AF14" i="37" s="1"/>
  <c r="Q14" i="37"/>
  <c r="K14" i="37"/>
  <c r="H14" i="37"/>
  <c r="N14" i="37" s="1"/>
  <c r="AI14" i="14"/>
  <c r="AC14" i="14"/>
  <c r="AL14" i="14" s="1"/>
  <c r="W14" i="14"/>
  <c r="Q14" i="14"/>
  <c r="K14" i="14"/>
  <c r="H14" i="14"/>
  <c r="K14" i="13"/>
  <c r="AI14" i="13"/>
  <c r="AC14" i="13"/>
  <c r="AL14" i="13" s="1"/>
  <c r="W14" i="13"/>
  <c r="Q14" i="13"/>
  <c r="H14" i="13"/>
  <c r="AI15" i="13"/>
  <c r="K15" i="13"/>
  <c r="H16" i="61" l="1"/>
  <c r="N16" i="61" s="1"/>
  <c r="W45" i="61"/>
  <c r="W43" i="62"/>
  <c r="K16" i="61"/>
  <c r="T16" i="61" s="1"/>
  <c r="Q16" i="61"/>
  <c r="Z16" i="61" s="1"/>
  <c r="Q44" i="62"/>
  <c r="AC16" i="61"/>
  <c r="AL16" i="61" s="1"/>
  <c r="Q14" i="61"/>
  <c r="Z14" i="61" s="1"/>
  <c r="W17" i="61"/>
  <c r="AF17" i="61" s="1"/>
  <c r="AI26" i="61"/>
  <c r="AK26" i="61" s="1"/>
  <c r="H33" i="61"/>
  <c r="AI43" i="61"/>
  <c r="AK43" i="61" s="1"/>
  <c r="M18" i="59"/>
  <c r="AL13" i="60"/>
  <c r="Q24" i="60"/>
  <c r="Z24" i="60" s="1"/>
  <c r="AC30" i="60"/>
  <c r="AL30" i="60" s="1"/>
  <c r="H30" i="16"/>
  <c r="AF18" i="60"/>
  <c r="AK17" i="60"/>
  <c r="Q32" i="60"/>
  <c r="Z32" i="60" s="1"/>
  <c r="AK16" i="60"/>
  <c r="AC27" i="60"/>
  <c r="AL27" i="60" s="1"/>
  <c r="AK17" i="59"/>
  <c r="S17" i="60"/>
  <c r="Y18" i="60"/>
  <c r="F37" i="59"/>
  <c r="F21" i="59"/>
  <c r="AE14" i="37"/>
  <c r="M14" i="37"/>
  <c r="M13" i="57"/>
  <c r="M16" i="57"/>
  <c r="AK18" i="57"/>
  <c r="F43" i="57"/>
  <c r="AI43" i="57" s="1"/>
  <c r="Y17" i="58"/>
  <c r="AK14" i="57"/>
  <c r="M16" i="58"/>
  <c r="AK16" i="57"/>
  <c r="AE17" i="58"/>
  <c r="F37" i="58"/>
  <c r="F21" i="58"/>
  <c r="F37" i="57"/>
  <c r="F21" i="57"/>
  <c r="Y16" i="56"/>
  <c r="M18" i="56"/>
  <c r="M16" i="56"/>
  <c r="F37" i="56"/>
  <c r="F21" i="56"/>
  <c r="K24" i="52"/>
  <c r="T24" i="52" s="1"/>
  <c r="Z18" i="54"/>
  <c r="Q32" i="54"/>
  <c r="Z32" i="54" s="1"/>
  <c r="AE16" i="54"/>
  <c r="H25" i="52"/>
  <c r="N25" i="52" s="1"/>
  <c r="AE17" i="53"/>
  <c r="AE18" i="53"/>
  <c r="AK18" i="54"/>
  <c r="M17" i="55"/>
  <c r="AK18" i="53"/>
  <c r="Q27" i="53"/>
  <c r="Z27" i="53" s="1"/>
  <c r="AK18" i="52"/>
  <c r="M13" i="53"/>
  <c r="AL18" i="53"/>
  <c r="AC27" i="53"/>
  <c r="AL27" i="53" s="1"/>
  <c r="AF18" i="55"/>
  <c r="AL13" i="55"/>
  <c r="Y16" i="55"/>
  <c r="H31" i="50"/>
  <c r="N31" i="50" s="1"/>
  <c r="AK13" i="51"/>
  <c r="K31" i="48"/>
  <c r="H24" i="49"/>
  <c r="K31" i="50"/>
  <c r="M31" i="50" s="1"/>
  <c r="T16" i="50"/>
  <c r="AE18" i="50"/>
  <c r="W31" i="50"/>
  <c r="Q26" i="51"/>
  <c r="Z26" i="51" s="1"/>
  <c r="S13" i="48"/>
  <c r="AI31" i="48"/>
  <c r="AK31" i="48" s="1"/>
  <c r="T13" i="49"/>
  <c r="Y16" i="50"/>
  <c r="AK17" i="50"/>
  <c r="AK18" i="50"/>
  <c r="K25" i="51"/>
  <c r="T25" i="51" s="1"/>
  <c r="AC26" i="51"/>
  <c r="AL26" i="51" s="1"/>
  <c r="AI45" i="51"/>
  <c r="T17" i="49"/>
  <c r="AC25" i="49"/>
  <c r="W31" i="49"/>
  <c r="AF31" i="49" s="1"/>
  <c r="K29" i="50"/>
  <c r="M29" i="50" s="1"/>
  <c r="N29" i="50" s="1"/>
  <c r="AI26" i="51"/>
  <c r="AK26" i="51" s="1"/>
  <c r="M17" i="48"/>
  <c r="AI31" i="49"/>
  <c r="AC29" i="50"/>
  <c r="AL29" i="50" s="1"/>
  <c r="AK16" i="49"/>
  <c r="H26" i="51"/>
  <c r="N26" i="51" s="1"/>
  <c r="K26" i="47"/>
  <c r="Q26" i="47"/>
  <c r="Z26" i="47" s="1"/>
  <c r="W29" i="46"/>
  <c r="AF29" i="46" s="1"/>
  <c r="AK17" i="46"/>
  <c r="S13" i="46"/>
  <c r="AK16" i="46"/>
  <c r="AC34" i="46"/>
  <c r="Z13" i="46"/>
  <c r="S18" i="46"/>
  <c r="K25" i="44"/>
  <c r="T25" i="44" s="1"/>
  <c r="K31" i="45"/>
  <c r="W43" i="45"/>
  <c r="AC43" i="45"/>
  <c r="AC25" i="44"/>
  <c r="AL25" i="44" s="1"/>
  <c r="AE17" i="45"/>
  <c r="AK16" i="44"/>
  <c r="Q32" i="44"/>
  <c r="Z32" i="44" s="1"/>
  <c r="AK16" i="45"/>
  <c r="K44" i="45"/>
  <c r="W29" i="45"/>
  <c r="AF29" i="45" s="1"/>
  <c r="M17" i="44"/>
  <c r="Y16" i="45"/>
  <c r="Y18" i="42"/>
  <c r="S17" i="43"/>
  <c r="AI31" i="43"/>
  <c r="AE18" i="42"/>
  <c r="S18" i="43"/>
  <c r="AC25" i="43"/>
  <c r="AL25" i="43" s="1"/>
  <c r="Y17" i="43"/>
  <c r="W29" i="42"/>
  <c r="AF29" i="42" s="1"/>
  <c r="M18" i="42"/>
  <c r="AL18" i="42"/>
  <c r="AK18" i="43"/>
  <c r="W30" i="42"/>
  <c r="AF30" i="42" s="1"/>
  <c r="AK17" i="43"/>
  <c r="AC25" i="62"/>
  <c r="AC33" i="62"/>
  <c r="Q21" i="62"/>
  <c r="Z21" i="62" s="1"/>
  <c r="W26" i="62"/>
  <c r="AF26" i="62" s="1"/>
  <c r="Q31" i="62"/>
  <c r="Z31" i="62" s="1"/>
  <c r="W44" i="62"/>
  <c r="W21" i="62"/>
  <c r="AC21" i="62"/>
  <c r="AL21" i="62" s="1"/>
  <c r="AI21" i="62"/>
  <c r="W27" i="62"/>
  <c r="AE43" i="62"/>
  <c r="AF43" i="62" s="1"/>
  <c r="AC48" i="62"/>
  <c r="G34" i="62"/>
  <c r="K48" i="61"/>
  <c r="AH34" i="61"/>
  <c r="AB34" i="61"/>
  <c r="AC34" i="61" s="1"/>
  <c r="V34" i="61"/>
  <c r="P34" i="61"/>
  <c r="J34" i="61"/>
  <c r="G34" i="61"/>
  <c r="AI25" i="61"/>
  <c r="K30" i="61"/>
  <c r="M30" i="61" s="1"/>
  <c r="N30" i="61" s="1"/>
  <c r="AI48" i="61"/>
  <c r="Q26" i="61"/>
  <c r="Z26" i="61" s="1"/>
  <c r="AI30" i="61"/>
  <c r="Q35" i="61"/>
  <c r="W26" i="61"/>
  <c r="AI35" i="61"/>
  <c r="AE14" i="60"/>
  <c r="Y17" i="60"/>
  <c r="K47" i="60"/>
  <c r="M14" i="60"/>
  <c r="Z17" i="60"/>
  <c r="Q47" i="60"/>
  <c r="AK14" i="60"/>
  <c r="N14" i="60"/>
  <c r="H29" i="60"/>
  <c r="M29" i="60" s="1"/>
  <c r="N29" i="60" s="1"/>
  <c r="W32" i="60"/>
  <c r="AF32" i="60" s="1"/>
  <c r="H44" i="60"/>
  <c r="W48" i="60"/>
  <c r="AI48" i="60"/>
  <c r="M13" i="60"/>
  <c r="AC34" i="60"/>
  <c r="M14" i="59"/>
  <c r="AL16" i="59"/>
  <c r="M16" i="59"/>
  <c r="AE13" i="59"/>
  <c r="N18" i="59"/>
  <c r="H31" i="15"/>
  <c r="N31" i="15" s="1"/>
  <c r="M13" i="59"/>
  <c r="AL14" i="37"/>
  <c r="S14" i="37"/>
  <c r="T14" i="37"/>
  <c r="AE13" i="58"/>
  <c r="S16" i="58"/>
  <c r="AK17" i="58"/>
  <c r="AL17" i="58"/>
  <c r="AK13" i="58"/>
  <c r="Y16" i="58"/>
  <c r="M13" i="58"/>
  <c r="AE16" i="58"/>
  <c r="N18" i="58"/>
  <c r="S18" i="58"/>
  <c r="AE14" i="57"/>
  <c r="AE17" i="57"/>
  <c r="M14" i="57"/>
  <c r="Y18" i="57"/>
  <c r="S13" i="57"/>
  <c r="AF17" i="57"/>
  <c r="AF18" i="57"/>
  <c r="Y13" i="57"/>
  <c r="S14" i="57"/>
  <c r="Y14" i="56"/>
  <c r="T16" i="56"/>
  <c r="AK14" i="56"/>
  <c r="AE16" i="56"/>
  <c r="Y17" i="56"/>
  <c r="AL14" i="56"/>
  <c r="AF16" i="56"/>
  <c r="AK16" i="56"/>
  <c r="Y18" i="56"/>
  <c r="Y13" i="56"/>
  <c r="AF18" i="56"/>
  <c r="Y13" i="55"/>
  <c r="AE16" i="55"/>
  <c r="K24" i="55"/>
  <c r="T24" i="55" s="1"/>
  <c r="S18" i="55"/>
  <c r="Q24" i="55"/>
  <c r="Z24" i="55" s="1"/>
  <c r="Q27" i="55"/>
  <c r="W24" i="55"/>
  <c r="AF24" i="55" s="1"/>
  <c r="W27" i="55"/>
  <c r="Y27" i="55" s="1"/>
  <c r="AF13" i="55"/>
  <c r="S16" i="55"/>
  <c r="AE17" i="55"/>
  <c r="AC24" i="55"/>
  <c r="AL24" i="55" s="1"/>
  <c r="AI27" i="55"/>
  <c r="Q33" i="55"/>
  <c r="AK13" i="55"/>
  <c r="W33" i="55"/>
  <c r="K29" i="55"/>
  <c r="M29" i="55" s="1"/>
  <c r="N29" i="55" s="1"/>
  <c r="Z16" i="55"/>
  <c r="AE18" i="55"/>
  <c r="S17" i="54"/>
  <c r="Q27" i="54"/>
  <c r="Z27" i="54" s="1"/>
  <c r="Z16" i="54"/>
  <c r="AI27" i="54"/>
  <c r="K33" i="54"/>
  <c r="M33" i="54" s="1"/>
  <c r="N33" i="54" s="1"/>
  <c r="W33" i="54"/>
  <c r="AK16" i="54"/>
  <c r="AL16" i="54"/>
  <c r="AI25" i="54"/>
  <c r="AK25" i="54" s="1"/>
  <c r="Y13" i="53"/>
  <c r="AK16" i="53"/>
  <c r="Q25" i="53"/>
  <c r="Z25" i="53" s="1"/>
  <c r="H30" i="53"/>
  <c r="M30" i="53" s="1"/>
  <c r="N30" i="53" s="1"/>
  <c r="M16" i="53"/>
  <c r="W25" i="53"/>
  <c r="AF25" i="53" s="1"/>
  <c r="N16" i="53"/>
  <c r="W26" i="53"/>
  <c r="K31" i="53"/>
  <c r="M31" i="53" s="1"/>
  <c r="AC26" i="53"/>
  <c r="AL26" i="53" s="1"/>
  <c r="H29" i="53"/>
  <c r="AC31" i="53"/>
  <c r="AL31" i="53" s="1"/>
  <c r="AI26" i="53"/>
  <c r="AK26" i="53" s="1"/>
  <c r="K29" i="53"/>
  <c r="T13" i="53"/>
  <c r="AE17" i="52"/>
  <c r="Q25" i="52"/>
  <c r="Z25" i="52" s="1"/>
  <c r="Q33" i="52"/>
  <c r="K30" i="52"/>
  <c r="AC24" i="52"/>
  <c r="AL24" i="52" s="1"/>
  <c r="S17" i="52"/>
  <c r="Q31" i="52"/>
  <c r="Z31" i="52" s="1"/>
  <c r="W31" i="52"/>
  <c r="AF31" i="52" s="1"/>
  <c r="H30" i="13"/>
  <c r="AK16" i="52"/>
  <c r="K25" i="52"/>
  <c r="AI27" i="52"/>
  <c r="AC25" i="51"/>
  <c r="AL25" i="51" s="1"/>
  <c r="M13" i="51"/>
  <c r="S16" i="51"/>
  <c r="M17" i="51"/>
  <c r="AE17" i="51"/>
  <c r="Y18" i="51"/>
  <c r="AI25" i="51"/>
  <c r="AI33" i="51"/>
  <c r="AK33" i="51" s="1"/>
  <c r="AL33" i="51" s="1"/>
  <c r="AC43" i="51"/>
  <c r="T16" i="51"/>
  <c r="AF17" i="51"/>
  <c r="S17" i="51"/>
  <c r="AK17" i="51"/>
  <c r="Q30" i="51"/>
  <c r="Z30" i="51" s="1"/>
  <c r="AI32" i="51"/>
  <c r="Q43" i="51"/>
  <c r="S13" i="50"/>
  <c r="Y17" i="50"/>
  <c r="M18" i="50"/>
  <c r="AF18" i="50"/>
  <c r="Y13" i="50"/>
  <c r="AF16" i="50"/>
  <c r="K24" i="50"/>
  <c r="T24" i="50" s="1"/>
  <c r="W48" i="50"/>
  <c r="AK16" i="50"/>
  <c r="AF17" i="50"/>
  <c r="S18" i="50"/>
  <c r="AC48" i="50"/>
  <c r="Q32" i="50"/>
  <c r="Z32" i="50" s="1"/>
  <c r="M17" i="50"/>
  <c r="AI45" i="49"/>
  <c r="Y18" i="49"/>
  <c r="K32" i="49"/>
  <c r="T32" i="49" s="1"/>
  <c r="Y13" i="49"/>
  <c r="M16" i="49"/>
  <c r="K25" i="49"/>
  <c r="T25" i="49" s="1"/>
  <c r="Q32" i="49"/>
  <c r="Z32" i="49" s="1"/>
  <c r="Z13" i="49"/>
  <c r="Q25" i="49"/>
  <c r="S16" i="49"/>
  <c r="AF18" i="49"/>
  <c r="AI48" i="49"/>
  <c r="AK13" i="49"/>
  <c r="AI25" i="49"/>
  <c r="K45" i="49"/>
  <c r="K24" i="49"/>
  <c r="T24" i="49" s="1"/>
  <c r="Q26" i="49"/>
  <c r="Z26" i="49" s="1"/>
  <c r="AC45" i="49"/>
  <c r="S16" i="48"/>
  <c r="AE17" i="48"/>
  <c r="AI26" i="48"/>
  <c r="AC45" i="48"/>
  <c r="AI48" i="48"/>
  <c r="AK17" i="48"/>
  <c r="K25" i="48"/>
  <c r="H31" i="48"/>
  <c r="N31" i="48" s="1"/>
  <c r="Y17" i="48"/>
  <c r="H47" i="48"/>
  <c r="M16" i="48"/>
  <c r="H26" i="48"/>
  <c r="N26" i="48" s="1"/>
  <c r="Q47" i="48"/>
  <c r="K26" i="48"/>
  <c r="T26" i="48" s="1"/>
  <c r="W47" i="48"/>
  <c r="Y16" i="48"/>
  <c r="AC26" i="48"/>
  <c r="AL26" i="48" s="1"/>
  <c r="AI32" i="48"/>
  <c r="H31" i="12"/>
  <c r="N31" i="12" s="1"/>
  <c r="K25" i="47"/>
  <c r="H32" i="47"/>
  <c r="N32" i="47" s="1"/>
  <c r="AC43" i="47"/>
  <c r="AC48" i="47"/>
  <c r="S18" i="47"/>
  <c r="Q30" i="47"/>
  <c r="Z30" i="47" s="1"/>
  <c r="K32" i="47"/>
  <c r="T32" i="47" s="1"/>
  <c r="AI48" i="47"/>
  <c r="AF13" i="47"/>
  <c r="T17" i="47"/>
  <c r="H26" i="47"/>
  <c r="N26" i="47" s="1"/>
  <c r="AC44" i="47"/>
  <c r="K24" i="47"/>
  <c r="T24" i="47" s="1"/>
  <c r="AI45" i="47"/>
  <c r="AK17" i="47"/>
  <c r="W24" i="47"/>
  <c r="AF24" i="47" s="1"/>
  <c r="W31" i="47"/>
  <c r="AF31" i="47" s="1"/>
  <c r="S13" i="47"/>
  <c r="AK16" i="47"/>
  <c r="AI24" i="47"/>
  <c r="AK24" i="47" s="1"/>
  <c r="AI43" i="46"/>
  <c r="Y16" i="46"/>
  <c r="S17" i="46"/>
  <c r="K29" i="46"/>
  <c r="M29" i="46" s="1"/>
  <c r="N29" i="46" s="1"/>
  <c r="AC44" i="46"/>
  <c r="AC45" i="46"/>
  <c r="Y17" i="46"/>
  <c r="K30" i="46"/>
  <c r="M16" i="46"/>
  <c r="AE17" i="46"/>
  <c r="K46" i="46"/>
  <c r="T16" i="45"/>
  <c r="M17" i="45"/>
  <c r="AE18" i="45"/>
  <c r="H26" i="45"/>
  <c r="N26" i="45" s="1"/>
  <c r="AI48" i="45"/>
  <c r="K26" i="45"/>
  <c r="T26" i="45" s="1"/>
  <c r="AI45" i="45"/>
  <c r="Y17" i="45"/>
  <c r="AC26" i="45"/>
  <c r="AL26" i="45" s="1"/>
  <c r="T17" i="45"/>
  <c r="AI26" i="45"/>
  <c r="H47" i="45"/>
  <c r="K25" i="45"/>
  <c r="T25" i="45" s="1"/>
  <c r="Q47" i="45"/>
  <c r="AI25" i="45"/>
  <c r="AC48" i="45"/>
  <c r="AK18" i="44"/>
  <c r="AI25" i="43"/>
  <c r="AC32" i="43"/>
  <c r="AL32" i="43" s="1"/>
  <c r="S16" i="44"/>
  <c r="AE18" i="44"/>
  <c r="M17" i="43"/>
  <c r="AF17" i="43"/>
  <c r="Z18" i="43"/>
  <c r="Q26" i="43"/>
  <c r="Z26" i="43" s="1"/>
  <c r="K31" i="43"/>
  <c r="M31" i="43" s="1"/>
  <c r="AC26" i="43"/>
  <c r="W45" i="43"/>
  <c r="Y45" i="43" s="1"/>
  <c r="AL18" i="44"/>
  <c r="W31" i="44"/>
  <c r="AF31" i="44" s="1"/>
  <c r="AI48" i="44"/>
  <c r="AE18" i="43"/>
  <c r="AI26" i="43"/>
  <c r="AI45" i="43"/>
  <c r="Y13" i="44"/>
  <c r="T17" i="44"/>
  <c r="AF18" i="43"/>
  <c r="AC26" i="44"/>
  <c r="AL26" i="44" s="1"/>
  <c r="AC43" i="44"/>
  <c r="Q25" i="43"/>
  <c r="Z25" i="43" s="1"/>
  <c r="AC32" i="44"/>
  <c r="AL32" i="44" s="1"/>
  <c r="AL17" i="42"/>
  <c r="AI29" i="42"/>
  <c r="AK29" i="42" s="1"/>
  <c r="AI44" i="42"/>
  <c r="AL13" i="42"/>
  <c r="T13" i="42"/>
  <c r="AE16" i="42"/>
  <c r="Y17" i="42"/>
  <c r="Q27" i="42"/>
  <c r="Z27" i="42" s="1"/>
  <c r="K31" i="42"/>
  <c r="AE13" i="42"/>
  <c r="AK16" i="42"/>
  <c r="M16" i="42"/>
  <c r="T18" i="42"/>
  <c r="AC27" i="42"/>
  <c r="AL27" i="42" s="1"/>
  <c r="Q31" i="42"/>
  <c r="Z31" i="42" s="1"/>
  <c r="M13" i="42"/>
  <c r="W31" i="42"/>
  <c r="F25" i="59"/>
  <c r="F34" i="59"/>
  <c r="F44" i="56"/>
  <c r="F44" i="58"/>
  <c r="W44" i="58" s="1"/>
  <c r="F45" i="58"/>
  <c r="AC45" i="58" s="1"/>
  <c r="F48" i="58"/>
  <c r="W48" i="58" s="1"/>
  <c r="F31" i="59"/>
  <c r="W31" i="59" s="1"/>
  <c r="AF31" i="59" s="1"/>
  <c r="F29" i="57"/>
  <c r="F31" i="57"/>
  <c r="Q31" i="57" s="1"/>
  <c r="Z31" i="57" s="1"/>
  <c r="F32" i="57"/>
  <c r="AI32" i="57" s="1"/>
  <c r="F44" i="57"/>
  <c r="F19" i="57"/>
  <c r="F45" i="57"/>
  <c r="AI45" i="57" s="1"/>
  <c r="F20" i="57"/>
  <c r="K20" i="57" s="1"/>
  <c r="T20" i="57" s="1"/>
  <c r="F44" i="59"/>
  <c r="W44" i="59" s="1"/>
  <c r="F46" i="57"/>
  <c r="K46" i="57" s="1"/>
  <c r="F45" i="59"/>
  <c r="Q45" i="59" s="1"/>
  <c r="F24" i="57"/>
  <c r="J34" i="56"/>
  <c r="G34" i="56"/>
  <c r="H34" i="56" s="1"/>
  <c r="AH34" i="56"/>
  <c r="AB34" i="56"/>
  <c r="V34" i="56"/>
  <c r="P34" i="56"/>
  <c r="AI48" i="57"/>
  <c r="V34" i="57"/>
  <c r="AB34" i="57"/>
  <c r="P34" i="57"/>
  <c r="Q34" i="57" s="1"/>
  <c r="G34" i="57"/>
  <c r="J34" i="57"/>
  <c r="AH34" i="57"/>
  <c r="V34" i="58"/>
  <c r="AH34" i="58"/>
  <c r="P34" i="58"/>
  <c r="AB34" i="58"/>
  <c r="AC34" i="58" s="1"/>
  <c r="J34" i="58"/>
  <c r="G34" i="58"/>
  <c r="H34" i="58" s="1"/>
  <c r="P34" i="59"/>
  <c r="J34" i="59"/>
  <c r="G34" i="59"/>
  <c r="AH34" i="59"/>
  <c r="AB34" i="59"/>
  <c r="V34" i="59"/>
  <c r="W34" i="59" s="1"/>
  <c r="AI47" i="57"/>
  <c r="H47" i="57"/>
  <c r="AI48" i="59"/>
  <c r="K45" i="59"/>
  <c r="AC43" i="56"/>
  <c r="W45" i="59"/>
  <c r="Y45" i="59" s="1"/>
  <c r="AI25" i="57"/>
  <c r="AC45" i="59"/>
  <c r="AE45" i="59" s="1"/>
  <c r="AF45" i="59" s="1"/>
  <c r="AI45" i="59"/>
  <c r="F40" i="59"/>
  <c r="K40" i="59" s="1"/>
  <c r="F43" i="59"/>
  <c r="F47" i="59"/>
  <c r="AI47" i="59" s="1"/>
  <c r="F41" i="59"/>
  <c r="Q35" i="62"/>
  <c r="Y35" i="62" s="1"/>
  <c r="AC35" i="62"/>
  <c r="AE35" i="62" s="1"/>
  <c r="W18" i="62"/>
  <c r="AF18" i="62" s="1"/>
  <c r="AI18" i="62"/>
  <c r="AI42" i="62"/>
  <c r="K41" i="62"/>
  <c r="Q41" i="62"/>
  <c r="Q34" i="61"/>
  <c r="K37" i="61"/>
  <c r="K41" i="61"/>
  <c r="AI34" i="60"/>
  <c r="H37" i="52"/>
  <c r="AC37" i="52"/>
  <c r="W34" i="51"/>
  <c r="H37" i="51"/>
  <c r="W37" i="51"/>
  <c r="AE37" i="51" s="1"/>
  <c r="AF37" i="51" s="1"/>
  <c r="AI37" i="51"/>
  <c r="AK37" i="51" s="1"/>
  <c r="AL37" i="51" s="1"/>
  <c r="F38" i="51"/>
  <c r="H34" i="50"/>
  <c r="K34" i="50"/>
  <c r="H37" i="49"/>
  <c r="K37" i="48"/>
  <c r="AI37" i="48"/>
  <c r="AK37" i="48" s="1"/>
  <c r="AL37" i="48" s="1"/>
  <c r="K34" i="48"/>
  <c r="H37" i="48"/>
  <c r="H34" i="47"/>
  <c r="AI34" i="45"/>
  <c r="W37" i="45"/>
  <c r="AE37" i="45" s="1"/>
  <c r="AF37" i="45" s="1"/>
  <c r="H34" i="45"/>
  <c r="H37" i="44"/>
  <c r="W37" i="44"/>
  <c r="AE37" i="44" s="1"/>
  <c r="AF37" i="44" s="1"/>
  <c r="AI37" i="44"/>
  <c r="AK37" i="44" s="1"/>
  <c r="AL37" i="44" s="1"/>
  <c r="W34" i="44"/>
  <c r="K37" i="43"/>
  <c r="M37" i="43" s="1"/>
  <c r="N37" i="43" s="1"/>
  <c r="W37" i="43"/>
  <c r="H34" i="43"/>
  <c r="F38" i="43"/>
  <c r="K34" i="43"/>
  <c r="W34" i="43"/>
  <c r="M35" i="54"/>
  <c r="AE35" i="60"/>
  <c r="AE35" i="58"/>
  <c r="AE35" i="43"/>
  <c r="Y35" i="57"/>
  <c r="AK35" i="60"/>
  <c r="Y35" i="53"/>
  <c r="AK15" i="60"/>
  <c r="W20" i="62"/>
  <c r="AF20" i="62" s="1"/>
  <c r="Y35" i="52"/>
  <c r="M42" i="46"/>
  <c r="N42" i="46" s="1"/>
  <c r="S35" i="54"/>
  <c r="W20" i="60"/>
  <c r="AF20" i="60" s="1"/>
  <c r="S35" i="60"/>
  <c r="AI20" i="60"/>
  <c r="AK20" i="60" s="1"/>
  <c r="AK35" i="59"/>
  <c r="M35" i="60"/>
  <c r="AC34" i="48"/>
  <c r="AC34" i="47"/>
  <c r="AC34" i="49"/>
  <c r="H34" i="51"/>
  <c r="AK15" i="59"/>
  <c r="M35" i="55"/>
  <c r="AK35" i="58"/>
  <c r="AK35" i="54"/>
  <c r="AK35" i="56"/>
  <c r="AE15" i="58"/>
  <c r="S15" i="45"/>
  <c r="AE35" i="55"/>
  <c r="AI13" i="61"/>
  <c r="AC34" i="44"/>
  <c r="AK35" i="53"/>
  <c r="AK14" i="54"/>
  <c r="AK35" i="55"/>
  <c r="H34" i="42"/>
  <c r="AK35" i="57"/>
  <c r="S35" i="56"/>
  <c r="S35" i="49"/>
  <c r="AE42" i="50"/>
  <c r="AF42" i="50" s="1"/>
  <c r="M35" i="52"/>
  <c r="M35" i="53"/>
  <c r="Y35" i="55"/>
  <c r="M42" i="55"/>
  <c r="N42" i="55" s="1"/>
  <c r="Y35" i="56"/>
  <c r="Y35" i="59"/>
  <c r="AE15" i="60"/>
  <c r="Y42" i="42"/>
  <c r="Z42" i="42" s="1"/>
  <c r="S35" i="50"/>
  <c r="M32" i="43"/>
  <c r="AK35" i="52"/>
  <c r="Q20" i="54"/>
  <c r="Z20" i="54" s="1"/>
  <c r="M35" i="57"/>
  <c r="Y35" i="58"/>
  <c r="Y35" i="61"/>
  <c r="AK35" i="45"/>
  <c r="AK42" i="46"/>
  <c r="AL42" i="46" s="1"/>
  <c r="AE14" i="50"/>
  <c r="AK31" i="49"/>
  <c r="AE35" i="52"/>
  <c r="W20" i="54"/>
  <c r="AF20" i="54" s="1"/>
  <c r="AE35" i="54"/>
  <c r="Q20" i="60"/>
  <c r="Z20" i="60" s="1"/>
  <c r="M35" i="59"/>
  <c r="AE35" i="56"/>
  <c r="W34" i="50"/>
  <c r="M35" i="56"/>
  <c r="AK14" i="47"/>
  <c r="S35" i="47"/>
  <c r="M14" i="54"/>
  <c r="N14" i="54" s="1"/>
  <c r="M35" i="42"/>
  <c r="M35" i="43"/>
  <c r="AK15" i="48"/>
  <c r="M35" i="49"/>
  <c r="AE35" i="44"/>
  <c r="M35" i="47"/>
  <c r="AK15" i="46"/>
  <c r="AE42" i="42"/>
  <c r="AF42" i="42" s="1"/>
  <c r="S14" i="45"/>
  <c r="AE42" i="45"/>
  <c r="AF42" i="45" s="1"/>
  <c r="Y35" i="46"/>
  <c r="AK42" i="48"/>
  <c r="AL42" i="48" s="1"/>
  <c r="M35" i="50"/>
  <c r="AK15" i="54"/>
  <c r="M35" i="45"/>
  <c r="T14" i="54"/>
  <c r="Z14" i="45"/>
  <c r="AK42" i="57"/>
  <c r="AL42" i="57" s="1"/>
  <c r="AK15" i="58"/>
  <c r="Y15" i="43"/>
  <c r="AK42" i="43"/>
  <c r="AL42" i="43" s="1"/>
  <c r="AL15" i="58"/>
  <c r="AL15" i="50"/>
  <c r="AE15" i="50"/>
  <c r="Z15" i="46"/>
  <c r="S15" i="46"/>
  <c r="Y15" i="52"/>
  <c r="AF15" i="52"/>
  <c r="M35" i="44"/>
  <c r="AK15" i="49"/>
  <c r="M42" i="52"/>
  <c r="N42" i="52" s="1"/>
  <c r="Y35" i="50"/>
  <c r="Y35" i="49"/>
  <c r="AK15" i="50"/>
  <c r="AE35" i="50"/>
  <c r="Y42" i="52"/>
  <c r="Z42" i="52" s="1"/>
  <c r="S15" i="56"/>
  <c r="Y15" i="56"/>
  <c r="AI31" i="17"/>
  <c r="AK42" i="50"/>
  <c r="AL42" i="50" s="1"/>
  <c r="S15" i="51"/>
  <c r="Y15" i="53"/>
  <c r="H29" i="57"/>
  <c r="AI30" i="17"/>
  <c r="AK42" i="42"/>
  <c r="AL42" i="42" s="1"/>
  <c r="T15" i="43"/>
  <c r="M15" i="43"/>
  <c r="N15" i="43" s="1"/>
  <c r="AC24" i="51"/>
  <c r="AL24" i="51" s="1"/>
  <c r="AK14" i="53"/>
  <c r="Z15" i="56"/>
  <c r="M14" i="55"/>
  <c r="N14" i="55" s="1"/>
  <c r="S35" i="45"/>
  <c r="H38" i="43"/>
  <c r="AE15" i="45"/>
  <c r="AF15" i="45"/>
  <c r="H30" i="47"/>
  <c r="H30" i="49"/>
  <c r="M14" i="50"/>
  <c r="N14" i="50" s="1"/>
  <c r="T14" i="50"/>
  <c r="Y15" i="51"/>
  <c r="Y14" i="46"/>
  <c r="AE42" i="51"/>
  <c r="AF42" i="51" s="1"/>
  <c r="AK31" i="47"/>
  <c r="Z14" i="50"/>
  <c r="S14" i="50"/>
  <c r="AE14" i="52"/>
  <c r="AL14" i="52"/>
  <c r="Y42" i="55"/>
  <c r="Z42" i="55" s="1"/>
  <c r="AE15" i="56"/>
  <c r="AI42" i="61"/>
  <c r="AK35" i="42"/>
  <c r="S15" i="54"/>
  <c r="AI31" i="11"/>
  <c r="AI37" i="42"/>
  <c r="AC24" i="43"/>
  <c r="AL24" i="43" s="1"/>
  <c r="Y35" i="43"/>
  <c r="AE35" i="46"/>
  <c r="M14" i="47"/>
  <c r="N14" i="47" s="1"/>
  <c r="AE35" i="47"/>
  <c r="AC24" i="48"/>
  <c r="AL24" i="48" s="1"/>
  <c r="AE35" i="49"/>
  <c r="AC33" i="50"/>
  <c r="AE35" i="51"/>
  <c r="AC29" i="53"/>
  <c r="AL29" i="53" s="1"/>
  <c r="AK15" i="56"/>
  <c r="AI40" i="59"/>
  <c r="Q41" i="59"/>
  <c r="Q31" i="61"/>
  <c r="Z31" i="61" s="1"/>
  <c r="Q33" i="61"/>
  <c r="AK42" i="56"/>
  <c r="AL42" i="56" s="1"/>
  <c r="Y35" i="47"/>
  <c r="AC33" i="48"/>
  <c r="Y14" i="54"/>
  <c r="S14" i="55"/>
  <c r="AI29" i="61"/>
  <c r="AI30" i="11"/>
  <c r="AK15" i="43"/>
  <c r="W29" i="43"/>
  <c r="AF29" i="43" s="1"/>
  <c r="M42" i="45"/>
  <c r="N42" i="45" s="1"/>
  <c r="AK42" i="45"/>
  <c r="AL42" i="45" s="1"/>
  <c r="H30" i="46"/>
  <c r="S35" i="48"/>
  <c r="S14" i="49"/>
  <c r="AC33" i="49"/>
  <c r="W30" i="52"/>
  <c r="AE30" i="52" s="1"/>
  <c r="M15" i="53"/>
  <c r="N15" i="53" s="1"/>
  <c r="AK15" i="53"/>
  <c r="AC30" i="53"/>
  <c r="AL30" i="53" s="1"/>
  <c r="AF14" i="54"/>
  <c r="Z14" i="55"/>
  <c r="S15" i="60"/>
  <c r="AC33" i="60"/>
  <c r="Q24" i="61"/>
  <c r="Z24" i="61" s="1"/>
  <c r="Q37" i="61"/>
  <c r="AI41" i="62"/>
  <c r="AK41" i="62" s="1"/>
  <c r="AL41" i="62" s="1"/>
  <c r="AI29" i="60"/>
  <c r="AC24" i="44"/>
  <c r="AK15" i="45"/>
  <c r="AE35" i="45"/>
  <c r="AC37" i="47"/>
  <c r="AC14" i="48"/>
  <c r="AK14" i="48" s="1"/>
  <c r="AK15" i="51"/>
  <c r="AK15" i="52"/>
  <c r="K29" i="52"/>
  <c r="W38" i="52"/>
  <c r="Q41" i="57"/>
  <c r="AC31" i="16"/>
  <c r="AL31" i="16" s="1"/>
  <c r="Q15" i="61"/>
  <c r="Z15" i="61" s="1"/>
  <c r="W37" i="62"/>
  <c r="AC31" i="43"/>
  <c r="AL31" i="43" s="1"/>
  <c r="AE14" i="46"/>
  <c r="AE15" i="53"/>
  <c r="M15" i="58"/>
  <c r="N15" i="58" s="1"/>
  <c r="AK42" i="60"/>
  <c r="AL42" i="60" s="1"/>
  <c r="Q31" i="46"/>
  <c r="Z31" i="46" s="1"/>
  <c r="AE35" i="48"/>
  <c r="AE24" i="49"/>
  <c r="Q29" i="50"/>
  <c r="Z29" i="50" s="1"/>
  <c r="H33" i="53"/>
  <c r="Q37" i="54"/>
  <c r="AK42" i="54"/>
  <c r="AL42" i="54" s="1"/>
  <c r="H12" i="62"/>
  <c r="AI31" i="55"/>
  <c r="AC27" i="55"/>
  <c r="AL27" i="55" s="1"/>
  <c r="W29" i="55"/>
  <c r="AF29" i="55" s="1"/>
  <c r="Q30" i="55"/>
  <c r="Z30" i="55" s="1"/>
  <c r="K31" i="55"/>
  <c r="F43" i="55"/>
  <c r="AC43" i="55" s="1"/>
  <c r="F46" i="55"/>
  <c r="W46" i="55" s="1"/>
  <c r="F40" i="55"/>
  <c r="H40" i="55" s="1"/>
  <c r="AI29" i="55"/>
  <c r="AC30" i="55"/>
  <c r="AL30" i="55" s="1"/>
  <c r="F48" i="55"/>
  <c r="F41" i="55"/>
  <c r="AC41" i="55" s="1"/>
  <c r="AI30" i="55"/>
  <c r="H19" i="51"/>
  <c r="AI34" i="51"/>
  <c r="W46" i="51"/>
  <c r="AE46" i="51" s="1"/>
  <c r="AF46" i="51" s="1"/>
  <c r="K31" i="51"/>
  <c r="K32" i="51"/>
  <c r="H33" i="51"/>
  <c r="AC38" i="51"/>
  <c r="AK25" i="51"/>
  <c r="W31" i="51"/>
  <c r="AF31" i="51" s="1"/>
  <c r="K33" i="51"/>
  <c r="K34" i="51"/>
  <c r="AI38" i="51"/>
  <c r="K45" i="51"/>
  <c r="S45" i="51" s="1"/>
  <c r="T45" i="51" s="1"/>
  <c r="Q32" i="51"/>
  <c r="H24" i="51"/>
  <c r="AI24" i="51"/>
  <c r="K27" i="51"/>
  <c r="K37" i="51"/>
  <c r="F40" i="51"/>
  <c r="K40" i="51" s="1"/>
  <c r="W45" i="51"/>
  <c r="Y45" i="51" s="1"/>
  <c r="Z45" i="51" s="1"/>
  <c r="Q48" i="51"/>
  <c r="AI31" i="51"/>
  <c r="AK31" i="51" s="1"/>
  <c r="M25" i="51"/>
  <c r="H31" i="51"/>
  <c r="N31" i="51" s="1"/>
  <c r="K24" i="51"/>
  <c r="AC32" i="51"/>
  <c r="AL32" i="51" s="1"/>
  <c r="W33" i="51"/>
  <c r="AE33" i="51" s="1"/>
  <c r="AF33" i="51" s="1"/>
  <c r="K38" i="51"/>
  <c r="F41" i="51"/>
  <c r="AI41" i="51" s="1"/>
  <c r="H43" i="51"/>
  <c r="W48" i="51"/>
  <c r="AE48" i="51" s="1"/>
  <c r="AF48" i="51" s="1"/>
  <c r="P34" i="62"/>
  <c r="Q34" i="62" s="1"/>
  <c r="Q43" i="62"/>
  <c r="AI43" i="62"/>
  <c r="AK43" i="62" s="1"/>
  <c r="AL43" i="62" s="1"/>
  <c r="H47" i="62"/>
  <c r="W41" i="62"/>
  <c r="AE41" i="62" s="1"/>
  <c r="AF41" i="62" s="1"/>
  <c r="K25" i="62"/>
  <c r="T25" i="62" s="1"/>
  <c r="H20" i="62"/>
  <c r="N20" i="62" s="1"/>
  <c r="AI26" i="62"/>
  <c r="AK26" i="62" s="1"/>
  <c r="AI27" i="62"/>
  <c r="AK27" i="62" s="1"/>
  <c r="W30" i="62"/>
  <c r="AF30" i="62" s="1"/>
  <c r="AI25" i="62"/>
  <c r="AI20" i="62"/>
  <c r="AE26" i="62"/>
  <c r="AE27" i="62"/>
  <c r="AI30" i="62"/>
  <c r="H26" i="62"/>
  <c r="N26" i="62" s="1"/>
  <c r="K27" i="62"/>
  <c r="T27" i="62" s="1"/>
  <c r="K21" i="62"/>
  <c r="T21" i="62" s="1"/>
  <c r="Q26" i="62"/>
  <c r="Z26" i="62" s="1"/>
  <c r="Q27" i="62"/>
  <c r="Z27" i="62" s="1"/>
  <c r="K30" i="62"/>
  <c r="M30" i="62" s="1"/>
  <c r="N30" i="62" s="1"/>
  <c r="AC13" i="62"/>
  <c r="AE13" i="62" s="1"/>
  <c r="AI35" i="62"/>
  <c r="H42" i="62"/>
  <c r="K13" i="62"/>
  <c r="T13" i="62" s="1"/>
  <c r="AI13" i="62"/>
  <c r="Q13" i="62"/>
  <c r="Z13" i="62" s="1"/>
  <c r="K16" i="62"/>
  <c r="T16" i="62" s="1"/>
  <c r="H35" i="62"/>
  <c r="H13" i="62"/>
  <c r="N13" i="62" s="1"/>
  <c r="W16" i="62"/>
  <c r="AF16" i="62" s="1"/>
  <c r="K35" i="62"/>
  <c r="AL31" i="62"/>
  <c r="AL25" i="62"/>
  <c r="AK25" i="62"/>
  <c r="AF29" i="62"/>
  <c r="AC15" i="62"/>
  <c r="T17" i="62"/>
  <c r="Q14" i="62"/>
  <c r="W14" i="62"/>
  <c r="K14" i="62"/>
  <c r="AC14" i="62"/>
  <c r="H14" i="62"/>
  <c r="N14" i="62" s="1"/>
  <c r="Z15" i="62"/>
  <c r="Q32" i="62"/>
  <c r="W32" i="62"/>
  <c r="AI32" i="62"/>
  <c r="H32" i="62"/>
  <c r="N32" i="62" s="1"/>
  <c r="K32" i="62"/>
  <c r="AC32" i="62"/>
  <c r="AI14" i="62"/>
  <c r="Y44" i="62"/>
  <c r="Z44" i="62" s="1"/>
  <c r="AI17" i="62"/>
  <c r="AC17" i="62"/>
  <c r="M21" i="62"/>
  <c r="AI24" i="62"/>
  <c r="W24" i="62"/>
  <c r="K24" i="62"/>
  <c r="H24" i="62"/>
  <c r="H29" i="62"/>
  <c r="AC29" i="62"/>
  <c r="K29" i="62"/>
  <c r="H37" i="62"/>
  <c r="Q37" i="62"/>
  <c r="AC37" i="62"/>
  <c r="F38" i="62"/>
  <c r="H17" i="62"/>
  <c r="N17" i="62" s="1"/>
  <c r="AC24" i="62"/>
  <c r="Y43" i="62"/>
  <c r="Z43" i="62" s="1"/>
  <c r="Q17" i="62"/>
  <c r="K37" i="62"/>
  <c r="AI40" i="62"/>
  <c r="W40" i="62"/>
  <c r="K40" i="62"/>
  <c r="S40" i="62" s="1"/>
  <c r="AC40" i="62"/>
  <c r="K48" i="62"/>
  <c r="W48" i="62"/>
  <c r="J34" i="62"/>
  <c r="K34" i="62" s="1"/>
  <c r="V34" i="62"/>
  <c r="W34" i="62" s="1"/>
  <c r="AI48" i="62"/>
  <c r="AK48" i="62" s="1"/>
  <c r="AL48" i="62" s="1"/>
  <c r="Q48" i="62"/>
  <c r="AH34" i="62"/>
  <c r="AI34" i="62" s="1"/>
  <c r="H34" i="62"/>
  <c r="AI15" i="62"/>
  <c r="W15" i="62"/>
  <c r="K15" i="62"/>
  <c r="AF21" i="62"/>
  <c r="Y21" i="62"/>
  <c r="Q24" i="62"/>
  <c r="Q29" i="62"/>
  <c r="AC47" i="62"/>
  <c r="AI47" i="62"/>
  <c r="Q47" i="62"/>
  <c r="Y47" i="62" s="1"/>
  <c r="H48" i="62"/>
  <c r="Q18" i="62"/>
  <c r="Y18" i="62" s="1"/>
  <c r="AC18" i="62"/>
  <c r="AK18" i="62" s="1"/>
  <c r="K18" i="62"/>
  <c r="AI29" i="62"/>
  <c r="AI37" i="62"/>
  <c r="AC16" i="62"/>
  <c r="W17" i="62"/>
  <c r="H40" i="62"/>
  <c r="AI46" i="62"/>
  <c r="Q46" i="62"/>
  <c r="Y46" i="62" s="1"/>
  <c r="AC46" i="62"/>
  <c r="K46" i="62"/>
  <c r="H15" i="62"/>
  <c r="H16" i="62"/>
  <c r="N16" i="62" s="1"/>
  <c r="AI16" i="62"/>
  <c r="H19" i="62"/>
  <c r="AF27" i="62"/>
  <c r="Y27" i="62"/>
  <c r="AB34" i="62"/>
  <c r="AC34" i="62" s="1"/>
  <c r="AC42" i="62"/>
  <c r="K42" i="62"/>
  <c r="S42" i="62" s="1"/>
  <c r="W42" i="62"/>
  <c r="Q45" i="62"/>
  <c r="AI45" i="62"/>
  <c r="AC45" i="62"/>
  <c r="K45" i="62"/>
  <c r="H45" i="62"/>
  <c r="H46" i="62"/>
  <c r="K47" i="62"/>
  <c r="AI31" i="62"/>
  <c r="AK31" i="62" s="1"/>
  <c r="W31" i="62"/>
  <c r="AE31" i="62" s="1"/>
  <c r="K31" i="62"/>
  <c r="W25" i="62"/>
  <c r="AE25" i="62" s="1"/>
  <c r="H27" i="62"/>
  <c r="N27" i="62" s="1"/>
  <c r="Q30" i="62"/>
  <c r="AC30" i="62"/>
  <c r="H44" i="62"/>
  <c r="H31" i="62"/>
  <c r="N31" i="62" s="1"/>
  <c r="H43" i="62"/>
  <c r="K44" i="62"/>
  <c r="S44" i="62" s="1"/>
  <c r="AC44" i="62"/>
  <c r="K20" i="62"/>
  <c r="AC20" i="62"/>
  <c r="H25" i="62"/>
  <c r="K26" i="62"/>
  <c r="AI33" i="62"/>
  <c r="AK33" i="62" s="1"/>
  <c r="AL33" i="62" s="1"/>
  <c r="W33" i="62"/>
  <c r="K33" i="62"/>
  <c r="H41" i="62"/>
  <c r="K43" i="62"/>
  <c r="S43" i="62" s="1"/>
  <c r="Q31" i="17"/>
  <c r="AC31" i="17"/>
  <c r="K31" i="17"/>
  <c r="W31" i="17"/>
  <c r="Q30" i="17"/>
  <c r="AC30" i="17"/>
  <c r="K30" i="17"/>
  <c r="W30" i="17"/>
  <c r="AL43" i="61"/>
  <c r="Q43" i="61"/>
  <c r="W43" i="61"/>
  <c r="Q41" i="61"/>
  <c r="H48" i="61"/>
  <c r="M48" i="61" s="1"/>
  <c r="N48" i="61" s="1"/>
  <c r="Q48" i="61"/>
  <c r="S48" i="61" s="1"/>
  <c r="T48" i="61" s="1"/>
  <c r="AC41" i="61"/>
  <c r="AE41" i="61" s="1"/>
  <c r="AF41" i="61" s="1"/>
  <c r="AC48" i="61"/>
  <c r="H32" i="61"/>
  <c r="N32" i="61" s="1"/>
  <c r="H24" i="61"/>
  <c r="K25" i="61"/>
  <c r="K32" i="61"/>
  <c r="T32" i="61" s="1"/>
  <c r="AI37" i="61"/>
  <c r="W29" i="61"/>
  <c r="W25" i="61"/>
  <c r="AF25" i="61" s="1"/>
  <c r="AC32" i="61"/>
  <c r="AL32" i="61" s="1"/>
  <c r="AC25" i="61"/>
  <c r="AI32" i="61"/>
  <c r="W37" i="61"/>
  <c r="AC14" i="61"/>
  <c r="AL14" i="61" s="1"/>
  <c r="AC13" i="61"/>
  <c r="AL13" i="61" s="1"/>
  <c r="H14" i="61"/>
  <c r="N14" i="61" s="1"/>
  <c r="K13" i="61"/>
  <c r="T13" i="61" s="1"/>
  <c r="K14" i="61"/>
  <c r="T14" i="61" s="1"/>
  <c r="Y16" i="61"/>
  <c r="H35" i="61"/>
  <c r="Q13" i="61"/>
  <c r="K35" i="61"/>
  <c r="S35" i="61" s="1"/>
  <c r="Q18" i="61"/>
  <c r="AI18" i="61"/>
  <c r="AI38" i="61"/>
  <c r="W38" i="61"/>
  <c r="K38" i="61"/>
  <c r="H38" i="61"/>
  <c r="H18" i="61"/>
  <c r="N18" i="61" s="1"/>
  <c r="Q20" i="61"/>
  <c r="AC20" i="61"/>
  <c r="K20" i="61"/>
  <c r="H20" i="61"/>
  <c r="N20" i="61" s="1"/>
  <c r="K18" i="61"/>
  <c r="AI21" i="61"/>
  <c r="Q21" i="61"/>
  <c r="AC21" i="61"/>
  <c r="K21" i="61"/>
  <c r="W15" i="61"/>
  <c r="AE16" i="61"/>
  <c r="H21" i="61"/>
  <c r="N21" i="61" s="1"/>
  <c r="AK48" i="61"/>
  <c r="AL48" i="61" s="1"/>
  <c r="W18" i="61"/>
  <c r="AI24" i="61"/>
  <c r="W24" i="61"/>
  <c r="K24" i="61"/>
  <c r="AC24" i="61"/>
  <c r="AI46" i="61"/>
  <c r="AK46" i="61" s="1"/>
  <c r="AL46" i="61" s="1"/>
  <c r="Q46" i="61"/>
  <c r="H47" i="61"/>
  <c r="H15" i="61"/>
  <c r="AC38" i="61"/>
  <c r="K15" i="61"/>
  <c r="AC15" i="61"/>
  <c r="M16" i="61"/>
  <c r="AI17" i="61"/>
  <c r="Q17" i="61"/>
  <c r="AC17" i="61"/>
  <c r="W20" i="61"/>
  <c r="K34" i="61"/>
  <c r="W34" i="61"/>
  <c r="AI34" i="61"/>
  <c r="H34" i="61"/>
  <c r="AI40" i="61"/>
  <c r="W40" i="61"/>
  <c r="K40" i="61"/>
  <c r="Q40" i="61"/>
  <c r="AC40" i="61"/>
  <c r="Q45" i="61"/>
  <c r="AI45" i="61"/>
  <c r="AC45" i="61"/>
  <c r="K45" i="61"/>
  <c r="H46" i="61"/>
  <c r="Q42" i="61"/>
  <c r="AC42" i="61"/>
  <c r="K42" i="61"/>
  <c r="AI15" i="61"/>
  <c r="AF26" i="61"/>
  <c r="Y26" i="61"/>
  <c r="AC31" i="61"/>
  <c r="H19" i="61"/>
  <c r="AC47" i="61"/>
  <c r="W47" i="61"/>
  <c r="AI47" i="61"/>
  <c r="Q47" i="61"/>
  <c r="W21" i="61"/>
  <c r="AE26" i="61"/>
  <c r="AC27" i="61"/>
  <c r="AI27" i="61"/>
  <c r="Q27" i="61"/>
  <c r="Y27" i="61" s="1"/>
  <c r="K27" i="61"/>
  <c r="H27" i="61"/>
  <c r="N27" i="61" s="1"/>
  <c r="K29" i="61"/>
  <c r="Q38" i="61"/>
  <c r="AI44" i="61"/>
  <c r="AC44" i="61"/>
  <c r="K44" i="61"/>
  <c r="H44" i="61"/>
  <c r="K46" i="61"/>
  <c r="W42" i="61"/>
  <c r="AI31" i="61"/>
  <c r="W31" i="61"/>
  <c r="K31" i="61"/>
  <c r="H31" i="61"/>
  <c r="N31" i="61" s="1"/>
  <c r="H12" i="61"/>
  <c r="H42" i="61"/>
  <c r="H29" i="61"/>
  <c r="Q29" i="61"/>
  <c r="AC29" i="61"/>
  <c r="AE14" i="61"/>
  <c r="S16" i="61"/>
  <c r="K17" i="61"/>
  <c r="AC18" i="61"/>
  <c r="AI20" i="61"/>
  <c r="H40" i="61"/>
  <c r="Q44" i="61"/>
  <c r="W46" i="61"/>
  <c r="AE46" i="61" s="1"/>
  <c r="Q30" i="61"/>
  <c r="Y30" i="61" s="1"/>
  <c r="AC30" i="61"/>
  <c r="AI14" i="61"/>
  <c r="AK14" i="61" s="1"/>
  <c r="AI16" i="61"/>
  <c r="AK16" i="61" s="1"/>
  <c r="H26" i="61"/>
  <c r="N26" i="61" s="1"/>
  <c r="AC35" i="61"/>
  <c r="AC37" i="61"/>
  <c r="H43" i="61"/>
  <c r="W13" i="61"/>
  <c r="H25" i="61"/>
  <c r="K26" i="61"/>
  <c r="W32" i="61"/>
  <c r="AI33" i="61"/>
  <c r="AK33" i="61" s="1"/>
  <c r="AL33" i="61" s="1"/>
  <c r="W33" i="61"/>
  <c r="AE33" i="61" s="1"/>
  <c r="K33" i="61"/>
  <c r="H41" i="61"/>
  <c r="AI41" i="61"/>
  <c r="K43" i="61"/>
  <c r="S43" i="61" s="1"/>
  <c r="W48" i="61"/>
  <c r="H37" i="61"/>
  <c r="Q31" i="16"/>
  <c r="K31" i="16"/>
  <c r="W31" i="16"/>
  <c r="AI31" i="16"/>
  <c r="H31" i="16"/>
  <c r="N31" i="16" s="1"/>
  <c r="Q30" i="16"/>
  <c r="AC30" i="16"/>
  <c r="K30" i="16"/>
  <c r="W30" i="16"/>
  <c r="W37" i="60"/>
  <c r="Y37" i="60" s="1"/>
  <c r="Z37" i="60" s="1"/>
  <c r="W24" i="60"/>
  <c r="AF24" i="60" s="1"/>
  <c r="H32" i="60"/>
  <c r="N32" i="60" s="1"/>
  <c r="H34" i="60"/>
  <c r="AC37" i="60"/>
  <c r="H47" i="60"/>
  <c r="AC24" i="60"/>
  <c r="AL24" i="60" s="1"/>
  <c r="AI32" i="60"/>
  <c r="AK32" i="60" s="1"/>
  <c r="H37" i="60"/>
  <c r="F38" i="60"/>
  <c r="Q38" i="60" s="1"/>
  <c r="AI47" i="60"/>
  <c r="K34" i="60"/>
  <c r="AI37" i="60"/>
  <c r="K27" i="60"/>
  <c r="W29" i="60"/>
  <c r="AF29" i="60" s="1"/>
  <c r="K37" i="60"/>
  <c r="S37" i="60" s="1"/>
  <c r="T37" i="60" s="1"/>
  <c r="K45" i="60"/>
  <c r="H20" i="60"/>
  <c r="N20" i="60" s="1"/>
  <c r="K24" i="60"/>
  <c r="T24" i="60" s="1"/>
  <c r="AL32" i="60"/>
  <c r="W34" i="60"/>
  <c r="Q48" i="60"/>
  <c r="S48" i="60" s="1"/>
  <c r="T48" i="60" s="1"/>
  <c r="AF26" i="60"/>
  <c r="T27" i="60"/>
  <c r="H31" i="60"/>
  <c r="N31" i="60" s="1"/>
  <c r="Q31" i="60"/>
  <c r="AC31" i="60"/>
  <c r="AI31" i="60"/>
  <c r="K31" i="60"/>
  <c r="W31" i="60"/>
  <c r="Y42" i="60"/>
  <c r="Z42" i="60" s="1"/>
  <c r="Z30" i="60"/>
  <c r="Z13" i="60"/>
  <c r="Y13" i="60"/>
  <c r="S13" i="60"/>
  <c r="K26" i="60"/>
  <c r="AI26" i="60"/>
  <c r="Q26" i="60"/>
  <c r="Y26" i="60" s="1"/>
  <c r="AC26" i="60"/>
  <c r="H26" i="60"/>
  <c r="N26" i="60" s="1"/>
  <c r="AC43" i="60"/>
  <c r="K43" i="60"/>
  <c r="H43" i="60"/>
  <c r="Q43" i="60"/>
  <c r="W43" i="60"/>
  <c r="AI43" i="60"/>
  <c r="AK43" i="60" s="1"/>
  <c r="M42" i="60"/>
  <c r="N42" i="60" s="1"/>
  <c r="W46" i="60"/>
  <c r="AI46" i="60"/>
  <c r="Q46" i="60"/>
  <c r="AK47" i="60"/>
  <c r="AL47" i="60" s="1"/>
  <c r="AC25" i="60"/>
  <c r="AI25" i="60"/>
  <c r="Q25" i="60"/>
  <c r="Y25" i="60" s="1"/>
  <c r="K25" i="60"/>
  <c r="H25" i="60"/>
  <c r="N25" i="60" s="1"/>
  <c r="S42" i="60"/>
  <c r="T42" i="60" s="1"/>
  <c r="Q45" i="60"/>
  <c r="AI45" i="60"/>
  <c r="H46" i="60"/>
  <c r="M15" i="60"/>
  <c r="N15" i="60" s="1"/>
  <c r="AF16" i="60"/>
  <c r="AE16" i="60"/>
  <c r="M17" i="60"/>
  <c r="T17" i="60"/>
  <c r="AF27" i="60"/>
  <c r="H33" i="60"/>
  <c r="K33" i="60"/>
  <c r="W33" i="60"/>
  <c r="AI33" i="60"/>
  <c r="Y35" i="60"/>
  <c r="AI44" i="60"/>
  <c r="Q44" i="60"/>
  <c r="AC44" i="60"/>
  <c r="K44" i="60"/>
  <c r="H45" i="60"/>
  <c r="K46" i="60"/>
  <c r="M47" i="60"/>
  <c r="N47" i="60" s="1"/>
  <c r="Z14" i="60"/>
  <c r="Y14" i="60"/>
  <c r="AL15" i="60"/>
  <c r="AE27" i="60"/>
  <c r="S14" i="60"/>
  <c r="K21" i="60"/>
  <c r="AI21" i="60"/>
  <c r="Q21" i="60"/>
  <c r="AC21" i="60"/>
  <c r="H21" i="60"/>
  <c r="N21" i="60" s="1"/>
  <c r="K30" i="60"/>
  <c r="S30" i="60" s="1"/>
  <c r="W30" i="60"/>
  <c r="AI30" i="60"/>
  <c r="H30" i="60"/>
  <c r="F40" i="60"/>
  <c r="AC46" i="60"/>
  <c r="Y48" i="60"/>
  <c r="Z48" i="60" s="1"/>
  <c r="AF17" i="60"/>
  <c r="AE17" i="60"/>
  <c r="M18" i="60"/>
  <c r="T18" i="60"/>
  <c r="S18" i="60"/>
  <c r="S47" i="60"/>
  <c r="T47" i="60" s="1"/>
  <c r="Y15" i="60"/>
  <c r="H19" i="60"/>
  <c r="H27" i="60"/>
  <c r="N27" i="60" s="1"/>
  <c r="AI27" i="60"/>
  <c r="AK27" i="60" s="1"/>
  <c r="Q27" i="60"/>
  <c r="Q33" i="60"/>
  <c r="AC45" i="60"/>
  <c r="M16" i="60"/>
  <c r="K20" i="60"/>
  <c r="AC29" i="60"/>
  <c r="K32" i="60"/>
  <c r="AE42" i="60"/>
  <c r="AF42" i="60" s="1"/>
  <c r="W47" i="60"/>
  <c r="S16" i="60"/>
  <c r="H24" i="60"/>
  <c r="Q34" i="60"/>
  <c r="H48" i="60"/>
  <c r="AC48" i="60"/>
  <c r="Q29" i="60"/>
  <c r="Q31" i="15"/>
  <c r="AC31" i="15"/>
  <c r="K31" i="15"/>
  <c r="W31" i="15"/>
  <c r="AI30" i="15"/>
  <c r="Q30" i="15"/>
  <c r="AC30" i="15"/>
  <c r="K30" i="15"/>
  <c r="W30" i="15"/>
  <c r="S45" i="59"/>
  <c r="H45" i="59"/>
  <c r="Z14" i="59"/>
  <c r="S14" i="59"/>
  <c r="H32" i="59"/>
  <c r="N32" i="59" s="1"/>
  <c r="Y42" i="59"/>
  <c r="Z42" i="59" s="1"/>
  <c r="Y15" i="59"/>
  <c r="Z18" i="59"/>
  <c r="S18" i="59"/>
  <c r="AC25" i="59"/>
  <c r="K25" i="59"/>
  <c r="W25" i="59"/>
  <c r="AI25" i="59"/>
  <c r="AE35" i="59"/>
  <c r="Y14" i="59"/>
  <c r="H25" i="59"/>
  <c r="N25" i="59" s="1"/>
  <c r="W32" i="59"/>
  <c r="AC34" i="59"/>
  <c r="K46" i="59"/>
  <c r="AE15" i="59"/>
  <c r="AE17" i="59"/>
  <c r="Q25" i="59"/>
  <c r="H31" i="59"/>
  <c r="N31" i="59" s="1"/>
  <c r="AI31" i="59"/>
  <c r="Q31" i="59"/>
  <c r="AC31" i="59"/>
  <c r="AE42" i="59"/>
  <c r="AF42" i="59" s="1"/>
  <c r="Z13" i="59"/>
  <c r="S13" i="59"/>
  <c r="AE14" i="59"/>
  <c r="M15" i="59"/>
  <c r="N15" i="59" s="1"/>
  <c r="M17" i="59"/>
  <c r="AF17" i="59"/>
  <c r="Y18" i="59"/>
  <c r="AI41" i="59"/>
  <c r="W41" i="59"/>
  <c r="K41" i="59"/>
  <c r="H41" i="59"/>
  <c r="AC41" i="59"/>
  <c r="AK42" i="59"/>
  <c r="AL42" i="59" s="1"/>
  <c r="T45" i="59"/>
  <c r="K48" i="59"/>
  <c r="AI34" i="59"/>
  <c r="K34" i="59"/>
  <c r="H48" i="59"/>
  <c r="W48" i="59"/>
  <c r="Q48" i="59"/>
  <c r="Q34" i="59"/>
  <c r="H34" i="59"/>
  <c r="AF14" i="59"/>
  <c r="AF16" i="59"/>
  <c r="Y16" i="59"/>
  <c r="AL18" i="59"/>
  <c r="AE18" i="59"/>
  <c r="M42" i="59"/>
  <c r="N42" i="59" s="1"/>
  <c r="AI43" i="59"/>
  <c r="W43" i="59"/>
  <c r="Q43" i="59"/>
  <c r="K43" i="59"/>
  <c r="AC32" i="59"/>
  <c r="K32" i="59"/>
  <c r="Q32" i="59"/>
  <c r="AC46" i="59"/>
  <c r="W46" i="59"/>
  <c r="Q46" i="59"/>
  <c r="H46" i="59"/>
  <c r="Y13" i="59"/>
  <c r="S15" i="59"/>
  <c r="Z15" i="59"/>
  <c r="K31" i="59"/>
  <c r="H40" i="59"/>
  <c r="Q40" i="59"/>
  <c r="AC40" i="59"/>
  <c r="W40" i="59"/>
  <c r="S42" i="59"/>
  <c r="T42" i="59" s="1"/>
  <c r="AC48" i="59"/>
  <c r="AK18" i="59"/>
  <c r="F20" i="59"/>
  <c r="Z45" i="59"/>
  <c r="W47" i="59"/>
  <c r="F29" i="59"/>
  <c r="F30" i="59"/>
  <c r="F27" i="59"/>
  <c r="F26" i="59"/>
  <c r="S35" i="59"/>
  <c r="AI44" i="59"/>
  <c r="Q44" i="59"/>
  <c r="M45" i="59"/>
  <c r="N45" i="59" s="1"/>
  <c r="H47" i="59"/>
  <c r="S17" i="59"/>
  <c r="F24" i="59"/>
  <c r="H44" i="59"/>
  <c r="AC44" i="59"/>
  <c r="AC47" i="59"/>
  <c r="AK47" i="59" s="1"/>
  <c r="K47" i="59"/>
  <c r="S16" i="59"/>
  <c r="F19" i="59"/>
  <c r="F33" i="59"/>
  <c r="K44" i="59"/>
  <c r="Q47" i="59"/>
  <c r="H43" i="58"/>
  <c r="W46" i="58"/>
  <c r="Q43" i="58"/>
  <c r="Q46" i="58"/>
  <c r="Y46" i="58" s="1"/>
  <c r="Z15" i="58"/>
  <c r="Y15" i="58"/>
  <c r="S15" i="58"/>
  <c r="AE42" i="58"/>
  <c r="AF42" i="58" s="1"/>
  <c r="S13" i="58"/>
  <c r="Z13" i="58"/>
  <c r="Y42" i="58"/>
  <c r="Z42" i="58" s="1"/>
  <c r="H12" i="58"/>
  <c r="K26" i="58"/>
  <c r="H26" i="58"/>
  <c r="N26" i="58" s="1"/>
  <c r="Q26" i="58"/>
  <c r="AC26" i="58"/>
  <c r="AI26" i="58"/>
  <c r="W26" i="58"/>
  <c r="AE14" i="58"/>
  <c r="AL14" i="58"/>
  <c r="AK14" i="58"/>
  <c r="H19" i="58"/>
  <c r="M42" i="58"/>
  <c r="N42" i="58" s="1"/>
  <c r="N14" i="58"/>
  <c r="M14" i="58"/>
  <c r="N17" i="58"/>
  <c r="M17" i="58"/>
  <c r="AC20" i="58"/>
  <c r="K20" i="58"/>
  <c r="W20" i="58"/>
  <c r="AI20" i="58"/>
  <c r="Q20" i="58"/>
  <c r="H20" i="58"/>
  <c r="N20" i="58" s="1"/>
  <c r="Y13" i="58"/>
  <c r="Y18" i="58"/>
  <c r="S14" i="58"/>
  <c r="Z14" i="58"/>
  <c r="Z17" i="58"/>
  <c r="S17" i="58"/>
  <c r="AE18" i="58"/>
  <c r="AL18" i="58"/>
  <c r="S42" i="58"/>
  <c r="T42" i="58" s="1"/>
  <c r="AK42" i="58"/>
  <c r="AL42" i="58" s="1"/>
  <c r="F29" i="58"/>
  <c r="F30" i="58"/>
  <c r="F27" i="58"/>
  <c r="F31" i="58"/>
  <c r="F25" i="58"/>
  <c r="F24" i="58"/>
  <c r="AF16" i="58"/>
  <c r="F32" i="58"/>
  <c r="F33" i="58"/>
  <c r="M35" i="58"/>
  <c r="AI44" i="58"/>
  <c r="Q44" i="58"/>
  <c r="Y44" i="58" s="1"/>
  <c r="AC44" i="58"/>
  <c r="H44" i="58"/>
  <c r="Q45" i="58"/>
  <c r="W45" i="58"/>
  <c r="AE45" i="58" s="1"/>
  <c r="AI45" i="58"/>
  <c r="AK45" i="58" s="1"/>
  <c r="AL45" i="58" s="1"/>
  <c r="K45" i="58"/>
  <c r="AC46" i="58"/>
  <c r="H46" i="58"/>
  <c r="K48" i="58"/>
  <c r="AI34" i="58"/>
  <c r="W34" i="58"/>
  <c r="K34" i="58"/>
  <c r="H48" i="58"/>
  <c r="AC48" i="58"/>
  <c r="Q34" i="58"/>
  <c r="Q48" i="58"/>
  <c r="AI48" i="58"/>
  <c r="AI43" i="58"/>
  <c r="AK43" i="58" s="1"/>
  <c r="AL43" i="58" s="1"/>
  <c r="W43" i="58"/>
  <c r="S35" i="58"/>
  <c r="K43" i="58"/>
  <c r="K44" i="58"/>
  <c r="H45" i="58"/>
  <c r="K46" i="58"/>
  <c r="F41" i="58"/>
  <c r="F47" i="58"/>
  <c r="F40" i="58"/>
  <c r="AC41" i="57"/>
  <c r="Q43" i="57"/>
  <c r="H48" i="57"/>
  <c r="W43" i="57"/>
  <c r="AC48" i="57"/>
  <c r="AK48" i="57" s="1"/>
  <c r="AC34" i="57"/>
  <c r="H25" i="57"/>
  <c r="N25" i="57" s="1"/>
  <c r="W29" i="57"/>
  <c r="AF29" i="57" s="1"/>
  <c r="AI29" i="57"/>
  <c r="Z25" i="57"/>
  <c r="H24" i="57"/>
  <c r="K24" i="57"/>
  <c r="W24" i="57"/>
  <c r="AI24" i="57"/>
  <c r="AC24" i="57"/>
  <c r="Q24" i="57"/>
  <c r="M42" i="57"/>
  <c r="N42" i="57" s="1"/>
  <c r="S42" i="57"/>
  <c r="T42" i="57" s="1"/>
  <c r="Z16" i="57"/>
  <c r="S16" i="57"/>
  <c r="W15" i="57"/>
  <c r="Y42" i="57"/>
  <c r="Z42" i="57" s="1"/>
  <c r="AL13" i="57"/>
  <c r="M17" i="57"/>
  <c r="AC32" i="57"/>
  <c r="W32" i="57"/>
  <c r="K32" i="57"/>
  <c r="AE13" i="57"/>
  <c r="AC15" i="57"/>
  <c r="AK15" i="57" s="1"/>
  <c r="H32" i="57"/>
  <c r="N32" i="57" s="1"/>
  <c r="Y16" i="57"/>
  <c r="S17" i="57"/>
  <c r="M18" i="57"/>
  <c r="AC47" i="57"/>
  <c r="AK47" i="57" s="1"/>
  <c r="W47" i="57"/>
  <c r="K47" i="57"/>
  <c r="AK13" i="57"/>
  <c r="T15" i="57"/>
  <c r="M15" i="57"/>
  <c r="N15" i="57" s="1"/>
  <c r="H19" i="57"/>
  <c r="W31" i="57"/>
  <c r="AC31" i="57"/>
  <c r="Q32" i="57"/>
  <c r="AI44" i="57"/>
  <c r="AC44" i="57"/>
  <c r="K44" i="57"/>
  <c r="W44" i="57"/>
  <c r="AI46" i="57"/>
  <c r="H46" i="57"/>
  <c r="AE42" i="57"/>
  <c r="AF42" i="57" s="1"/>
  <c r="K48" i="57"/>
  <c r="AI34" i="57"/>
  <c r="W34" i="57"/>
  <c r="K34" i="57"/>
  <c r="W48" i="57"/>
  <c r="AF16" i="57"/>
  <c r="Y17" i="57"/>
  <c r="S18" i="57"/>
  <c r="AC25" i="57"/>
  <c r="W25" i="57"/>
  <c r="K25" i="57"/>
  <c r="AE35" i="57"/>
  <c r="AC43" i="57"/>
  <c r="K43" i="57"/>
  <c r="H43" i="57"/>
  <c r="H44" i="57"/>
  <c r="Q48" i="57"/>
  <c r="Q15" i="57"/>
  <c r="H34" i="57"/>
  <c r="Q44" i="57"/>
  <c r="Q47" i="57"/>
  <c r="AF13" i="57"/>
  <c r="AF14" i="57"/>
  <c r="T16" i="57"/>
  <c r="T17" i="57"/>
  <c r="T18" i="57"/>
  <c r="S35" i="57"/>
  <c r="AI41" i="57"/>
  <c r="W41" i="57"/>
  <c r="K41" i="57"/>
  <c r="AC29" i="57"/>
  <c r="Q29" i="57"/>
  <c r="F27" i="57"/>
  <c r="K29" i="57"/>
  <c r="F40" i="57"/>
  <c r="F26" i="57"/>
  <c r="F30" i="57"/>
  <c r="F33" i="57"/>
  <c r="H41" i="57"/>
  <c r="H43" i="56"/>
  <c r="H47" i="56"/>
  <c r="K43" i="56"/>
  <c r="S43" i="56" s="1"/>
  <c r="T43" i="56" s="1"/>
  <c r="S42" i="56"/>
  <c r="T42" i="56" s="1"/>
  <c r="Y42" i="56"/>
  <c r="Z42" i="56" s="1"/>
  <c r="S14" i="56"/>
  <c r="AC32" i="56"/>
  <c r="K32" i="56"/>
  <c r="S32" i="56" s="1"/>
  <c r="W32" i="56"/>
  <c r="H32" i="56"/>
  <c r="N32" i="56" s="1"/>
  <c r="AE13" i="56"/>
  <c r="M15" i="56"/>
  <c r="N15" i="56" s="1"/>
  <c r="AL17" i="56"/>
  <c r="AE17" i="56"/>
  <c r="S18" i="56"/>
  <c r="K26" i="56"/>
  <c r="H26" i="56"/>
  <c r="N26" i="56" s="1"/>
  <c r="Q26" i="56"/>
  <c r="AI26" i="56"/>
  <c r="AK26" i="56" s="1"/>
  <c r="W26" i="56"/>
  <c r="AE26" i="56" s="1"/>
  <c r="AC34" i="56"/>
  <c r="AE42" i="56"/>
  <c r="AF42" i="56" s="1"/>
  <c r="Q45" i="56"/>
  <c r="W45" i="56"/>
  <c r="AC45" i="56"/>
  <c r="H45" i="56"/>
  <c r="M45" i="56" s="1"/>
  <c r="M42" i="56"/>
  <c r="N42" i="56" s="1"/>
  <c r="AI44" i="56"/>
  <c r="Q44" i="56"/>
  <c r="K44" i="56"/>
  <c r="AC44" i="56"/>
  <c r="H44" i="56"/>
  <c r="W44" i="56"/>
  <c r="M13" i="56"/>
  <c r="N17" i="56"/>
  <c r="K48" i="56"/>
  <c r="AI34" i="56"/>
  <c r="W34" i="56"/>
  <c r="K34" i="56"/>
  <c r="H48" i="56"/>
  <c r="AC48" i="56"/>
  <c r="W48" i="56"/>
  <c r="Q34" i="56"/>
  <c r="AI48" i="56"/>
  <c r="F29" i="56"/>
  <c r="F30" i="56"/>
  <c r="F27" i="56"/>
  <c r="F31" i="56"/>
  <c r="F25" i="56"/>
  <c r="F33" i="56"/>
  <c r="F19" i="56"/>
  <c r="F24" i="56"/>
  <c r="Z17" i="56"/>
  <c r="S17" i="56"/>
  <c r="AE18" i="56"/>
  <c r="AI32" i="56"/>
  <c r="AI41" i="56"/>
  <c r="W41" i="56"/>
  <c r="K41" i="56"/>
  <c r="H41" i="56"/>
  <c r="Q41" i="56"/>
  <c r="M43" i="56"/>
  <c r="N43" i="56" s="1"/>
  <c r="Z32" i="56"/>
  <c r="AI43" i="56"/>
  <c r="AK43" i="56" s="1"/>
  <c r="AL43" i="56" s="1"/>
  <c r="W43" i="56"/>
  <c r="S13" i="56"/>
  <c r="M14" i="56"/>
  <c r="F20" i="56"/>
  <c r="AC41" i="56"/>
  <c r="AI45" i="56"/>
  <c r="AK45" i="56" s="1"/>
  <c r="AC47" i="56"/>
  <c r="K47" i="56"/>
  <c r="Q47" i="56"/>
  <c r="Y47" i="56" s="1"/>
  <c r="AI47" i="56"/>
  <c r="Q48" i="56"/>
  <c r="T13" i="56"/>
  <c r="T14" i="56"/>
  <c r="S16" i="56"/>
  <c r="F46" i="56"/>
  <c r="H12" i="56"/>
  <c r="F40" i="56"/>
  <c r="AF26" i="55"/>
  <c r="AE14" i="55"/>
  <c r="AL14" i="55"/>
  <c r="M15" i="55"/>
  <c r="N15" i="55" s="1"/>
  <c r="AC47" i="55"/>
  <c r="K47" i="55"/>
  <c r="W47" i="55"/>
  <c r="M13" i="55"/>
  <c r="T13" i="55"/>
  <c r="Z15" i="55"/>
  <c r="S15" i="55"/>
  <c r="H19" i="55"/>
  <c r="K41" i="55"/>
  <c r="S42" i="55"/>
  <c r="T42" i="55" s="1"/>
  <c r="H47" i="55"/>
  <c r="S13" i="55"/>
  <c r="T15" i="55"/>
  <c r="M16" i="55"/>
  <c r="Q47" i="55"/>
  <c r="AL15" i="55"/>
  <c r="AC20" i="55"/>
  <c r="K20" i="55"/>
  <c r="W20" i="55"/>
  <c r="AC25" i="55"/>
  <c r="AI25" i="55"/>
  <c r="Q25" i="55"/>
  <c r="W25" i="55"/>
  <c r="AC32" i="55"/>
  <c r="AK32" i="55" s="1"/>
  <c r="K32" i="55"/>
  <c r="W32" i="55"/>
  <c r="N18" i="55"/>
  <c r="M18" i="55"/>
  <c r="H20" i="55"/>
  <c r="N20" i="55" s="1"/>
  <c r="H25" i="55"/>
  <c r="N25" i="55" s="1"/>
  <c r="H32" i="55"/>
  <c r="N32" i="55" s="1"/>
  <c r="AI37" i="55"/>
  <c r="AK37" i="55" s="1"/>
  <c r="AL37" i="55" s="1"/>
  <c r="AK42" i="55"/>
  <c r="AL42" i="55" s="1"/>
  <c r="H12" i="55"/>
  <c r="AK14" i="55"/>
  <c r="W15" i="55"/>
  <c r="AE15" i="55" s="1"/>
  <c r="K26" i="55"/>
  <c r="AI26" i="55"/>
  <c r="Q26" i="55"/>
  <c r="H26" i="55"/>
  <c r="N26" i="55" s="1"/>
  <c r="Z27" i="55"/>
  <c r="H33" i="55"/>
  <c r="K33" i="55"/>
  <c r="AC33" i="55"/>
  <c r="AK33" i="55" s="1"/>
  <c r="AE42" i="55"/>
  <c r="AF42" i="55" s="1"/>
  <c r="AK47" i="55"/>
  <c r="Y14" i="55"/>
  <c r="AK15" i="55"/>
  <c r="Z17" i="55"/>
  <c r="Y17" i="55"/>
  <c r="Q20" i="55"/>
  <c r="K25" i="55"/>
  <c r="AC26" i="55"/>
  <c r="Q32" i="55"/>
  <c r="W43" i="55"/>
  <c r="Q43" i="55"/>
  <c r="AI43" i="55"/>
  <c r="AK43" i="55" s="1"/>
  <c r="AL43" i="55" s="1"/>
  <c r="K43" i="55"/>
  <c r="H43" i="55"/>
  <c r="K48" i="55"/>
  <c r="AH34" i="55"/>
  <c r="V34" i="55"/>
  <c r="J34" i="55"/>
  <c r="AI48" i="55"/>
  <c r="Q48" i="55"/>
  <c r="AB34" i="55"/>
  <c r="Q37" i="55"/>
  <c r="H48" i="55"/>
  <c r="AK16" i="55"/>
  <c r="K37" i="55"/>
  <c r="W37" i="55"/>
  <c r="F38" i="55"/>
  <c r="K46" i="55"/>
  <c r="AE27" i="55"/>
  <c r="F44" i="55"/>
  <c r="F34" i="55"/>
  <c r="F45" i="55"/>
  <c r="AK18" i="55"/>
  <c r="K27" i="55"/>
  <c r="K30" i="55"/>
  <c r="W30" i="55"/>
  <c r="H31" i="55"/>
  <c r="N31" i="55" s="1"/>
  <c r="Q31" i="55"/>
  <c r="AC31" i="55"/>
  <c r="P34" i="55"/>
  <c r="H37" i="55"/>
  <c r="AC29" i="55"/>
  <c r="S35" i="55"/>
  <c r="H24" i="55"/>
  <c r="Q29" i="55"/>
  <c r="W29" i="54"/>
  <c r="AF29" i="54" s="1"/>
  <c r="AI32" i="54"/>
  <c r="AK32" i="54" s="1"/>
  <c r="AE25" i="54"/>
  <c r="W30" i="54"/>
  <c r="Y30" i="54" s="1"/>
  <c r="H32" i="54"/>
  <c r="N32" i="54" s="1"/>
  <c r="AL32" i="54"/>
  <c r="W37" i="54"/>
  <c r="F46" i="54"/>
  <c r="K46" i="54" s="1"/>
  <c r="AF25" i="54"/>
  <c r="K27" i="54"/>
  <c r="K32" i="54"/>
  <c r="S32" i="54" s="1"/>
  <c r="AC33" i="54"/>
  <c r="AI20" i="54"/>
  <c r="AK20" i="54" s="1"/>
  <c r="H37" i="54"/>
  <c r="AI37" i="54"/>
  <c r="H20" i="54"/>
  <c r="N20" i="54" s="1"/>
  <c r="Q25" i="54"/>
  <c r="Q26" i="54"/>
  <c r="Z26" i="54" s="1"/>
  <c r="W27" i="54"/>
  <c r="AF27" i="54" s="1"/>
  <c r="K29" i="54"/>
  <c r="H30" i="54"/>
  <c r="AI30" i="54"/>
  <c r="Q33" i="54"/>
  <c r="K37" i="54"/>
  <c r="F38" i="54"/>
  <c r="H38" i="54" s="1"/>
  <c r="AI29" i="54"/>
  <c r="AK29" i="54" s="1"/>
  <c r="AC37" i="54"/>
  <c r="S27" i="54"/>
  <c r="H29" i="54"/>
  <c r="AC30" i="54"/>
  <c r="AL30" i="54" s="1"/>
  <c r="W32" i="54"/>
  <c r="K25" i="54"/>
  <c r="T25" i="54" s="1"/>
  <c r="K20" i="54"/>
  <c r="T20" i="54" s="1"/>
  <c r="AC27" i="54"/>
  <c r="AL27" i="54" s="1"/>
  <c r="K30" i="54"/>
  <c r="AL24" i="54"/>
  <c r="AI44" i="54"/>
  <c r="Q44" i="54"/>
  <c r="AC44" i="54"/>
  <c r="K44" i="54"/>
  <c r="H44" i="54"/>
  <c r="W44" i="54"/>
  <c r="AL31" i="54"/>
  <c r="N16" i="54"/>
  <c r="M16" i="54"/>
  <c r="AF18" i="54"/>
  <c r="Y18" i="54"/>
  <c r="H24" i="54"/>
  <c r="K24" i="54"/>
  <c r="W24" i="54"/>
  <c r="AE24" i="54" s="1"/>
  <c r="Q24" i="54"/>
  <c r="AI24" i="54"/>
  <c r="AK24" i="54" s="1"/>
  <c r="T13" i="54"/>
  <c r="M13" i="54"/>
  <c r="AF15" i="54"/>
  <c r="Y15" i="54"/>
  <c r="AE18" i="54"/>
  <c r="AL29" i="54"/>
  <c r="Y42" i="54"/>
  <c r="Z42" i="54" s="1"/>
  <c r="N18" i="54"/>
  <c r="M18" i="54"/>
  <c r="Z31" i="54"/>
  <c r="AF16" i="54"/>
  <c r="Y16" i="54"/>
  <c r="AL13" i="54"/>
  <c r="AK13" i="54"/>
  <c r="AE13" i="54"/>
  <c r="S14" i="54"/>
  <c r="Z14" i="54"/>
  <c r="S26" i="54"/>
  <c r="Z15" i="54"/>
  <c r="Y17" i="54"/>
  <c r="Y27" i="54"/>
  <c r="Y35" i="54"/>
  <c r="M42" i="54"/>
  <c r="N42" i="54" s="1"/>
  <c r="F47" i="54"/>
  <c r="F48" i="54"/>
  <c r="F40" i="54"/>
  <c r="F41" i="54"/>
  <c r="S42" i="54"/>
  <c r="T42" i="54" s="1"/>
  <c r="S13" i="54"/>
  <c r="AE15" i="54"/>
  <c r="AE27" i="54"/>
  <c r="F34" i="54"/>
  <c r="F43" i="54"/>
  <c r="F45" i="54"/>
  <c r="H46" i="54"/>
  <c r="Y13" i="54"/>
  <c r="AE14" i="54"/>
  <c r="AL14" i="54"/>
  <c r="M15" i="54"/>
  <c r="N15" i="54" s="1"/>
  <c r="N17" i="54"/>
  <c r="M17" i="54"/>
  <c r="AE17" i="54"/>
  <c r="H19" i="54"/>
  <c r="H31" i="54"/>
  <c r="N31" i="54" s="1"/>
  <c r="K31" i="54"/>
  <c r="W31" i="54"/>
  <c r="AI31" i="54"/>
  <c r="AK31" i="54" s="1"/>
  <c r="W26" i="54"/>
  <c r="H26" i="54"/>
  <c r="N26" i="54" s="1"/>
  <c r="AC26" i="54"/>
  <c r="AK26" i="54" s="1"/>
  <c r="AE42" i="54"/>
  <c r="AF42" i="54" s="1"/>
  <c r="H25" i="54"/>
  <c r="N25" i="54" s="1"/>
  <c r="AI33" i="54"/>
  <c r="Q29" i="54"/>
  <c r="Y26" i="53"/>
  <c r="F47" i="53"/>
  <c r="K47" i="53" s="1"/>
  <c r="AE26" i="53"/>
  <c r="AI30" i="53"/>
  <c r="H43" i="53"/>
  <c r="F48" i="53"/>
  <c r="Q48" i="53" s="1"/>
  <c r="H25" i="53"/>
  <c r="N25" i="53" s="1"/>
  <c r="AF26" i="53"/>
  <c r="AI31" i="53"/>
  <c r="W37" i="53"/>
  <c r="F41" i="53"/>
  <c r="AC41" i="53" s="1"/>
  <c r="K43" i="53"/>
  <c r="W20" i="53"/>
  <c r="AF20" i="53" s="1"/>
  <c r="AI27" i="53"/>
  <c r="AK27" i="53" s="1"/>
  <c r="H37" i="53"/>
  <c r="F45" i="53"/>
  <c r="Q45" i="53" s="1"/>
  <c r="W24" i="53"/>
  <c r="AF24" i="53" s="1"/>
  <c r="H27" i="53"/>
  <c r="N27" i="53" s="1"/>
  <c r="W30" i="53"/>
  <c r="AF30" i="53" s="1"/>
  <c r="Q31" i="53"/>
  <c r="Z31" i="53" s="1"/>
  <c r="K37" i="53"/>
  <c r="AI33" i="53"/>
  <c r="AI37" i="53"/>
  <c r="F44" i="53"/>
  <c r="AC44" i="53" s="1"/>
  <c r="K27" i="53"/>
  <c r="AI29" i="53"/>
  <c r="K33" i="53"/>
  <c r="Z14" i="53"/>
  <c r="S14" i="53"/>
  <c r="Y14" i="53"/>
  <c r="T24" i="53"/>
  <c r="AF29" i="53"/>
  <c r="S42" i="53"/>
  <c r="T42" i="53" s="1"/>
  <c r="Z16" i="53"/>
  <c r="S16" i="53"/>
  <c r="H19" i="53"/>
  <c r="Y27" i="53"/>
  <c r="AF27" i="53"/>
  <c r="P34" i="53"/>
  <c r="H38" i="53"/>
  <c r="AC38" i="53"/>
  <c r="W38" i="53"/>
  <c r="M14" i="53"/>
  <c r="N14" i="53" s="1"/>
  <c r="T15" i="53"/>
  <c r="AC32" i="53"/>
  <c r="K32" i="53"/>
  <c r="W32" i="53"/>
  <c r="AI32" i="53"/>
  <c r="AE35" i="53"/>
  <c r="AI43" i="53"/>
  <c r="W43" i="53"/>
  <c r="AF13" i="53"/>
  <c r="Y25" i="53"/>
  <c r="H32" i="53"/>
  <c r="N32" i="53" s="1"/>
  <c r="AC43" i="53"/>
  <c r="K48" i="53"/>
  <c r="S48" i="53" s="1"/>
  <c r="AH34" i="53"/>
  <c r="V34" i="53"/>
  <c r="J34" i="53"/>
  <c r="H48" i="53"/>
  <c r="AC48" i="53"/>
  <c r="AI48" i="53"/>
  <c r="AB34" i="53"/>
  <c r="Q33" i="53"/>
  <c r="S35" i="53"/>
  <c r="M43" i="53"/>
  <c r="N43" i="53" s="1"/>
  <c r="S15" i="53"/>
  <c r="S17" i="53"/>
  <c r="AC47" i="53"/>
  <c r="Q47" i="53"/>
  <c r="AI47" i="53"/>
  <c r="AE13" i="53"/>
  <c r="AE14" i="53"/>
  <c r="AE16" i="53"/>
  <c r="Y42" i="53"/>
  <c r="Z42" i="53" s="1"/>
  <c r="S43" i="53"/>
  <c r="T43" i="53" s="1"/>
  <c r="H47" i="53"/>
  <c r="Y17" i="53"/>
  <c r="AF18" i="53"/>
  <c r="Y18" i="53"/>
  <c r="Q32" i="53"/>
  <c r="K38" i="53"/>
  <c r="AI38" i="53"/>
  <c r="AE42" i="53"/>
  <c r="AF42" i="53" s="1"/>
  <c r="AC45" i="53"/>
  <c r="H45" i="53"/>
  <c r="W47" i="53"/>
  <c r="M18" i="53"/>
  <c r="N18" i="53"/>
  <c r="Y16" i="53"/>
  <c r="H24" i="53"/>
  <c r="M24" i="53" s="1"/>
  <c r="AI24" i="53"/>
  <c r="Q24" i="53"/>
  <c r="AC24" i="53"/>
  <c r="Z13" i="53"/>
  <c r="S13" i="53"/>
  <c r="N17" i="53"/>
  <c r="M17" i="53"/>
  <c r="AC20" i="53"/>
  <c r="K20" i="53"/>
  <c r="Q20" i="53"/>
  <c r="AI20" i="53"/>
  <c r="G34" i="53"/>
  <c r="Q38" i="53"/>
  <c r="M42" i="53"/>
  <c r="N42" i="53" s="1"/>
  <c r="AK42" i="53"/>
  <c r="AL42" i="53" s="1"/>
  <c r="Q44" i="53"/>
  <c r="K44" i="53"/>
  <c r="AL17" i="53"/>
  <c r="AC25" i="53"/>
  <c r="AK25" i="53" s="1"/>
  <c r="K25" i="53"/>
  <c r="AC33" i="53"/>
  <c r="AE27" i="53"/>
  <c r="W33" i="53"/>
  <c r="AC37" i="53"/>
  <c r="F46" i="53"/>
  <c r="S18" i="53"/>
  <c r="K26" i="53"/>
  <c r="H26" i="53"/>
  <c r="N26" i="53" s="1"/>
  <c r="W31" i="53"/>
  <c r="F34" i="53"/>
  <c r="F40" i="53"/>
  <c r="Q30" i="53"/>
  <c r="Q37" i="53"/>
  <c r="Q29" i="53"/>
  <c r="Y29" i="53" s="1"/>
  <c r="AI29" i="52"/>
  <c r="F41" i="52"/>
  <c r="AC41" i="52" s="1"/>
  <c r="W29" i="52"/>
  <c r="AF29" i="52" s="1"/>
  <c r="AI33" i="52"/>
  <c r="AK33" i="52" s="1"/>
  <c r="AL33" i="52" s="1"/>
  <c r="AI37" i="52"/>
  <c r="AI38" i="52"/>
  <c r="AI25" i="52"/>
  <c r="AK25" i="52" s="1"/>
  <c r="AK27" i="52"/>
  <c r="M25" i="52"/>
  <c r="H29" i="52"/>
  <c r="AI30" i="52"/>
  <c r="AK30" i="52" s="1"/>
  <c r="AC31" i="52"/>
  <c r="W33" i="52"/>
  <c r="AE33" i="52" s="1"/>
  <c r="AF33" i="52" s="1"/>
  <c r="K37" i="52"/>
  <c r="W24" i="52"/>
  <c r="AF24" i="52" s="1"/>
  <c r="T25" i="52"/>
  <c r="H30" i="52"/>
  <c r="W25" i="52"/>
  <c r="AE25" i="52" s="1"/>
  <c r="K31" i="52"/>
  <c r="F47" i="52"/>
  <c r="W47" i="52" s="1"/>
  <c r="M15" i="52"/>
  <c r="N15" i="52" s="1"/>
  <c r="S15" i="52"/>
  <c r="T15" i="52"/>
  <c r="AL30" i="52"/>
  <c r="AE42" i="52"/>
  <c r="AF42" i="52" s="1"/>
  <c r="T16" i="52"/>
  <c r="M16" i="52"/>
  <c r="S42" i="52"/>
  <c r="T42" i="52" s="1"/>
  <c r="AI40" i="52"/>
  <c r="W40" i="52"/>
  <c r="K40" i="52"/>
  <c r="H40" i="52"/>
  <c r="AC40" i="52"/>
  <c r="Q40" i="52"/>
  <c r="S14" i="52"/>
  <c r="T18" i="52"/>
  <c r="M18" i="52"/>
  <c r="S27" i="52"/>
  <c r="Z27" i="52"/>
  <c r="AF25" i="52"/>
  <c r="Q41" i="52"/>
  <c r="AI47" i="52"/>
  <c r="Y13" i="52"/>
  <c r="AK14" i="52"/>
  <c r="AE15" i="52"/>
  <c r="AC20" i="52"/>
  <c r="AI20" i="52"/>
  <c r="Q20" i="52"/>
  <c r="K20" i="52"/>
  <c r="W20" i="52"/>
  <c r="AL27" i="52"/>
  <c r="AK42" i="52"/>
  <c r="AL42" i="52" s="1"/>
  <c r="F46" i="52"/>
  <c r="Y14" i="52"/>
  <c r="M13" i="52"/>
  <c r="M14" i="52"/>
  <c r="N14" i="52" s="1"/>
  <c r="S16" i="52"/>
  <c r="AF17" i="52"/>
  <c r="S18" i="52"/>
  <c r="AE13" i="52"/>
  <c r="Y16" i="52"/>
  <c r="M17" i="52"/>
  <c r="AK17" i="52"/>
  <c r="Y18" i="52"/>
  <c r="H27" i="52"/>
  <c r="N27" i="52" s="1"/>
  <c r="W27" i="52"/>
  <c r="H38" i="52"/>
  <c r="Q38" i="52"/>
  <c r="AC38" i="52"/>
  <c r="K38" i="52"/>
  <c r="F43" i="52"/>
  <c r="F44" i="52"/>
  <c r="F34" i="52"/>
  <c r="F45" i="52"/>
  <c r="F48" i="52"/>
  <c r="AL17" i="52"/>
  <c r="K26" i="52"/>
  <c r="AI26" i="52"/>
  <c r="Q26" i="52"/>
  <c r="Y26" i="52" s="1"/>
  <c r="AC26" i="52"/>
  <c r="H26" i="52"/>
  <c r="N26" i="52" s="1"/>
  <c r="T27" i="52"/>
  <c r="M27" i="52"/>
  <c r="AC32" i="52"/>
  <c r="AI32" i="52"/>
  <c r="Q32" i="52"/>
  <c r="K32" i="52"/>
  <c r="W32" i="52"/>
  <c r="S13" i="52"/>
  <c r="AE16" i="52"/>
  <c r="AE18" i="52"/>
  <c r="S25" i="52"/>
  <c r="H32" i="52"/>
  <c r="N32" i="52" s="1"/>
  <c r="Q30" i="52"/>
  <c r="H33" i="52"/>
  <c r="Q37" i="52"/>
  <c r="Q24" i="52"/>
  <c r="AC29" i="52"/>
  <c r="K33" i="52"/>
  <c r="S35" i="52"/>
  <c r="W37" i="52"/>
  <c r="H19" i="52"/>
  <c r="AI24" i="52"/>
  <c r="H31" i="52"/>
  <c r="Q29" i="52"/>
  <c r="AC31" i="13"/>
  <c r="H31" i="13"/>
  <c r="N31" i="13" s="1"/>
  <c r="K31" i="13"/>
  <c r="W31" i="13"/>
  <c r="Q31" i="13"/>
  <c r="Q30" i="13"/>
  <c r="AC30" i="13"/>
  <c r="AK30" i="13" s="1"/>
  <c r="K30" i="13"/>
  <c r="W30" i="13"/>
  <c r="AI14" i="51"/>
  <c r="AK14" i="51" s="1"/>
  <c r="T27" i="51"/>
  <c r="S42" i="51"/>
  <c r="T42" i="51" s="1"/>
  <c r="AF13" i="51"/>
  <c r="Y13" i="51"/>
  <c r="AL30" i="51"/>
  <c r="AK35" i="51"/>
  <c r="S14" i="51"/>
  <c r="AE18" i="51"/>
  <c r="S26" i="51"/>
  <c r="AK42" i="51"/>
  <c r="AL42" i="51" s="1"/>
  <c r="AI44" i="51"/>
  <c r="Q44" i="51"/>
  <c r="W44" i="51"/>
  <c r="K44" i="51"/>
  <c r="W14" i="51"/>
  <c r="AE14" i="51" s="1"/>
  <c r="M18" i="51"/>
  <c r="AK18" i="51"/>
  <c r="Y35" i="51"/>
  <c r="W41" i="51"/>
  <c r="K41" i="51"/>
  <c r="H44" i="51"/>
  <c r="Z14" i="51"/>
  <c r="AE15" i="51"/>
  <c r="AC47" i="51"/>
  <c r="AK47" i="51" s="1"/>
  <c r="K47" i="51"/>
  <c r="W47" i="51"/>
  <c r="Q47" i="51"/>
  <c r="AF15" i="51"/>
  <c r="S18" i="51"/>
  <c r="AI27" i="51"/>
  <c r="AK27" i="51" s="1"/>
  <c r="W27" i="51"/>
  <c r="AE27" i="51" s="1"/>
  <c r="Q27" i="51"/>
  <c r="H41" i="51"/>
  <c r="H47" i="51"/>
  <c r="Y43" i="51"/>
  <c r="Z43" i="51" s="1"/>
  <c r="AE43" i="51"/>
  <c r="AF43" i="51" s="1"/>
  <c r="M35" i="51"/>
  <c r="M42" i="51"/>
  <c r="N42" i="51" s="1"/>
  <c r="Y26" i="51"/>
  <c r="AC29" i="51"/>
  <c r="K29" i="51"/>
  <c r="W29" i="51"/>
  <c r="H29" i="51"/>
  <c r="S35" i="51"/>
  <c r="M15" i="51"/>
  <c r="N15" i="51" s="1"/>
  <c r="Z25" i="51"/>
  <c r="S25" i="51"/>
  <c r="H27" i="51"/>
  <c r="N27" i="51" s="1"/>
  <c r="Q29" i="51"/>
  <c r="K30" i="51"/>
  <c r="W30" i="51"/>
  <c r="AE30" i="51" s="1"/>
  <c r="AI30" i="51"/>
  <c r="AK30" i="51" s="1"/>
  <c r="H30" i="51"/>
  <c r="AC44" i="51"/>
  <c r="M14" i="51"/>
  <c r="N14" i="51" s="1"/>
  <c r="Y16" i="51"/>
  <c r="H40" i="51"/>
  <c r="AK43" i="51"/>
  <c r="AL43" i="51" s="1"/>
  <c r="H46" i="51"/>
  <c r="Y42" i="51"/>
  <c r="Z42" i="51" s="1"/>
  <c r="K46" i="51"/>
  <c r="AI46" i="51"/>
  <c r="AK46" i="51" s="1"/>
  <c r="AL46" i="51" s="1"/>
  <c r="K48" i="51"/>
  <c r="H48" i="51"/>
  <c r="AE13" i="51"/>
  <c r="AE26" i="51"/>
  <c r="AC34" i="51"/>
  <c r="W40" i="51"/>
  <c r="K43" i="51"/>
  <c r="Q46" i="51"/>
  <c r="Y48" i="51"/>
  <c r="Z48" i="51" s="1"/>
  <c r="H12" i="51"/>
  <c r="AE16" i="51"/>
  <c r="M26" i="51"/>
  <c r="W38" i="51"/>
  <c r="H45" i="51"/>
  <c r="AC45" i="51"/>
  <c r="AI48" i="51"/>
  <c r="AK48" i="51" s="1"/>
  <c r="AL48" i="51" s="1"/>
  <c r="W25" i="51"/>
  <c r="W32" i="51"/>
  <c r="Q34" i="51"/>
  <c r="Q37" i="51"/>
  <c r="Q24" i="51"/>
  <c r="Q31" i="51"/>
  <c r="Q33" i="51"/>
  <c r="AI33" i="50"/>
  <c r="K25" i="50"/>
  <c r="W37" i="50"/>
  <c r="K45" i="50"/>
  <c r="AE48" i="50"/>
  <c r="AF48" i="50" s="1"/>
  <c r="H26" i="50"/>
  <c r="N26" i="50" s="1"/>
  <c r="W29" i="50"/>
  <c r="K32" i="50"/>
  <c r="T32" i="50" s="1"/>
  <c r="H33" i="50"/>
  <c r="M33" i="50" s="1"/>
  <c r="N33" i="50" s="1"/>
  <c r="AI34" i="50"/>
  <c r="W45" i="50"/>
  <c r="Y45" i="50" s="1"/>
  <c r="Z45" i="50" s="1"/>
  <c r="Q26" i="50"/>
  <c r="S26" i="50" s="1"/>
  <c r="W33" i="50"/>
  <c r="F38" i="50"/>
  <c r="H19" i="50"/>
  <c r="Q25" i="50"/>
  <c r="AI37" i="50"/>
  <c r="AI24" i="50"/>
  <c r="AK24" i="50" s="1"/>
  <c r="AC25" i="50"/>
  <c r="AL25" i="50" s="1"/>
  <c r="AC26" i="50"/>
  <c r="AL26" i="50" s="1"/>
  <c r="AC32" i="50"/>
  <c r="AL32" i="50" s="1"/>
  <c r="H24" i="50"/>
  <c r="M24" i="50" s="1"/>
  <c r="N24" i="50" s="1"/>
  <c r="AI25" i="50"/>
  <c r="AI26" i="50"/>
  <c r="AI31" i="50"/>
  <c r="AK31" i="50" s="1"/>
  <c r="AI32" i="50"/>
  <c r="K37" i="50"/>
  <c r="M37" i="50" s="1"/>
  <c r="N37" i="50" s="1"/>
  <c r="S42" i="50"/>
  <c r="T42" i="50" s="1"/>
  <c r="AF24" i="50"/>
  <c r="N32" i="50"/>
  <c r="N13" i="50"/>
  <c r="M13" i="50"/>
  <c r="M15" i="50"/>
  <c r="N15" i="50" s="1"/>
  <c r="T15" i="50"/>
  <c r="Z16" i="50"/>
  <c r="S16" i="50"/>
  <c r="AF26" i="50"/>
  <c r="AE26" i="50"/>
  <c r="AF31" i="50"/>
  <c r="AE31" i="50"/>
  <c r="AC47" i="50"/>
  <c r="K47" i="50"/>
  <c r="W47" i="50"/>
  <c r="AI47" i="50"/>
  <c r="H47" i="50"/>
  <c r="AE24" i="50"/>
  <c r="AI27" i="50"/>
  <c r="W27" i="50"/>
  <c r="Q27" i="50"/>
  <c r="AC27" i="50"/>
  <c r="H27" i="50"/>
  <c r="N27" i="50" s="1"/>
  <c r="M42" i="50"/>
  <c r="N42" i="50" s="1"/>
  <c r="AI44" i="50"/>
  <c r="Q44" i="50"/>
  <c r="W44" i="50"/>
  <c r="AC44" i="50"/>
  <c r="H44" i="50"/>
  <c r="M44" i="50" s="1"/>
  <c r="Q47" i="50"/>
  <c r="S15" i="50"/>
  <c r="T17" i="50"/>
  <c r="AI43" i="50"/>
  <c r="K43" i="50"/>
  <c r="AC43" i="50"/>
  <c r="H43" i="50"/>
  <c r="W43" i="50"/>
  <c r="AI14" i="50"/>
  <c r="AK14" i="50" s="1"/>
  <c r="K30" i="50"/>
  <c r="W30" i="50"/>
  <c r="AE30" i="50" s="1"/>
  <c r="AI30" i="50"/>
  <c r="AK30" i="50" s="1"/>
  <c r="H30" i="50"/>
  <c r="Q30" i="50"/>
  <c r="AC37" i="50"/>
  <c r="AL14" i="50"/>
  <c r="Y15" i="50"/>
  <c r="Y26" i="50"/>
  <c r="AL30" i="50"/>
  <c r="AK35" i="50"/>
  <c r="Y42" i="50"/>
  <c r="Z42" i="50" s="1"/>
  <c r="Q43" i="50"/>
  <c r="AC46" i="50"/>
  <c r="H46" i="50"/>
  <c r="Q46" i="50"/>
  <c r="AI46" i="50"/>
  <c r="K46" i="50"/>
  <c r="W46" i="50"/>
  <c r="S17" i="50"/>
  <c r="AL17" i="50"/>
  <c r="AE17" i="50"/>
  <c r="Z26" i="50"/>
  <c r="AI29" i="50"/>
  <c r="Y48" i="50"/>
  <c r="Z48" i="50" s="1"/>
  <c r="Y14" i="50"/>
  <c r="S45" i="50"/>
  <c r="T45" i="50" s="1"/>
  <c r="K48" i="50"/>
  <c r="S48" i="50" s="1"/>
  <c r="H48" i="50"/>
  <c r="AE13" i="50"/>
  <c r="AC34" i="50"/>
  <c r="H12" i="50"/>
  <c r="AF14" i="50"/>
  <c r="AE16" i="50"/>
  <c r="M26" i="50"/>
  <c r="W38" i="50"/>
  <c r="H45" i="50"/>
  <c r="AC45" i="50"/>
  <c r="AK45" i="50" s="1"/>
  <c r="AI48" i="50"/>
  <c r="AK48" i="50" s="1"/>
  <c r="AL48" i="50" s="1"/>
  <c r="W25" i="50"/>
  <c r="W32" i="50"/>
  <c r="Q34" i="50"/>
  <c r="Q37" i="50"/>
  <c r="Q24" i="50"/>
  <c r="Y24" i="50" s="1"/>
  <c r="Q31" i="50"/>
  <c r="Y31" i="50" s="1"/>
  <c r="Q33" i="50"/>
  <c r="W30" i="49"/>
  <c r="AF30" i="49" s="1"/>
  <c r="H33" i="49"/>
  <c r="AI33" i="49"/>
  <c r="W43" i="49"/>
  <c r="H19" i="49"/>
  <c r="AI26" i="49"/>
  <c r="AK26" i="49" s="1"/>
  <c r="AK45" i="49"/>
  <c r="H26" i="49"/>
  <c r="N26" i="49" s="1"/>
  <c r="K30" i="49"/>
  <c r="H34" i="49"/>
  <c r="AC30" i="49"/>
  <c r="AI24" i="49"/>
  <c r="AK24" i="49" s="1"/>
  <c r="K26" i="49"/>
  <c r="AC32" i="49"/>
  <c r="AL32" i="49" s="1"/>
  <c r="W33" i="49"/>
  <c r="K33" i="49"/>
  <c r="AI30" i="49"/>
  <c r="Q30" i="49"/>
  <c r="Z30" i="49" s="1"/>
  <c r="H31" i="49"/>
  <c r="N31" i="49" s="1"/>
  <c r="AI32" i="49"/>
  <c r="H45" i="49"/>
  <c r="AC48" i="49"/>
  <c r="AK48" i="49" s="1"/>
  <c r="AL48" i="49" s="1"/>
  <c r="S17" i="49"/>
  <c r="Z17" i="49"/>
  <c r="T26" i="49"/>
  <c r="AL29" i="49"/>
  <c r="M14" i="49"/>
  <c r="N14" i="49" s="1"/>
  <c r="T14" i="49"/>
  <c r="AE43" i="49"/>
  <c r="AF43" i="49" s="1"/>
  <c r="T15" i="49"/>
  <c r="M15" i="49"/>
  <c r="N15" i="49" s="1"/>
  <c r="Z25" i="49"/>
  <c r="S25" i="49"/>
  <c r="AF15" i="49"/>
  <c r="Y15" i="49"/>
  <c r="AF27" i="49"/>
  <c r="S42" i="49"/>
  <c r="T42" i="49" s="1"/>
  <c r="AI14" i="49"/>
  <c r="AK14" i="49" s="1"/>
  <c r="AL15" i="49"/>
  <c r="AE15" i="49"/>
  <c r="AE42" i="49"/>
  <c r="AF42" i="49" s="1"/>
  <c r="H12" i="49"/>
  <c r="S15" i="49"/>
  <c r="AC46" i="49"/>
  <c r="AK46" i="49" s="1"/>
  <c r="K46" i="49"/>
  <c r="W14" i="49"/>
  <c r="S45" i="49"/>
  <c r="T45" i="49" s="1"/>
  <c r="H29" i="49"/>
  <c r="Q46" i="49"/>
  <c r="S26" i="49"/>
  <c r="M45" i="49"/>
  <c r="N45" i="49" s="1"/>
  <c r="M18" i="49"/>
  <c r="AL25" i="49"/>
  <c r="AC47" i="49"/>
  <c r="K47" i="49"/>
  <c r="H47" i="49"/>
  <c r="AI47" i="49"/>
  <c r="Y16" i="49"/>
  <c r="AL17" i="49"/>
  <c r="AE17" i="49"/>
  <c r="AK25" i="49"/>
  <c r="M42" i="49"/>
  <c r="N42" i="49" s="1"/>
  <c r="AK42" i="49"/>
  <c r="AL42" i="49" s="1"/>
  <c r="AE44" i="49"/>
  <c r="AF44" i="49" s="1"/>
  <c r="Q47" i="49"/>
  <c r="AL18" i="49"/>
  <c r="AE18" i="49"/>
  <c r="Y17" i="49"/>
  <c r="Y26" i="49"/>
  <c r="Z16" i="49"/>
  <c r="AF17" i="49"/>
  <c r="S18" i="49"/>
  <c r="AE26" i="49"/>
  <c r="AK35" i="49"/>
  <c r="AI43" i="49"/>
  <c r="AK43" i="49" s="1"/>
  <c r="AL43" i="49" s="1"/>
  <c r="Q43" i="49"/>
  <c r="K43" i="49"/>
  <c r="W46" i="49"/>
  <c r="AI27" i="49"/>
  <c r="Q27" i="49"/>
  <c r="K27" i="49"/>
  <c r="Y42" i="49"/>
  <c r="Z42" i="49" s="1"/>
  <c r="H27" i="49"/>
  <c r="N27" i="49" s="1"/>
  <c r="AI29" i="49"/>
  <c r="AK29" i="49" s="1"/>
  <c r="W29" i="49"/>
  <c r="K29" i="49"/>
  <c r="H46" i="49"/>
  <c r="AE13" i="49"/>
  <c r="AE16" i="49"/>
  <c r="M25" i="49"/>
  <c r="AC27" i="49"/>
  <c r="Q29" i="49"/>
  <c r="H43" i="49"/>
  <c r="AI44" i="49"/>
  <c r="AK44" i="49" s="1"/>
  <c r="AL44" i="49" s="1"/>
  <c r="Q44" i="49"/>
  <c r="Y44" i="49" s="1"/>
  <c r="H44" i="49"/>
  <c r="M44" i="49" s="1"/>
  <c r="W47" i="49"/>
  <c r="K34" i="49"/>
  <c r="W34" i="49"/>
  <c r="AI34" i="49"/>
  <c r="K37" i="49"/>
  <c r="W37" i="49"/>
  <c r="AE37" i="49" s="1"/>
  <c r="AI37" i="49"/>
  <c r="AK37" i="49" s="1"/>
  <c r="AL37" i="49" s="1"/>
  <c r="W45" i="49"/>
  <c r="AL45" i="49"/>
  <c r="Q48" i="49"/>
  <c r="F38" i="49"/>
  <c r="W48" i="49"/>
  <c r="W25" i="49"/>
  <c r="W32" i="49"/>
  <c r="Q34" i="49"/>
  <c r="Q37" i="49"/>
  <c r="H48" i="49"/>
  <c r="M48" i="49" s="1"/>
  <c r="Q24" i="49"/>
  <c r="Q31" i="49"/>
  <c r="Q33" i="49"/>
  <c r="AI24" i="48"/>
  <c r="AI34" i="48"/>
  <c r="AK48" i="48"/>
  <c r="AL48" i="48" s="1"/>
  <c r="AI25" i="48"/>
  <c r="F38" i="48"/>
  <c r="Q38" i="48" s="1"/>
  <c r="H24" i="48"/>
  <c r="M24" i="48" s="1"/>
  <c r="N24" i="48" s="1"/>
  <c r="H25" i="48"/>
  <c r="N25" i="48" s="1"/>
  <c r="AE31" i="48"/>
  <c r="Q32" i="48"/>
  <c r="Y32" i="48" s="1"/>
  <c r="H33" i="48"/>
  <c r="M33" i="48" s="1"/>
  <c r="H34" i="48"/>
  <c r="W24" i="48"/>
  <c r="Q25" i="48"/>
  <c r="M26" i="48"/>
  <c r="AK26" i="48"/>
  <c r="W33" i="48"/>
  <c r="W34" i="48"/>
  <c r="W38" i="48"/>
  <c r="K43" i="48"/>
  <c r="Q46" i="48"/>
  <c r="Q48" i="48"/>
  <c r="AC25" i="48"/>
  <c r="H32" i="48"/>
  <c r="N32" i="48" s="1"/>
  <c r="AC32" i="48"/>
  <c r="AL32" i="48" s="1"/>
  <c r="W37" i="48"/>
  <c r="AE37" i="48" s="1"/>
  <c r="AF37" i="48" s="1"/>
  <c r="Q43" i="48"/>
  <c r="S43" i="48" s="1"/>
  <c r="T43" i="48" s="1"/>
  <c r="W46" i="48"/>
  <c r="Y46" i="48" s="1"/>
  <c r="Z46" i="48" s="1"/>
  <c r="W48" i="48"/>
  <c r="Y48" i="48" s="1"/>
  <c r="Z48" i="48" s="1"/>
  <c r="Q26" i="48"/>
  <c r="K32" i="48"/>
  <c r="AF32" i="48"/>
  <c r="AI33" i="48"/>
  <c r="W43" i="48"/>
  <c r="T14" i="48"/>
  <c r="M14" i="48"/>
  <c r="N14" i="48" s="1"/>
  <c r="AK35" i="48"/>
  <c r="S14" i="48"/>
  <c r="Z14" i="48"/>
  <c r="Y14" i="48"/>
  <c r="M15" i="48"/>
  <c r="N15" i="48" s="1"/>
  <c r="T15" i="48"/>
  <c r="T24" i="48"/>
  <c r="Z15" i="48"/>
  <c r="S15" i="48"/>
  <c r="W30" i="48"/>
  <c r="AI30" i="48"/>
  <c r="H30" i="48"/>
  <c r="AC30" i="48"/>
  <c r="Q30" i="48"/>
  <c r="K30" i="48"/>
  <c r="M42" i="48"/>
  <c r="N42" i="48" s="1"/>
  <c r="Y15" i="48"/>
  <c r="AL18" i="48"/>
  <c r="AE18" i="48"/>
  <c r="Z29" i="48"/>
  <c r="AI44" i="48"/>
  <c r="Q44" i="48"/>
  <c r="K44" i="48"/>
  <c r="AK18" i="48"/>
  <c r="H44" i="48"/>
  <c r="T25" i="48"/>
  <c r="M25" i="48"/>
  <c r="H38" i="48"/>
  <c r="AI38" i="48"/>
  <c r="F41" i="48"/>
  <c r="Y47" i="48"/>
  <c r="AE13" i="48"/>
  <c r="AL13" i="48"/>
  <c r="AC29" i="48"/>
  <c r="K29" i="48"/>
  <c r="H29" i="48"/>
  <c r="W29" i="48"/>
  <c r="S42" i="48"/>
  <c r="T42" i="48" s="1"/>
  <c r="W44" i="48"/>
  <c r="Y42" i="48"/>
  <c r="Z42" i="48" s="1"/>
  <c r="T27" i="48"/>
  <c r="M27" i="48"/>
  <c r="Y13" i="48"/>
  <c r="T18" i="48"/>
  <c r="M18" i="48"/>
  <c r="Y18" i="48"/>
  <c r="S18" i="48"/>
  <c r="Z25" i="48"/>
  <c r="S25" i="48"/>
  <c r="AE27" i="48"/>
  <c r="M13" i="48"/>
  <c r="M35" i="48"/>
  <c r="AC44" i="48"/>
  <c r="H12" i="48"/>
  <c r="AK13" i="48"/>
  <c r="AL15" i="48"/>
  <c r="AE15" i="48"/>
  <c r="Z18" i="48"/>
  <c r="AI29" i="48"/>
  <c r="AE42" i="48"/>
  <c r="AF42" i="48" s="1"/>
  <c r="Q45" i="48"/>
  <c r="W45" i="48"/>
  <c r="AI45" i="48"/>
  <c r="AK45" i="48" s="1"/>
  <c r="AL45" i="48" s="1"/>
  <c r="K45" i="48"/>
  <c r="T16" i="48"/>
  <c r="AK27" i="48"/>
  <c r="Y35" i="48"/>
  <c r="AC47" i="48"/>
  <c r="K47" i="48"/>
  <c r="S47" i="48" s="1"/>
  <c r="AE46" i="48"/>
  <c r="AF46" i="48" s="1"/>
  <c r="Z47" i="48"/>
  <c r="AE16" i="48"/>
  <c r="H46" i="48"/>
  <c r="S17" i="48"/>
  <c r="Y25" i="48"/>
  <c r="AE26" i="48"/>
  <c r="Q27" i="48"/>
  <c r="Y27" i="48" s="1"/>
  <c r="H43" i="48"/>
  <c r="M43" i="48" s="1"/>
  <c r="AC43" i="48"/>
  <c r="AK43" i="48" s="1"/>
  <c r="K46" i="48"/>
  <c r="S46" i="48" s="1"/>
  <c r="AI46" i="48"/>
  <c r="AK46" i="48" s="1"/>
  <c r="AL46" i="48" s="1"/>
  <c r="K48" i="48"/>
  <c r="H48" i="48"/>
  <c r="Q34" i="48"/>
  <c r="Q37" i="48"/>
  <c r="Q24" i="48"/>
  <c r="Q31" i="48"/>
  <c r="Q33" i="48"/>
  <c r="Q31" i="12"/>
  <c r="AC31" i="12"/>
  <c r="K31" i="12"/>
  <c r="W31" i="12"/>
  <c r="AI30" i="12"/>
  <c r="Q30" i="12"/>
  <c r="AC30" i="12"/>
  <c r="W30" i="12"/>
  <c r="K30" i="12"/>
  <c r="AK48" i="47"/>
  <c r="AL48" i="47" s="1"/>
  <c r="H19" i="47"/>
  <c r="H25" i="47"/>
  <c r="N25" i="47" s="1"/>
  <c r="AC45" i="47"/>
  <c r="AE45" i="47" s="1"/>
  <c r="AF45" i="47" s="1"/>
  <c r="H24" i="47"/>
  <c r="AI25" i="47"/>
  <c r="K30" i="47"/>
  <c r="AC32" i="47"/>
  <c r="AL32" i="47" s="1"/>
  <c r="H43" i="47"/>
  <c r="K45" i="47"/>
  <c r="Q25" i="47"/>
  <c r="S25" i="47" s="1"/>
  <c r="AI30" i="47"/>
  <c r="AK30" i="47" s="1"/>
  <c r="AC25" i="47"/>
  <c r="AL25" i="47" s="1"/>
  <c r="Q32" i="47"/>
  <c r="H37" i="47"/>
  <c r="H45" i="47"/>
  <c r="AI46" i="47"/>
  <c r="Y26" i="47"/>
  <c r="H31" i="47"/>
  <c r="N31" i="47" s="1"/>
  <c r="AI32" i="47"/>
  <c r="Q45" i="47"/>
  <c r="AE15" i="47"/>
  <c r="AL15" i="47"/>
  <c r="AK15" i="47"/>
  <c r="AL30" i="47"/>
  <c r="H12" i="47"/>
  <c r="S14" i="47"/>
  <c r="AK35" i="47"/>
  <c r="Y42" i="47"/>
  <c r="Z42" i="47" s="1"/>
  <c r="AF14" i="47"/>
  <c r="AE14" i="47"/>
  <c r="Y14" i="47"/>
  <c r="AK13" i="47"/>
  <c r="Z15" i="47"/>
  <c r="S15" i="47"/>
  <c r="S17" i="47"/>
  <c r="T25" i="47"/>
  <c r="M25" i="47"/>
  <c r="AL13" i="47"/>
  <c r="AE13" i="47"/>
  <c r="T14" i="47"/>
  <c r="M16" i="47"/>
  <c r="AE42" i="47"/>
  <c r="AF42" i="47" s="1"/>
  <c r="M13" i="47"/>
  <c r="AF15" i="47"/>
  <c r="Y15" i="47"/>
  <c r="Y18" i="47"/>
  <c r="AF18" i="47"/>
  <c r="AF26" i="47"/>
  <c r="AE16" i="47"/>
  <c r="AL16" i="47"/>
  <c r="AF27" i="47"/>
  <c r="H27" i="47"/>
  <c r="N27" i="47" s="1"/>
  <c r="AC47" i="47"/>
  <c r="K47" i="47"/>
  <c r="H47" i="47"/>
  <c r="AI47" i="47"/>
  <c r="Z14" i="47"/>
  <c r="Y17" i="47"/>
  <c r="S26" i="47"/>
  <c r="M42" i="47"/>
  <c r="N42" i="47" s="1"/>
  <c r="AK42" i="47"/>
  <c r="AL42" i="47" s="1"/>
  <c r="AE43" i="47"/>
  <c r="AF43" i="47" s="1"/>
  <c r="AE44" i="47"/>
  <c r="AF44" i="47" s="1"/>
  <c r="AI29" i="47"/>
  <c r="W29" i="47"/>
  <c r="K29" i="47"/>
  <c r="AC46" i="47"/>
  <c r="K46" i="47"/>
  <c r="S46" i="47" s="1"/>
  <c r="M18" i="47"/>
  <c r="AK18" i="47"/>
  <c r="AE25" i="47"/>
  <c r="AI43" i="47"/>
  <c r="AK43" i="47" s="1"/>
  <c r="AL43" i="47" s="1"/>
  <c r="Q43" i="47"/>
  <c r="Y43" i="47" s="1"/>
  <c r="K43" i="47"/>
  <c r="Q47" i="47"/>
  <c r="AK46" i="47"/>
  <c r="AC29" i="47"/>
  <c r="Y16" i="47"/>
  <c r="AE17" i="47"/>
  <c r="Y25" i="47"/>
  <c r="AF25" i="47"/>
  <c r="W30" i="47"/>
  <c r="AE30" i="47" s="1"/>
  <c r="AF32" i="47"/>
  <c r="S42" i="47"/>
  <c r="T42" i="47" s="1"/>
  <c r="AI44" i="47"/>
  <c r="AK44" i="47" s="1"/>
  <c r="AL44" i="47" s="1"/>
  <c r="Q44" i="47"/>
  <c r="Y44" i="47" s="1"/>
  <c r="H44" i="47"/>
  <c r="W46" i="47"/>
  <c r="AI27" i="47"/>
  <c r="Q27" i="47"/>
  <c r="K27" i="47"/>
  <c r="T26" i="47"/>
  <c r="M26" i="47"/>
  <c r="S16" i="47"/>
  <c r="AE18" i="47"/>
  <c r="H46" i="47"/>
  <c r="M15" i="47"/>
  <c r="N15" i="47" s="1"/>
  <c r="AC27" i="47"/>
  <c r="Q29" i="47"/>
  <c r="K44" i="47"/>
  <c r="W47" i="47"/>
  <c r="AC26" i="47"/>
  <c r="K34" i="47"/>
  <c r="W34" i="47"/>
  <c r="AI34" i="47"/>
  <c r="K37" i="47"/>
  <c r="W37" i="47"/>
  <c r="AI37" i="47"/>
  <c r="Q48" i="47"/>
  <c r="AI26" i="47"/>
  <c r="AK26" i="47" s="1"/>
  <c r="F38" i="47"/>
  <c r="W48" i="47"/>
  <c r="Q34" i="47"/>
  <c r="Q37" i="47"/>
  <c r="H48" i="47"/>
  <c r="Q24" i="47"/>
  <c r="Q31" i="47"/>
  <c r="Q44" i="46"/>
  <c r="H46" i="46"/>
  <c r="AC24" i="46"/>
  <c r="AL24" i="46" s="1"/>
  <c r="AI29" i="46"/>
  <c r="Q37" i="46"/>
  <c r="H43" i="46"/>
  <c r="K45" i="46"/>
  <c r="M45" i="46" s="1"/>
  <c r="N45" i="46" s="1"/>
  <c r="Q27" i="46"/>
  <c r="AI44" i="46"/>
  <c r="AC46" i="46"/>
  <c r="AI27" i="46"/>
  <c r="AK27" i="46" s="1"/>
  <c r="AI46" i="46"/>
  <c r="AK46" i="46" s="1"/>
  <c r="Q43" i="46"/>
  <c r="Q45" i="46"/>
  <c r="AF15" i="46"/>
  <c r="Y15" i="46"/>
  <c r="AE15" i="46"/>
  <c r="S42" i="46"/>
  <c r="T42" i="46" s="1"/>
  <c r="K14" i="46"/>
  <c r="AK14" i="46"/>
  <c r="AC26" i="46"/>
  <c r="K26" i="46"/>
  <c r="H26" i="46"/>
  <c r="N26" i="46" s="1"/>
  <c r="AI26" i="46"/>
  <c r="W26" i="46"/>
  <c r="Q26" i="46"/>
  <c r="Q32" i="46"/>
  <c r="AC32" i="46"/>
  <c r="K32" i="46"/>
  <c r="W32" i="46"/>
  <c r="H32" i="46"/>
  <c r="N32" i="46" s="1"/>
  <c r="Y42" i="46"/>
  <c r="Z42" i="46" s="1"/>
  <c r="AL14" i="46"/>
  <c r="AI47" i="46"/>
  <c r="Q47" i="46"/>
  <c r="W47" i="46"/>
  <c r="AC47" i="46"/>
  <c r="H47" i="46"/>
  <c r="M47" i="46" s="1"/>
  <c r="Y13" i="46"/>
  <c r="AI32" i="46"/>
  <c r="AF18" i="46"/>
  <c r="Y18" i="46"/>
  <c r="F41" i="46"/>
  <c r="AI38" i="46"/>
  <c r="W38" i="46"/>
  <c r="K38" i="46"/>
  <c r="AC38" i="46"/>
  <c r="H38" i="46"/>
  <c r="Q38" i="46"/>
  <c r="F40" i="46"/>
  <c r="AI48" i="46"/>
  <c r="AK48" i="46" s="1"/>
  <c r="Q48" i="46"/>
  <c r="AC48" i="46"/>
  <c r="W48" i="46"/>
  <c r="K48" i="46"/>
  <c r="M15" i="46"/>
  <c r="N15" i="46" s="1"/>
  <c r="T15" i="46"/>
  <c r="S16" i="46"/>
  <c r="AE18" i="46"/>
  <c r="Z27" i="46"/>
  <c r="AI34" i="46"/>
  <c r="W34" i="46"/>
  <c r="K34" i="46"/>
  <c r="H34" i="46"/>
  <c r="Q34" i="46"/>
  <c r="AE46" i="46"/>
  <c r="AF46" i="46" s="1"/>
  <c r="H48" i="46"/>
  <c r="Q25" i="46"/>
  <c r="AC25" i="46"/>
  <c r="K25" i="46"/>
  <c r="AI25" i="46"/>
  <c r="W25" i="46"/>
  <c r="M46" i="46"/>
  <c r="N46" i="46" s="1"/>
  <c r="M17" i="46"/>
  <c r="AK43" i="46"/>
  <c r="AL43" i="46" s="1"/>
  <c r="AI31" i="46"/>
  <c r="W31" i="46"/>
  <c r="K31" i="46"/>
  <c r="H31" i="46"/>
  <c r="N31" i="46" s="1"/>
  <c r="AC31" i="46"/>
  <c r="AE13" i="46"/>
  <c r="H19" i="46"/>
  <c r="S44" i="46"/>
  <c r="T44" i="46" s="1"/>
  <c r="M13" i="46"/>
  <c r="AF14" i="46"/>
  <c r="AI24" i="46"/>
  <c r="W24" i="46"/>
  <c r="K24" i="46"/>
  <c r="H24" i="46"/>
  <c r="Q24" i="46"/>
  <c r="AL27" i="46"/>
  <c r="M35" i="46"/>
  <c r="S35" i="46"/>
  <c r="AK35" i="46"/>
  <c r="AL44" i="46"/>
  <c r="M18" i="46"/>
  <c r="AK44" i="46"/>
  <c r="AI37" i="46"/>
  <c r="W37" i="46"/>
  <c r="K37" i="46"/>
  <c r="H37" i="46"/>
  <c r="AE16" i="46"/>
  <c r="AC37" i="46"/>
  <c r="AE42" i="46"/>
  <c r="AF42" i="46" s="1"/>
  <c r="AL46" i="46"/>
  <c r="W27" i="46"/>
  <c r="Q30" i="46"/>
  <c r="AC30" i="46"/>
  <c r="W43" i="46"/>
  <c r="AI45" i="46"/>
  <c r="AK45" i="46" s="1"/>
  <c r="AL45" i="46" s="1"/>
  <c r="Q46" i="46"/>
  <c r="Y46" i="46" s="1"/>
  <c r="H27" i="46"/>
  <c r="N27" i="46" s="1"/>
  <c r="Q29" i="46"/>
  <c r="AC29" i="46"/>
  <c r="W44" i="46"/>
  <c r="K27" i="46"/>
  <c r="S27" i="46" s="1"/>
  <c r="K43" i="46"/>
  <c r="H44" i="46"/>
  <c r="M44" i="46" s="1"/>
  <c r="W45" i="46"/>
  <c r="AE45" i="46" s="1"/>
  <c r="AI24" i="45"/>
  <c r="AK24" i="45" s="1"/>
  <c r="H31" i="45"/>
  <c r="N31" i="45" s="1"/>
  <c r="H32" i="45"/>
  <c r="N32" i="45" s="1"/>
  <c r="AI32" i="45"/>
  <c r="H24" i="45"/>
  <c r="M24" i="45" s="1"/>
  <c r="N24" i="45" s="1"/>
  <c r="H25" i="45"/>
  <c r="N25" i="45" s="1"/>
  <c r="K32" i="45"/>
  <c r="M26" i="45"/>
  <c r="AC25" i="45"/>
  <c r="AL25" i="45" s="1"/>
  <c r="W27" i="45"/>
  <c r="AF27" i="45" s="1"/>
  <c r="H37" i="45"/>
  <c r="F38" i="45"/>
  <c r="AI38" i="45" s="1"/>
  <c r="W24" i="45"/>
  <c r="AF24" i="45" s="1"/>
  <c r="Q25" i="45"/>
  <c r="Z25" i="45" s="1"/>
  <c r="W31" i="45"/>
  <c r="AF31" i="45" s="1"/>
  <c r="Q32" i="45"/>
  <c r="Z32" i="45" s="1"/>
  <c r="K34" i="45"/>
  <c r="AI37" i="45"/>
  <c r="AK37" i="45" s="1"/>
  <c r="AL37" i="45" s="1"/>
  <c r="AI47" i="45"/>
  <c r="AK47" i="45" s="1"/>
  <c r="AL47" i="45" s="1"/>
  <c r="H45" i="45"/>
  <c r="Q26" i="45"/>
  <c r="Y26" i="45" s="1"/>
  <c r="AI31" i="45"/>
  <c r="AK31" i="45" s="1"/>
  <c r="AC32" i="45"/>
  <c r="AL32" i="45" s="1"/>
  <c r="W34" i="45"/>
  <c r="K37" i="45"/>
  <c r="Q48" i="45"/>
  <c r="AE29" i="45"/>
  <c r="M25" i="45"/>
  <c r="S42" i="45"/>
  <c r="T42" i="45" s="1"/>
  <c r="AC46" i="45"/>
  <c r="K46" i="45"/>
  <c r="H46" i="45"/>
  <c r="W46" i="45"/>
  <c r="AI46" i="45"/>
  <c r="S13" i="45"/>
  <c r="Q46" i="45"/>
  <c r="T13" i="45"/>
  <c r="Z16" i="45"/>
  <c r="S25" i="45"/>
  <c r="AI27" i="45"/>
  <c r="AK27" i="45" s="1"/>
  <c r="Q27" i="45"/>
  <c r="Y27" i="45" s="1"/>
  <c r="AC27" i="45"/>
  <c r="H27" i="45"/>
  <c r="N27" i="45" s="1"/>
  <c r="W30" i="45"/>
  <c r="AE30" i="45" s="1"/>
  <c r="AI30" i="45"/>
  <c r="AK30" i="45" s="1"/>
  <c r="H30" i="45"/>
  <c r="Q30" i="45"/>
  <c r="M15" i="45"/>
  <c r="N15" i="45" s="1"/>
  <c r="Y18" i="45"/>
  <c r="S18" i="45"/>
  <c r="AF13" i="45"/>
  <c r="Y13" i="45"/>
  <c r="T15" i="45"/>
  <c r="T24" i="45"/>
  <c r="T27" i="45"/>
  <c r="AE25" i="45"/>
  <c r="AL30" i="45"/>
  <c r="AE43" i="45"/>
  <c r="AF43" i="45" s="1"/>
  <c r="Y15" i="45"/>
  <c r="M18" i="45"/>
  <c r="AK18" i="45"/>
  <c r="Z26" i="45"/>
  <c r="S26" i="45"/>
  <c r="Y29" i="45"/>
  <c r="K30" i="45"/>
  <c r="AL31" i="45"/>
  <c r="W14" i="45"/>
  <c r="AE14" i="45" s="1"/>
  <c r="M14" i="45"/>
  <c r="N14" i="45" s="1"/>
  <c r="AI29" i="45"/>
  <c r="AK29" i="45" s="1"/>
  <c r="Y35" i="45"/>
  <c r="H38" i="45"/>
  <c r="F40" i="45"/>
  <c r="AK48" i="45"/>
  <c r="AL48" i="45" s="1"/>
  <c r="AC34" i="45"/>
  <c r="AE16" i="45"/>
  <c r="K38" i="45"/>
  <c r="F41" i="45"/>
  <c r="Y42" i="45"/>
  <c r="Z42" i="45" s="1"/>
  <c r="AI44" i="45"/>
  <c r="Q44" i="45"/>
  <c r="AC44" i="45"/>
  <c r="AE13" i="45"/>
  <c r="AI43" i="45"/>
  <c r="AK43" i="45" s="1"/>
  <c r="AL43" i="45" s="1"/>
  <c r="Q43" i="45"/>
  <c r="Y43" i="45" s="1"/>
  <c r="AK13" i="45"/>
  <c r="AK14" i="45"/>
  <c r="AK17" i="45"/>
  <c r="Y25" i="45"/>
  <c r="AE26" i="45"/>
  <c r="K29" i="45"/>
  <c r="K43" i="45"/>
  <c r="H44" i="45"/>
  <c r="Q45" i="45"/>
  <c r="AC45" i="45"/>
  <c r="K45" i="45"/>
  <c r="S48" i="45"/>
  <c r="T48" i="45" s="1"/>
  <c r="W47" i="45"/>
  <c r="W48" i="45"/>
  <c r="Q34" i="45"/>
  <c r="Q37" i="45"/>
  <c r="K47" i="45"/>
  <c r="S47" i="45" s="1"/>
  <c r="H48" i="45"/>
  <c r="Q24" i="45"/>
  <c r="Q31" i="45"/>
  <c r="M25" i="44"/>
  <c r="Y26" i="44"/>
  <c r="H29" i="44"/>
  <c r="AE31" i="44"/>
  <c r="K44" i="44"/>
  <c r="H47" i="44"/>
  <c r="H45" i="44"/>
  <c r="AI26" i="44"/>
  <c r="AK26" i="44" s="1"/>
  <c r="W45" i="44"/>
  <c r="Q48" i="44"/>
  <c r="AC29" i="44"/>
  <c r="AL29" i="44" s="1"/>
  <c r="H19" i="44"/>
  <c r="S25" i="44"/>
  <c r="Q47" i="44"/>
  <c r="H31" i="44"/>
  <c r="N31" i="44" s="1"/>
  <c r="AI31" i="44"/>
  <c r="AK31" i="44" s="1"/>
  <c r="AI34" i="44"/>
  <c r="AI47" i="44"/>
  <c r="AK47" i="44" s="1"/>
  <c r="AL47" i="44" s="1"/>
  <c r="AE26" i="44"/>
  <c r="K31" i="44"/>
  <c r="K37" i="44"/>
  <c r="AI24" i="44"/>
  <c r="H26" i="44"/>
  <c r="N26" i="44" s="1"/>
  <c r="K32" i="44"/>
  <c r="H34" i="44"/>
  <c r="H24" i="44"/>
  <c r="M24" i="44" s="1"/>
  <c r="N24" i="44" s="1"/>
  <c r="K26" i="44"/>
  <c r="T26" i="44" s="1"/>
  <c r="K34" i="44"/>
  <c r="AC48" i="44"/>
  <c r="M15" i="44"/>
  <c r="N15" i="44" s="1"/>
  <c r="T15" i="44"/>
  <c r="S15" i="44"/>
  <c r="AL14" i="44"/>
  <c r="AE14" i="44"/>
  <c r="S42" i="44"/>
  <c r="T42" i="44" s="1"/>
  <c r="H12" i="44"/>
  <c r="AK15" i="44"/>
  <c r="AF24" i="44"/>
  <c r="AE42" i="44"/>
  <c r="AF42" i="44" s="1"/>
  <c r="M14" i="44"/>
  <c r="N14" i="44" s="1"/>
  <c r="T14" i="44"/>
  <c r="AL15" i="44"/>
  <c r="AE15" i="44"/>
  <c r="T18" i="44"/>
  <c r="M18" i="44"/>
  <c r="Y14" i="44"/>
  <c r="AF14" i="44"/>
  <c r="Y17" i="44"/>
  <c r="AF17" i="44"/>
  <c r="AE17" i="44"/>
  <c r="AI27" i="44"/>
  <c r="Q27" i="44"/>
  <c r="W27" i="44"/>
  <c r="AC27" i="44"/>
  <c r="K27" i="44"/>
  <c r="H27" i="44"/>
  <c r="N27" i="44" s="1"/>
  <c r="AI30" i="44"/>
  <c r="AK30" i="44" s="1"/>
  <c r="W30" i="44"/>
  <c r="AE30" i="44" s="1"/>
  <c r="K30" i="44"/>
  <c r="Q30" i="44"/>
  <c r="M13" i="44"/>
  <c r="AE13" i="44"/>
  <c r="Z25" i="44"/>
  <c r="AC46" i="44"/>
  <c r="K46" i="44"/>
  <c r="H46" i="44"/>
  <c r="AI46" i="44"/>
  <c r="AK14" i="44"/>
  <c r="T24" i="44"/>
  <c r="AE43" i="44"/>
  <c r="AF43" i="44" s="1"/>
  <c r="AK35" i="44"/>
  <c r="AK48" i="44"/>
  <c r="AL48" i="44" s="1"/>
  <c r="S13" i="44"/>
  <c r="Z16" i="44"/>
  <c r="AK17" i="44"/>
  <c r="AI29" i="44"/>
  <c r="W29" i="44"/>
  <c r="K29" i="44"/>
  <c r="M42" i="44"/>
  <c r="N42" i="44" s="1"/>
  <c r="AK42" i="44"/>
  <c r="AL42" i="44" s="1"/>
  <c r="W46" i="44"/>
  <c r="S14" i="44"/>
  <c r="H30" i="44"/>
  <c r="Y16" i="44"/>
  <c r="Z14" i="44"/>
  <c r="Y15" i="44"/>
  <c r="AE16" i="44"/>
  <c r="S17" i="44"/>
  <c r="S35" i="44"/>
  <c r="Y35" i="44"/>
  <c r="AI43" i="44"/>
  <c r="AK43" i="44" s="1"/>
  <c r="AL43" i="44" s="1"/>
  <c r="Q43" i="44"/>
  <c r="S18" i="44"/>
  <c r="H43" i="44"/>
  <c r="AI44" i="44"/>
  <c r="Q44" i="44"/>
  <c r="AC44" i="44"/>
  <c r="Y18" i="44"/>
  <c r="Y42" i="44"/>
  <c r="Z42" i="44" s="1"/>
  <c r="K43" i="44"/>
  <c r="H44" i="44"/>
  <c r="M44" i="44" s="1"/>
  <c r="Q45" i="44"/>
  <c r="AC45" i="44"/>
  <c r="K45" i="44"/>
  <c r="S48" i="44"/>
  <c r="T48" i="44" s="1"/>
  <c r="AI25" i="44"/>
  <c r="AK25" i="44" s="1"/>
  <c r="AI32" i="44"/>
  <c r="W47" i="44"/>
  <c r="F38" i="44"/>
  <c r="W48" i="44"/>
  <c r="W25" i="44"/>
  <c r="AE25" i="44" s="1"/>
  <c r="W32" i="44"/>
  <c r="Q34" i="44"/>
  <c r="Q37" i="44"/>
  <c r="K47" i="44"/>
  <c r="H48" i="44"/>
  <c r="Q24" i="44"/>
  <c r="Y24" i="44" s="1"/>
  <c r="Q31" i="44"/>
  <c r="F40" i="43"/>
  <c r="Q40" i="43" s="1"/>
  <c r="F41" i="43"/>
  <c r="AI41" i="43" s="1"/>
  <c r="K38" i="43"/>
  <c r="H44" i="43"/>
  <c r="K25" i="43"/>
  <c r="AC27" i="43"/>
  <c r="AL27" i="43" s="1"/>
  <c r="AI34" i="43"/>
  <c r="K45" i="43"/>
  <c r="S45" i="43" s="1"/>
  <c r="T45" i="43" s="1"/>
  <c r="W46" i="43"/>
  <c r="H29" i="43"/>
  <c r="H19" i="43"/>
  <c r="AK25" i="43"/>
  <c r="Q38" i="43"/>
  <c r="K44" i="43"/>
  <c r="M44" i="43" s="1"/>
  <c r="N44" i="43" s="1"/>
  <c r="AI24" i="43"/>
  <c r="H27" i="43"/>
  <c r="N27" i="43" s="1"/>
  <c r="H46" i="43"/>
  <c r="M46" i="43" s="1"/>
  <c r="N46" i="43" s="1"/>
  <c r="H26" i="43"/>
  <c r="N26" i="43" s="1"/>
  <c r="AC38" i="43"/>
  <c r="H24" i="43"/>
  <c r="K26" i="43"/>
  <c r="T26" i="43" s="1"/>
  <c r="K24" i="43"/>
  <c r="T24" i="43" s="1"/>
  <c r="AI37" i="43"/>
  <c r="AI38" i="43"/>
  <c r="AL14" i="43"/>
  <c r="AE14" i="43"/>
  <c r="Y13" i="43"/>
  <c r="K30" i="43"/>
  <c r="W30" i="43"/>
  <c r="AI30" i="43"/>
  <c r="AC30" i="43"/>
  <c r="Q30" i="43"/>
  <c r="H30" i="43"/>
  <c r="AC47" i="43"/>
  <c r="K47" i="43"/>
  <c r="W47" i="43"/>
  <c r="Q47" i="43"/>
  <c r="H47" i="43"/>
  <c r="AF15" i="43"/>
  <c r="AE15" i="43"/>
  <c r="S42" i="43"/>
  <c r="T42" i="43" s="1"/>
  <c r="AI47" i="43"/>
  <c r="M16" i="43"/>
  <c r="T16" i="43"/>
  <c r="AK35" i="43"/>
  <c r="AL16" i="43"/>
  <c r="AE16" i="43"/>
  <c r="AK16" i="43"/>
  <c r="AF24" i="43"/>
  <c r="M14" i="43"/>
  <c r="N14" i="43" s="1"/>
  <c r="T14" i="43"/>
  <c r="AF31" i="43"/>
  <c r="AI43" i="43"/>
  <c r="AK43" i="43" s="1"/>
  <c r="AL43" i="43" s="1"/>
  <c r="K43" i="43"/>
  <c r="M27" i="43"/>
  <c r="K29" i="43"/>
  <c r="AC29" i="43"/>
  <c r="S35" i="43"/>
  <c r="AC37" i="43"/>
  <c r="K41" i="43"/>
  <c r="Q41" i="43"/>
  <c r="AC41" i="43"/>
  <c r="H43" i="43"/>
  <c r="AI44" i="43"/>
  <c r="AK44" i="43" s="1"/>
  <c r="AL44" i="43" s="1"/>
  <c r="Q44" i="43"/>
  <c r="W44" i="43"/>
  <c r="AE44" i="43" s="1"/>
  <c r="AE13" i="43"/>
  <c r="Y26" i="43"/>
  <c r="K48" i="43"/>
  <c r="H48" i="43"/>
  <c r="AI48" i="43"/>
  <c r="AK48" i="43" s="1"/>
  <c r="AL48" i="43" s="1"/>
  <c r="S15" i="43"/>
  <c r="S16" i="43"/>
  <c r="Q43" i="43"/>
  <c r="Q48" i="43"/>
  <c r="AL13" i="43"/>
  <c r="Y16" i="43"/>
  <c r="S25" i="43"/>
  <c r="AK26" i="43"/>
  <c r="T32" i="43"/>
  <c r="AK14" i="43"/>
  <c r="K40" i="43"/>
  <c r="W40" i="43"/>
  <c r="Y42" i="43"/>
  <c r="Z42" i="43" s="1"/>
  <c r="M13" i="43"/>
  <c r="S14" i="43"/>
  <c r="M18" i="43"/>
  <c r="AK13" i="43"/>
  <c r="AL26" i="43"/>
  <c r="AE26" i="43"/>
  <c r="S32" i="43"/>
  <c r="M42" i="43"/>
  <c r="N42" i="43" s="1"/>
  <c r="AE42" i="43"/>
  <c r="AF42" i="43" s="1"/>
  <c r="W43" i="43"/>
  <c r="Z45" i="43"/>
  <c r="S13" i="43"/>
  <c r="Y14" i="43"/>
  <c r="AF14" i="43"/>
  <c r="AE17" i="43"/>
  <c r="H12" i="43"/>
  <c r="AI27" i="43"/>
  <c r="W27" i="43"/>
  <c r="Q27" i="43"/>
  <c r="Q29" i="43"/>
  <c r="AI29" i="43"/>
  <c r="AC46" i="43"/>
  <c r="Q46" i="43"/>
  <c r="Y46" i="43" s="1"/>
  <c r="AI46" i="43"/>
  <c r="W48" i="43"/>
  <c r="AC34" i="43"/>
  <c r="W38" i="43"/>
  <c r="H45" i="43"/>
  <c r="AC45" i="43"/>
  <c r="AK45" i="43" s="1"/>
  <c r="W25" i="43"/>
  <c r="W32" i="43"/>
  <c r="Q34" i="43"/>
  <c r="Q37" i="43"/>
  <c r="Q24" i="43"/>
  <c r="Q31" i="43"/>
  <c r="AC34" i="42"/>
  <c r="H44" i="42"/>
  <c r="AI34" i="42"/>
  <c r="K44" i="42"/>
  <c r="AI30" i="42"/>
  <c r="K43" i="42"/>
  <c r="M43" i="42" s="1"/>
  <c r="N43" i="42" s="1"/>
  <c r="K47" i="42"/>
  <c r="AI27" i="42"/>
  <c r="AK27" i="42" s="1"/>
  <c r="K34" i="42"/>
  <c r="K27" i="42"/>
  <c r="Q44" i="42"/>
  <c r="S44" i="42" s="1"/>
  <c r="T44" i="42" s="1"/>
  <c r="H29" i="42"/>
  <c r="Q34" i="42"/>
  <c r="Q43" i="42"/>
  <c r="AC44" i="42"/>
  <c r="AE44" i="42" s="1"/>
  <c r="AF44" i="42" s="1"/>
  <c r="W47" i="42"/>
  <c r="K29" i="42"/>
  <c r="AC43" i="42"/>
  <c r="AI47" i="42"/>
  <c r="H24" i="42"/>
  <c r="K24" i="42"/>
  <c r="Q24" i="42"/>
  <c r="AI24" i="42"/>
  <c r="AC24" i="42"/>
  <c r="K30" i="42"/>
  <c r="Y14" i="42"/>
  <c r="M15" i="42"/>
  <c r="N15" i="42" s="1"/>
  <c r="AE15" i="42"/>
  <c r="M42" i="42"/>
  <c r="N42" i="42" s="1"/>
  <c r="S14" i="42"/>
  <c r="AE14" i="42"/>
  <c r="S15" i="42"/>
  <c r="Z14" i="42"/>
  <c r="AC25" i="42"/>
  <c r="K25" i="42"/>
  <c r="H25" i="42"/>
  <c r="N25" i="42" s="1"/>
  <c r="W25" i="42"/>
  <c r="Q25" i="42"/>
  <c r="AK15" i="42"/>
  <c r="S35" i="42"/>
  <c r="AL29" i="42"/>
  <c r="Y35" i="42"/>
  <c r="AE35" i="42"/>
  <c r="H12" i="42"/>
  <c r="AK14" i="42"/>
  <c r="W24" i="42"/>
  <c r="AI25" i="42"/>
  <c r="M14" i="42"/>
  <c r="N14" i="42" s="1"/>
  <c r="AL14" i="42"/>
  <c r="Y15" i="42"/>
  <c r="K26" i="42"/>
  <c r="H26" i="42"/>
  <c r="N26" i="42" s="1"/>
  <c r="Q26" i="42"/>
  <c r="Y26" i="42" s="1"/>
  <c r="AI26" i="42"/>
  <c r="AC26" i="42"/>
  <c r="S47" i="42"/>
  <c r="T47" i="42" s="1"/>
  <c r="AC48" i="42"/>
  <c r="Q48" i="42"/>
  <c r="AI48" i="42"/>
  <c r="T15" i="42"/>
  <c r="AF15" i="42"/>
  <c r="Z16" i="42"/>
  <c r="S16" i="42"/>
  <c r="S42" i="42"/>
  <c r="T42" i="42" s="1"/>
  <c r="AC45" i="42"/>
  <c r="H48" i="42"/>
  <c r="M48" i="42" s="1"/>
  <c r="H37" i="42"/>
  <c r="Q37" i="42"/>
  <c r="AC37" i="42"/>
  <c r="W37" i="42"/>
  <c r="H45" i="42"/>
  <c r="AI46" i="42"/>
  <c r="AK46" i="42" s="1"/>
  <c r="AL46" i="42" s="1"/>
  <c r="Q46" i="42"/>
  <c r="W46" i="42"/>
  <c r="AE46" i="42" s="1"/>
  <c r="K46" i="42"/>
  <c r="AI45" i="42"/>
  <c r="AK45" i="42" s="1"/>
  <c r="K45" i="42"/>
  <c r="M17" i="42"/>
  <c r="F38" i="42"/>
  <c r="Y13" i="42"/>
  <c r="Y16" i="42"/>
  <c r="S18" i="42"/>
  <c r="H31" i="42"/>
  <c r="N31" i="42" s="1"/>
  <c r="AC31" i="42"/>
  <c r="AC32" i="42"/>
  <c r="K32" i="42"/>
  <c r="Q32" i="42"/>
  <c r="Y32" i="42" s="1"/>
  <c r="AI32" i="42"/>
  <c r="H46" i="42"/>
  <c r="Y47" i="42"/>
  <c r="W48" i="42"/>
  <c r="H32" i="42"/>
  <c r="N32" i="42" s="1"/>
  <c r="W34" i="42"/>
  <c r="K37" i="42"/>
  <c r="S17" i="42"/>
  <c r="W45" i="42"/>
  <c r="Z47" i="42"/>
  <c r="AC30" i="42"/>
  <c r="H47" i="42"/>
  <c r="AC47" i="42"/>
  <c r="W27" i="42"/>
  <c r="AE27" i="42" s="1"/>
  <c r="Q30" i="42"/>
  <c r="W43" i="42"/>
  <c r="Q29" i="42"/>
  <c r="Q31" i="11"/>
  <c r="AC31" i="11"/>
  <c r="H31" i="11"/>
  <c r="N31" i="11" s="1"/>
  <c r="K31" i="11"/>
  <c r="W31" i="11"/>
  <c r="Q30" i="11"/>
  <c r="AC30" i="11"/>
  <c r="H30" i="11"/>
  <c r="K30" i="11"/>
  <c r="W30" i="11"/>
  <c r="Q14" i="17"/>
  <c r="AC14" i="17"/>
  <c r="H14" i="17"/>
  <c r="K14" i="17"/>
  <c r="W14" i="17"/>
  <c r="Q14" i="16"/>
  <c r="AC14" i="16"/>
  <c r="H14" i="16"/>
  <c r="K14" i="16"/>
  <c r="W14" i="16"/>
  <c r="M14" i="15"/>
  <c r="N14" i="15" s="1"/>
  <c r="T14" i="15"/>
  <c r="Z14" i="15"/>
  <c r="S14" i="15"/>
  <c r="Y14" i="15"/>
  <c r="AF14" i="15"/>
  <c r="AL14" i="15"/>
  <c r="AE14" i="15"/>
  <c r="AK14" i="15"/>
  <c r="M15" i="37"/>
  <c r="N15" i="37" s="1"/>
  <c r="T15" i="37"/>
  <c r="Z15" i="37"/>
  <c r="S15" i="37"/>
  <c r="Y15" i="37"/>
  <c r="AF15" i="37"/>
  <c r="AL15" i="37"/>
  <c r="AE15" i="37"/>
  <c r="AK15" i="37"/>
  <c r="Y14" i="37"/>
  <c r="M14" i="14"/>
  <c r="N14" i="14" s="1"/>
  <c r="T14" i="14"/>
  <c r="Z14" i="14"/>
  <c r="S14" i="14"/>
  <c r="Y14" i="14"/>
  <c r="AF14" i="14"/>
  <c r="AE14" i="14"/>
  <c r="AK14" i="14"/>
  <c r="M14" i="13"/>
  <c r="N14" i="13" s="1"/>
  <c r="T14" i="13"/>
  <c r="Z14" i="13"/>
  <c r="S14" i="13"/>
  <c r="Y14" i="13"/>
  <c r="AF14" i="13"/>
  <c r="AE14" i="13"/>
  <c r="AK14" i="13"/>
  <c r="Q14" i="12"/>
  <c r="AI14" i="12"/>
  <c r="AC14" i="12"/>
  <c r="AL14" i="12" s="1"/>
  <c r="K14" i="12"/>
  <c r="T14" i="12" s="1"/>
  <c r="H14" i="12"/>
  <c r="W14" i="12"/>
  <c r="AC14" i="11"/>
  <c r="W14" i="11"/>
  <c r="Q14" i="11"/>
  <c r="K14" i="11"/>
  <c r="H14" i="11"/>
  <c r="AI14" i="11"/>
  <c r="AE29" i="42" l="1"/>
  <c r="AK29" i="50"/>
  <c r="M24" i="52"/>
  <c r="N24" i="52" s="1"/>
  <c r="S32" i="60"/>
  <c r="AE34" i="46"/>
  <c r="AF34" i="46" s="1"/>
  <c r="Y30" i="42"/>
  <c r="AK34" i="46"/>
  <c r="AL34" i="46" s="1"/>
  <c r="AE31" i="49"/>
  <c r="AK30" i="60"/>
  <c r="AE30" i="60"/>
  <c r="Y14" i="61"/>
  <c r="Y26" i="62"/>
  <c r="M14" i="61"/>
  <c r="Y43" i="61"/>
  <c r="Z43" i="61" s="1"/>
  <c r="M27" i="62"/>
  <c r="AE21" i="62"/>
  <c r="M45" i="60"/>
  <c r="N45" i="60" s="1"/>
  <c r="Q21" i="59"/>
  <c r="AI21" i="59"/>
  <c r="W21" i="59"/>
  <c r="K21" i="59"/>
  <c r="AC21" i="59"/>
  <c r="H21" i="59"/>
  <c r="N21" i="59" s="1"/>
  <c r="K21" i="58"/>
  <c r="Q21" i="58"/>
  <c r="AI21" i="58"/>
  <c r="AC21" i="58"/>
  <c r="H21" i="58"/>
  <c r="N21" i="58" s="1"/>
  <c r="W21" i="58"/>
  <c r="Q21" i="57"/>
  <c r="AI21" i="57"/>
  <c r="AK21" i="57" s="1"/>
  <c r="K21" i="57"/>
  <c r="H21" i="57"/>
  <c r="N21" i="57" s="1"/>
  <c r="W21" i="57"/>
  <c r="AC21" i="57"/>
  <c r="Q21" i="56"/>
  <c r="AI21" i="56"/>
  <c r="H21" i="56"/>
  <c r="N21" i="56" s="1"/>
  <c r="W21" i="56"/>
  <c r="K21" i="56"/>
  <c r="AC21" i="56"/>
  <c r="K47" i="52"/>
  <c r="Q47" i="52"/>
  <c r="H47" i="52"/>
  <c r="Y25" i="52"/>
  <c r="Y43" i="48"/>
  <c r="Z43" i="48" s="1"/>
  <c r="M43" i="49"/>
  <c r="M27" i="50"/>
  <c r="Z25" i="47"/>
  <c r="AK45" i="47"/>
  <c r="M45" i="47"/>
  <c r="N45" i="47" s="1"/>
  <c r="S45" i="46"/>
  <c r="T45" i="46" s="1"/>
  <c r="AK26" i="45"/>
  <c r="AE43" i="42"/>
  <c r="AE34" i="60"/>
  <c r="AF34" i="60" s="1"/>
  <c r="AK30" i="61"/>
  <c r="Y33" i="55"/>
  <c r="Z33" i="55" s="1"/>
  <c r="AE31" i="47"/>
  <c r="Y31" i="42"/>
  <c r="AE24" i="47"/>
  <c r="Y31" i="47"/>
  <c r="M30" i="52"/>
  <c r="N30" i="52" s="1"/>
  <c r="S31" i="52"/>
  <c r="T31" i="52" s="1"/>
  <c r="M32" i="49"/>
  <c r="AK32" i="44"/>
  <c r="AK31" i="53"/>
  <c r="AF31" i="42"/>
  <c r="M32" i="47"/>
  <c r="S32" i="49"/>
  <c r="AK24" i="52"/>
  <c r="M29" i="53"/>
  <c r="N29" i="53" s="1"/>
  <c r="S32" i="47"/>
  <c r="S31" i="42"/>
  <c r="T31" i="42" s="1"/>
  <c r="M34" i="60"/>
  <c r="N34" i="60" s="1"/>
  <c r="AE24" i="55"/>
  <c r="M30" i="46"/>
  <c r="N30" i="46" s="1"/>
  <c r="AE33" i="54"/>
  <c r="AF33" i="54" s="1"/>
  <c r="Y24" i="55"/>
  <c r="AK24" i="55"/>
  <c r="AK32" i="43"/>
  <c r="M24" i="49"/>
  <c r="N24" i="49" s="1"/>
  <c r="Y31" i="52"/>
  <c r="Y32" i="60"/>
  <c r="AE32" i="60"/>
  <c r="AK34" i="60"/>
  <c r="AL34" i="60" s="1"/>
  <c r="M31" i="48"/>
  <c r="S24" i="55"/>
  <c r="S25" i="62"/>
  <c r="AK21" i="62"/>
  <c r="AE34" i="61"/>
  <c r="AF34" i="61" s="1"/>
  <c r="AK34" i="61"/>
  <c r="AL34" i="61" s="1"/>
  <c r="AK21" i="61"/>
  <c r="AK46" i="60"/>
  <c r="Q46" i="57"/>
  <c r="AI31" i="57"/>
  <c r="AK31" i="57" s="1"/>
  <c r="K31" i="57"/>
  <c r="S31" i="57" s="1"/>
  <c r="T31" i="57" s="1"/>
  <c r="H31" i="57"/>
  <c r="N31" i="57" s="1"/>
  <c r="AF27" i="55"/>
  <c r="AC40" i="55"/>
  <c r="Q40" i="55"/>
  <c r="K40" i="55"/>
  <c r="M40" i="55" s="1"/>
  <c r="N40" i="55" s="1"/>
  <c r="W40" i="55"/>
  <c r="AI40" i="55"/>
  <c r="M46" i="54"/>
  <c r="N46" i="54" s="1"/>
  <c r="M26" i="54"/>
  <c r="AC47" i="52"/>
  <c r="AK46" i="50"/>
  <c r="AK27" i="49"/>
  <c r="AK25" i="48"/>
  <c r="AK44" i="48"/>
  <c r="AK25" i="47"/>
  <c r="AL45" i="47"/>
  <c r="AK27" i="47"/>
  <c r="Y44" i="42"/>
  <c r="Z44" i="42" s="1"/>
  <c r="AK26" i="42"/>
  <c r="AK44" i="42"/>
  <c r="AL44" i="42" s="1"/>
  <c r="H20" i="57"/>
  <c r="N20" i="57" s="1"/>
  <c r="Q20" i="57"/>
  <c r="S20" i="57" s="1"/>
  <c r="W20" i="57"/>
  <c r="AF20" i="57" s="1"/>
  <c r="AI20" i="57"/>
  <c r="AC20" i="57"/>
  <c r="AL20" i="57" s="1"/>
  <c r="AK37" i="52"/>
  <c r="AL37" i="52" s="1"/>
  <c r="M40" i="59"/>
  <c r="N40" i="59" s="1"/>
  <c r="W45" i="57"/>
  <c r="H45" i="57"/>
  <c r="AK45" i="59"/>
  <c r="AL45" i="59" s="1"/>
  <c r="AC45" i="57"/>
  <c r="AE45" i="57" s="1"/>
  <c r="AK25" i="59"/>
  <c r="Q45" i="57"/>
  <c r="K45" i="57"/>
  <c r="AC46" i="57"/>
  <c r="W46" i="57"/>
  <c r="S41" i="62"/>
  <c r="T41" i="62" s="1"/>
  <c r="S35" i="62"/>
  <c r="AK35" i="62"/>
  <c r="Z46" i="58"/>
  <c r="H43" i="59"/>
  <c r="AC43" i="59"/>
  <c r="AK43" i="59" s="1"/>
  <c r="AL43" i="59" s="1"/>
  <c r="S43" i="57"/>
  <c r="M34" i="43"/>
  <c r="N34" i="43" s="1"/>
  <c r="M37" i="48"/>
  <c r="N37" i="48" s="1"/>
  <c r="M37" i="52"/>
  <c r="N37" i="52" s="1"/>
  <c r="M34" i="45"/>
  <c r="N34" i="45" s="1"/>
  <c r="S41" i="61"/>
  <c r="T41" i="61" s="1"/>
  <c r="S37" i="61"/>
  <c r="T37" i="61" s="1"/>
  <c r="M34" i="50"/>
  <c r="N34" i="50" s="1"/>
  <c r="AE34" i="44"/>
  <c r="AF34" i="44" s="1"/>
  <c r="M37" i="51"/>
  <c r="N37" i="51" s="1"/>
  <c r="Y37" i="43"/>
  <c r="Z37" i="43" s="1"/>
  <c r="AE37" i="52"/>
  <c r="AF37" i="52" s="1"/>
  <c r="M37" i="44"/>
  <c r="N37" i="44" s="1"/>
  <c r="AK42" i="62"/>
  <c r="AL42" i="62" s="1"/>
  <c r="M34" i="48"/>
  <c r="N34" i="48" s="1"/>
  <c r="Y37" i="44"/>
  <c r="Z37" i="44" s="1"/>
  <c r="AE29" i="54"/>
  <c r="S16" i="62"/>
  <c r="Y16" i="62"/>
  <c r="M17" i="62"/>
  <c r="H38" i="51"/>
  <c r="M38" i="51" s="1"/>
  <c r="N38" i="51" s="1"/>
  <c r="Q38" i="51"/>
  <c r="S38" i="51" s="1"/>
  <c r="T38" i="51" s="1"/>
  <c r="H41" i="43"/>
  <c r="M41" i="43" s="1"/>
  <c r="N41" i="43" s="1"/>
  <c r="AK30" i="42"/>
  <c r="AK34" i="47"/>
  <c r="AL34" i="47" s="1"/>
  <c r="AK34" i="49"/>
  <c r="AL34" i="49" s="1"/>
  <c r="AE20" i="60"/>
  <c r="AE33" i="48"/>
  <c r="AF33" i="48" s="1"/>
  <c r="Y37" i="61"/>
  <c r="Z37" i="61" s="1"/>
  <c r="AK37" i="47"/>
  <c r="AL37" i="47" s="1"/>
  <c r="M33" i="53"/>
  <c r="N33" i="53" s="1"/>
  <c r="AE37" i="47"/>
  <c r="AF37" i="47" s="1"/>
  <c r="AK37" i="60"/>
  <c r="AL37" i="60" s="1"/>
  <c r="M33" i="49"/>
  <c r="N33" i="49" s="1"/>
  <c r="Y20" i="62"/>
  <c r="AK34" i="59"/>
  <c r="AL34" i="59" s="1"/>
  <c r="Y38" i="52"/>
  <c r="Z38" i="52" s="1"/>
  <c r="AK32" i="47"/>
  <c r="Y29" i="54"/>
  <c r="AK32" i="48"/>
  <c r="AK37" i="62"/>
  <c r="AL37" i="62" s="1"/>
  <c r="M35" i="62"/>
  <c r="M34" i="51"/>
  <c r="N34" i="51" s="1"/>
  <c r="AK13" i="61"/>
  <c r="M33" i="51"/>
  <c r="N33" i="51" s="1"/>
  <c r="AK32" i="61"/>
  <c r="AK29" i="57"/>
  <c r="AK33" i="48"/>
  <c r="AL33" i="48" s="1"/>
  <c r="AK32" i="50"/>
  <c r="T32" i="54"/>
  <c r="AE34" i="48"/>
  <c r="AF34" i="48" s="1"/>
  <c r="AE14" i="48"/>
  <c r="M32" i="54"/>
  <c r="AK34" i="48"/>
  <c r="AL34" i="48" s="1"/>
  <c r="AK34" i="44"/>
  <c r="AL34" i="44" s="1"/>
  <c r="AL14" i="48"/>
  <c r="AK20" i="52"/>
  <c r="AE13" i="61"/>
  <c r="Y37" i="62"/>
  <c r="Z37" i="62" s="1"/>
  <c r="AK24" i="48"/>
  <c r="M30" i="49"/>
  <c r="N30" i="49" s="1"/>
  <c r="AE34" i="42"/>
  <c r="AF34" i="42" s="1"/>
  <c r="AE24" i="48"/>
  <c r="AK38" i="51"/>
  <c r="AL38" i="51" s="1"/>
  <c r="S33" i="61"/>
  <c r="T33" i="61" s="1"/>
  <c r="AK29" i="61"/>
  <c r="AK30" i="55"/>
  <c r="AE31" i="43"/>
  <c r="Y32" i="47"/>
  <c r="AE32" i="47"/>
  <c r="AK30" i="53"/>
  <c r="Y34" i="48"/>
  <c r="Z34" i="48" s="1"/>
  <c r="AK32" i="42"/>
  <c r="M34" i="42"/>
  <c r="N34" i="42" s="1"/>
  <c r="AK24" i="43"/>
  <c r="Y32" i="45"/>
  <c r="AE30" i="55"/>
  <c r="AK34" i="56"/>
  <c r="AL34" i="56" s="1"/>
  <c r="Y34" i="50"/>
  <c r="Z34" i="50" s="1"/>
  <c r="AK34" i="51"/>
  <c r="AL34" i="51" s="1"/>
  <c r="AE30" i="49"/>
  <c r="M32" i="50"/>
  <c r="AF30" i="54"/>
  <c r="AK31" i="43"/>
  <c r="AE20" i="54"/>
  <c r="AK32" i="49"/>
  <c r="AK37" i="50"/>
  <c r="AL37" i="50" s="1"/>
  <c r="M29" i="52"/>
  <c r="N29" i="52" s="1"/>
  <c r="M20" i="54"/>
  <c r="M37" i="54"/>
  <c r="N37" i="54" s="1"/>
  <c r="Y20" i="54"/>
  <c r="AL13" i="62"/>
  <c r="M34" i="44"/>
  <c r="N34" i="44" s="1"/>
  <c r="Z32" i="47"/>
  <c r="AL30" i="49"/>
  <c r="AK33" i="50"/>
  <c r="AL33" i="50" s="1"/>
  <c r="M30" i="51"/>
  <c r="N30" i="51" s="1"/>
  <c r="Y20" i="60"/>
  <c r="AK13" i="62"/>
  <c r="M30" i="47"/>
  <c r="N30" i="47" s="1"/>
  <c r="AK32" i="53"/>
  <c r="S34" i="42"/>
  <c r="T34" i="42" s="1"/>
  <c r="S32" i="45"/>
  <c r="M29" i="54"/>
  <c r="N29" i="54" s="1"/>
  <c r="M32" i="61"/>
  <c r="AF29" i="50"/>
  <c r="AE29" i="50"/>
  <c r="Y33" i="54"/>
  <c r="Z33" i="54" s="1"/>
  <c r="S33" i="54"/>
  <c r="T33" i="54" s="1"/>
  <c r="M31" i="44"/>
  <c r="AL24" i="44"/>
  <c r="AE24" i="44"/>
  <c r="M38" i="43"/>
  <c r="N38" i="43" s="1"/>
  <c r="Y33" i="48"/>
  <c r="Z33" i="48" s="1"/>
  <c r="AK31" i="52"/>
  <c r="AE31" i="52"/>
  <c r="AK31" i="55"/>
  <c r="AE33" i="49"/>
  <c r="AF33" i="49" s="1"/>
  <c r="AE30" i="53"/>
  <c r="M30" i="54"/>
  <c r="N30" i="54" s="1"/>
  <c r="AE37" i="60"/>
  <c r="AF37" i="60" s="1"/>
  <c r="M24" i="51"/>
  <c r="N24" i="51" s="1"/>
  <c r="AK40" i="59"/>
  <c r="AL40" i="59" s="1"/>
  <c r="S15" i="61"/>
  <c r="S24" i="61"/>
  <c r="S40" i="43"/>
  <c r="T40" i="43" s="1"/>
  <c r="AK38" i="46"/>
  <c r="AL38" i="46" s="1"/>
  <c r="AK29" i="52"/>
  <c r="AK37" i="53"/>
  <c r="AL37" i="53" s="1"/>
  <c r="AE37" i="54"/>
  <c r="AF37" i="54" s="1"/>
  <c r="Y37" i="54"/>
  <c r="Z37" i="54" s="1"/>
  <c r="Y29" i="61"/>
  <c r="Y29" i="60"/>
  <c r="AF30" i="52"/>
  <c r="AE29" i="53"/>
  <c r="S30" i="54"/>
  <c r="T30" i="54" s="1"/>
  <c r="AE33" i="60"/>
  <c r="AF33" i="60" s="1"/>
  <c r="H28" i="62"/>
  <c r="AE24" i="45"/>
  <c r="Y30" i="49"/>
  <c r="AK24" i="42"/>
  <c r="AE38" i="43"/>
  <c r="AF38" i="43" s="1"/>
  <c r="AF24" i="48"/>
  <c r="AE33" i="50"/>
  <c r="AF33" i="50" s="1"/>
  <c r="S29" i="50"/>
  <c r="T29" i="50" s="1"/>
  <c r="AK33" i="53"/>
  <c r="AL33" i="53" s="1"/>
  <c r="AK37" i="54"/>
  <c r="AL37" i="54" s="1"/>
  <c r="T24" i="51"/>
  <c r="S31" i="53"/>
  <c r="T31" i="53" s="1"/>
  <c r="AK29" i="53"/>
  <c r="AK33" i="60"/>
  <c r="AL33" i="60" s="1"/>
  <c r="AE24" i="51"/>
  <c r="M29" i="42"/>
  <c r="N29" i="42" s="1"/>
  <c r="S30" i="49"/>
  <c r="T30" i="49" s="1"/>
  <c r="AK33" i="49"/>
  <c r="AL33" i="49" s="1"/>
  <c r="AE24" i="43"/>
  <c r="M31" i="47"/>
  <c r="AK29" i="48"/>
  <c r="N33" i="48"/>
  <c r="AK30" i="49"/>
  <c r="S41" i="59"/>
  <c r="T41" i="59" s="1"/>
  <c r="AK24" i="51"/>
  <c r="AK33" i="54"/>
  <c r="AL33" i="54" s="1"/>
  <c r="Y24" i="48"/>
  <c r="S38" i="43"/>
  <c r="T38" i="43" s="1"/>
  <c r="AK24" i="44"/>
  <c r="AK31" i="16"/>
  <c r="AK29" i="62"/>
  <c r="S30" i="47"/>
  <c r="T30" i="47" s="1"/>
  <c r="M24" i="47"/>
  <c r="N24" i="47" s="1"/>
  <c r="Y29" i="50"/>
  <c r="Y30" i="52"/>
  <c r="M37" i="53"/>
  <c r="N37" i="53" s="1"/>
  <c r="AF29" i="61"/>
  <c r="M31" i="51"/>
  <c r="AK25" i="55"/>
  <c r="AI41" i="55"/>
  <c r="AK41" i="55" s="1"/>
  <c r="AL41" i="55" s="1"/>
  <c r="G34" i="55"/>
  <c r="H34" i="55" s="1"/>
  <c r="AC48" i="55"/>
  <c r="W48" i="55"/>
  <c r="AC46" i="55"/>
  <c r="W41" i="55"/>
  <c r="AE41" i="55" s="1"/>
  <c r="AF41" i="55" s="1"/>
  <c r="Q46" i="55"/>
  <c r="AI46" i="55"/>
  <c r="Q41" i="55"/>
  <c r="S30" i="55"/>
  <c r="T30" i="55" s="1"/>
  <c r="H41" i="55"/>
  <c r="M41" i="55" s="1"/>
  <c r="N41" i="55" s="1"/>
  <c r="H46" i="55"/>
  <c r="AK27" i="55"/>
  <c r="AC41" i="51"/>
  <c r="AK41" i="51" s="1"/>
  <c r="AL41" i="51" s="1"/>
  <c r="AE31" i="51"/>
  <c r="Y31" i="51"/>
  <c r="Q41" i="51"/>
  <c r="Y41" i="51" s="1"/>
  <c r="Z41" i="51" s="1"/>
  <c r="M32" i="51"/>
  <c r="T32" i="51"/>
  <c r="S32" i="51"/>
  <c r="Z32" i="51"/>
  <c r="AI40" i="51"/>
  <c r="AC40" i="51"/>
  <c r="AE40" i="51" s="1"/>
  <c r="AF40" i="51" s="1"/>
  <c r="M27" i="51"/>
  <c r="Q40" i="51"/>
  <c r="Y40" i="51" s="1"/>
  <c r="Z40" i="51" s="1"/>
  <c r="AK32" i="51"/>
  <c r="Y41" i="62"/>
  <c r="Z41" i="62" s="1"/>
  <c r="AK34" i="62"/>
  <c r="AL34" i="62" s="1"/>
  <c r="Y30" i="62"/>
  <c r="S27" i="62"/>
  <c r="S21" i="62"/>
  <c r="AK16" i="62"/>
  <c r="S13" i="62"/>
  <c r="Y13" i="62"/>
  <c r="AK14" i="62"/>
  <c r="M13" i="62"/>
  <c r="Y34" i="62"/>
  <c r="Z34" i="62" s="1"/>
  <c r="M46" i="62"/>
  <c r="N46" i="62" s="1"/>
  <c r="AE47" i="62"/>
  <c r="AF47" i="62" s="1"/>
  <c r="M29" i="62"/>
  <c r="N29" i="62" s="1"/>
  <c r="AL32" i="62"/>
  <c r="AE32" i="62"/>
  <c r="AE34" i="62"/>
  <c r="AF34" i="62" s="1"/>
  <c r="S46" i="62"/>
  <c r="T46" i="62" s="1"/>
  <c r="Z46" i="62"/>
  <c r="M18" i="62"/>
  <c r="T18" i="62"/>
  <c r="Z29" i="62"/>
  <c r="S29" i="62"/>
  <c r="T29" i="62" s="1"/>
  <c r="AL29" i="62"/>
  <c r="AE29" i="62"/>
  <c r="T32" i="62"/>
  <c r="M32" i="62"/>
  <c r="N25" i="62"/>
  <c r="M25" i="62"/>
  <c r="Y31" i="62"/>
  <c r="AF31" i="62"/>
  <c r="Y45" i="62"/>
  <c r="Z45" i="62" s="1"/>
  <c r="S45" i="62"/>
  <c r="T45" i="62" s="1"/>
  <c r="AK46" i="62"/>
  <c r="AL46" i="62" s="1"/>
  <c r="S48" i="62"/>
  <c r="T48" i="62" s="1"/>
  <c r="Y40" i="62"/>
  <c r="Z40" i="62" s="1"/>
  <c r="H38" i="62"/>
  <c r="AC38" i="62"/>
  <c r="Q38" i="62"/>
  <c r="W38" i="62"/>
  <c r="K38" i="62"/>
  <c r="AI38" i="62"/>
  <c r="T14" i="62"/>
  <c r="M14" i="62"/>
  <c r="AL20" i="62"/>
  <c r="AK20" i="62"/>
  <c r="AE20" i="62"/>
  <c r="Y42" i="62"/>
  <c r="Z42" i="62" s="1"/>
  <c r="S18" i="62"/>
  <c r="Z18" i="62"/>
  <c r="AK40" i="62"/>
  <c r="AL40" i="62" s="1"/>
  <c r="AE37" i="62"/>
  <c r="AF37" i="62" s="1"/>
  <c r="AK32" i="62"/>
  <c r="AF14" i="62"/>
  <c r="Y14" i="62"/>
  <c r="T43" i="62"/>
  <c r="M43" i="62"/>
  <c r="N43" i="62" s="1"/>
  <c r="M20" i="62"/>
  <c r="T20" i="62"/>
  <c r="S20" i="62"/>
  <c r="AE30" i="62"/>
  <c r="AL30" i="62"/>
  <c r="M47" i="62"/>
  <c r="N47" i="62" s="1"/>
  <c r="M42" i="62"/>
  <c r="N42" i="62" s="1"/>
  <c r="T42" i="62"/>
  <c r="Z24" i="62"/>
  <c r="S24" i="62"/>
  <c r="M37" i="62"/>
  <c r="N37" i="62" s="1"/>
  <c r="S37" i="62"/>
  <c r="T37" i="62" s="1"/>
  <c r="M24" i="62"/>
  <c r="N24" i="62" s="1"/>
  <c r="T24" i="62"/>
  <c r="AF32" i="62"/>
  <c r="Y32" i="62"/>
  <c r="S14" i="62"/>
  <c r="Z14" i="62"/>
  <c r="AL15" i="62"/>
  <c r="AE15" i="62"/>
  <c r="M16" i="62"/>
  <c r="T15" i="62"/>
  <c r="M15" i="62"/>
  <c r="N15" i="62" s="1"/>
  <c r="AE44" i="62"/>
  <c r="AF44" i="62" s="1"/>
  <c r="AK44" i="62"/>
  <c r="AL44" i="62" s="1"/>
  <c r="S30" i="62"/>
  <c r="T30" i="62" s="1"/>
  <c r="Z30" i="62"/>
  <c r="AE42" i="62"/>
  <c r="AF42" i="62" s="1"/>
  <c r="Y17" i="62"/>
  <c r="AF17" i="62"/>
  <c r="S47" i="62"/>
  <c r="T47" i="62" s="1"/>
  <c r="Z47" i="62"/>
  <c r="Y15" i="62"/>
  <c r="AF15" i="62"/>
  <c r="S17" i="62"/>
  <c r="Z17" i="62"/>
  <c r="Y24" i="62"/>
  <c r="AF24" i="62"/>
  <c r="S32" i="62"/>
  <c r="Z32" i="62"/>
  <c r="AK30" i="62"/>
  <c r="Y29" i="62"/>
  <c r="M41" i="62"/>
  <c r="N41" i="62" s="1"/>
  <c r="Y33" i="62"/>
  <c r="Z33" i="62" s="1"/>
  <c r="AF25" i="62"/>
  <c r="Y25" i="62"/>
  <c r="M45" i="62"/>
  <c r="N45" i="62" s="1"/>
  <c r="M48" i="62"/>
  <c r="N48" i="62" s="1"/>
  <c r="M34" i="62"/>
  <c r="N34" i="62" s="1"/>
  <c r="AE45" i="62"/>
  <c r="AF45" i="62" s="1"/>
  <c r="AE46" i="62"/>
  <c r="AF46" i="62" s="1"/>
  <c r="AE40" i="62"/>
  <c r="AF40" i="62" s="1"/>
  <c r="AE17" i="62"/>
  <c r="AL17" i="62"/>
  <c r="T26" i="62"/>
  <c r="M26" i="62"/>
  <c r="S26" i="62"/>
  <c r="M31" i="62"/>
  <c r="AK45" i="62"/>
  <c r="AL45" i="62" s="1"/>
  <c r="M40" i="62"/>
  <c r="N40" i="62" s="1"/>
  <c r="T40" i="62"/>
  <c r="AL24" i="62"/>
  <c r="AE24" i="62"/>
  <c r="AK17" i="62"/>
  <c r="AL14" i="62"/>
  <c r="AE14" i="62"/>
  <c r="AE18" i="62"/>
  <c r="AL18" i="62"/>
  <c r="AE33" i="62"/>
  <c r="AF33" i="62" s="1"/>
  <c r="M33" i="62"/>
  <c r="N33" i="62" s="1"/>
  <c r="M44" i="62"/>
  <c r="N44" i="62" s="1"/>
  <c r="T44" i="62"/>
  <c r="AE16" i="62"/>
  <c r="AL16" i="62"/>
  <c r="AK47" i="62"/>
  <c r="AL47" i="62" s="1"/>
  <c r="AK15" i="62"/>
  <c r="Y48" i="62"/>
  <c r="Z48" i="62" s="1"/>
  <c r="AE48" i="62"/>
  <c r="AF48" i="62" s="1"/>
  <c r="S33" i="62"/>
  <c r="T33" i="62" s="1"/>
  <c r="AK24" i="62"/>
  <c r="S31" i="62"/>
  <c r="T31" i="62" s="1"/>
  <c r="S15" i="62"/>
  <c r="S34" i="62"/>
  <c r="T34" i="62" s="1"/>
  <c r="AL31" i="17"/>
  <c r="AE31" i="17"/>
  <c r="Z31" i="17"/>
  <c r="S31" i="17"/>
  <c r="T31" i="17" s="1"/>
  <c r="Y31" i="17"/>
  <c r="AF31" i="17"/>
  <c r="M31" i="17"/>
  <c r="AK31" i="17"/>
  <c r="Y30" i="17"/>
  <c r="AF30" i="17"/>
  <c r="M30" i="17"/>
  <c r="N30" i="17" s="1"/>
  <c r="AL30" i="17"/>
  <c r="AE30" i="17"/>
  <c r="Z30" i="17"/>
  <c r="S30" i="17"/>
  <c r="T30" i="17" s="1"/>
  <c r="AK30" i="17"/>
  <c r="AE43" i="61"/>
  <c r="AF43" i="61" s="1"/>
  <c r="AK41" i="61"/>
  <c r="AL41" i="61" s="1"/>
  <c r="Y41" i="61"/>
  <c r="Z41" i="61" s="1"/>
  <c r="Y25" i="61"/>
  <c r="AK31" i="61"/>
  <c r="T25" i="61"/>
  <c r="S25" i="61"/>
  <c r="S32" i="61"/>
  <c r="AE25" i="61"/>
  <c r="AL25" i="61"/>
  <c r="AK20" i="61"/>
  <c r="AK25" i="61"/>
  <c r="AK18" i="61"/>
  <c r="S14" i="61"/>
  <c r="M35" i="61"/>
  <c r="M13" i="61"/>
  <c r="Z13" i="61"/>
  <c r="S13" i="61"/>
  <c r="AF32" i="61"/>
  <c r="Y32" i="61"/>
  <c r="S44" i="61"/>
  <c r="T44" i="61" s="1"/>
  <c r="T17" i="61"/>
  <c r="M17" i="61"/>
  <c r="S38" i="61"/>
  <c r="T38" i="61" s="1"/>
  <c r="AE45" i="61"/>
  <c r="AF45" i="61" s="1"/>
  <c r="AL17" i="61"/>
  <c r="AE17" i="61"/>
  <c r="Z21" i="61"/>
  <c r="S21" i="61"/>
  <c r="Z20" i="61"/>
  <c r="S20" i="61"/>
  <c r="Y48" i="61"/>
  <c r="Z48" i="61" s="1"/>
  <c r="M26" i="61"/>
  <c r="S26" i="61"/>
  <c r="T26" i="61"/>
  <c r="M31" i="61"/>
  <c r="M29" i="61"/>
  <c r="N29" i="61" s="1"/>
  <c r="AF21" i="61"/>
  <c r="Y21" i="61"/>
  <c r="M42" i="61"/>
  <c r="N42" i="61" s="1"/>
  <c r="AK45" i="61"/>
  <c r="AL45" i="61" s="1"/>
  <c r="S17" i="61"/>
  <c r="Z17" i="61"/>
  <c r="AL24" i="61"/>
  <c r="AE24" i="61"/>
  <c r="S31" i="61"/>
  <c r="T31" i="61" s="1"/>
  <c r="T43" i="61"/>
  <c r="M43" i="61"/>
  <c r="N25" i="61"/>
  <c r="M25" i="61"/>
  <c r="Y31" i="61"/>
  <c r="AF31" i="61"/>
  <c r="M44" i="61"/>
  <c r="N44" i="61" s="1"/>
  <c r="AL31" i="61"/>
  <c r="AE31" i="61"/>
  <c r="AE42" i="61"/>
  <c r="AF42" i="61" s="1"/>
  <c r="S45" i="61"/>
  <c r="T45" i="61" s="1"/>
  <c r="Y34" i="61"/>
  <c r="Z34" i="61" s="1"/>
  <c r="AK17" i="61"/>
  <c r="M24" i="61"/>
  <c r="N24" i="61" s="1"/>
  <c r="T24" i="61"/>
  <c r="Y15" i="61"/>
  <c r="AF15" i="61"/>
  <c r="T18" i="61"/>
  <c r="M18" i="61"/>
  <c r="S18" i="61"/>
  <c r="Z18" i="61"/>
  <c r="M37" i="61"/>
  <c r="N37" i="61" s="1"/>
  <c r="Y13" i="61"/>
  <c r="AF13" i="61"/>
  <c r="AE44" i="61"/>
  <c r="AF44" i="61" s="1"/>
  <c r="M27" i="61"/>
  <c r="T27" i="61"/>
  <c r="S42" i="61"/>
  <c r="T42" i="61" s="1"/>
  <c r="AE40" i="61"/>
  <c r="AF40" i="61" s="1"/>
  <c r="M34" i="61"/>
  <c r="N34" i="61" s="1"/>
  <c r="AE38" i="61"/>
  <c r="AF38" i="61" s="1"/>
  <c r="Y24" i="61"/>
  <c r="AF24" i="61"/>
  <c r="N43" i="61"/>
  <c r="AK44" i="61"/>
  <c r="AL44" i="61" s="1"/>
  <c r="AK47" i="61"/>
  <c r="AL47" i="61" s="1"/>
  <c r="S40" i="61"/>
  <c r="T40" i="61" s="1"/>
  <c r="AE32" i="61"/>
  <c r="AL15" i="61"/>
  <c r="AE15" i="61"/>
  <c r="AK24" i="61"/>
  <c r="M38" i="61"/>
  <c r="N38" i="61" s="1"/>
  <c r="M33" i="61"/>
  <c r="N33" i="61" s="1"/>
  <c r="AE37" i="61"/>
  <c r="AF37" i="61" s="1"/>
  <c r="AK37" i="61"/>
  <c r="AL37" i="61" s="1"/>
  <c r="AK27" i="61"/>
  <c r="Y47" i="61"/>
  <c r="Z47" i="61" s="1"/>
  <c r="Y45" i="61"/>
  <c r="Z45" i="61" s="1"/>
  <c r="M40" i="61"/>
  <c r="N40" i="61" s="1"/>
  <c r="M15" i="61"/>
  <c r="N15" i="61" s="1"/>
  <c r="T15" i="61"/>
  <c r="AF18" i="61"/>
  <c r="Y18" i="61"/>
  <c r="Y38" i="61"/>
  <c r="Z38" i="61" s="1"/>
  <c r="AE48" i="61"/>
  <c r="AF48" i="61" s="1"/>
  <c r="M47" i="61"/>
  <c r="N47" i="61" s="1"/>
  <c r="AK42" i="61"/>
  <c r="AL42" i="61" s="1"/>
  <c r="AF33" i="61"/>
  <c r="Y33" i="61"/>
  <c r="Z33" i="61" s="1"/>
  <c r="AE35" i="61"/>
  <c r="AK35" i="61"/>
  <c r="AE29" i="61"/>
  <c r="AL29" i="61"/>
  <c r="H28" i="61"/>
  <c r="Y42" i="61"/>
  <c r="Z42" i="61" s="1"/>
  <c r="AE27" i="61"/>
  <c r="AL27" i="61"/>
  <c r="AE47" i="61"/>
  <c r="AF47" i="61" s="1"/>
  <c r="AK15" i="61"/>
  <c r="Y40" i="61"/>
  <c r="Z40" i="61" s="1"/>
  <c r="S46" i="61"/>
  <c r="T46" i="61" s="1"/>
  <c r="M21" i="61"/>
  <c r="T21" i="61"/>
  <c r="M20" i="61"/>
  <c r="T20" i="61"/>
  <c r="AK38" i="61"/>
  <c r="AL38" i="61" s="1"/>
  <c r="Y44" i="61"/>
  <c r="Z44" i="61" s="1"/>
  <c r="S34" i="61"/>
  <c r="T34" i="61" s="1"/>
  <c r="AE30" i="61"/>
  <c r="AL30" i="61"/>
  <c r="S47" i="61"/>
  <c r="T47" i="61" s="1"/>
  <c r="S30" i="61"/>
  <c r="T30" i="61" s="1"/>
  <c r="Z30" i="61"/>
  <c r="Z27" i="61"/>
  <c r="S27" i="61"/>
  <c r="AF46" i="61"/>
  <c r="Y46" i="61"/>
  <c r="Z46" i="61" s="1"/>
  <c r="AL18" i="61"/>
  <c r="AE18" i="61"/>
  <c r="Z29" i="61"/>
  <c r="S29" i="61"/>
  <c r="T29" i="61" s="1"/>
  <c r="M46" i="61"/>
  <c r="N46" i="61" s="1"/>
  <c r="M41" i="61"/>
  <c r="N41" i="61" s="1"/>
  <c r="M45" i="61"/>
  <c r="N45" i="61" s="1"/>
  <c r="AK40" i="61"/>
  <c r="AL40" i="61" s="1"/>
  <c r="AF20" i="61"/>
  <c r="Y20" i="61"/>
  <c r="Y17" i="61"/>
  <c r="AE21" i="61"/>
  <c r="AL21" i="61"/>
  <c r="AE20" i="61"/>
  <c r="AL20" i="61"/>
  <c r="Y31" i="16"/>
  <c r="AF31" i="16"/>
  <c r="M31" i="16"/>
  <c r="AE31" i="16"/>
  <c r="Z31" i="16"/>
  <c r="S31" i="16"/>
  <c r="T31" i="16" s="1"/>
  <c r="AF30" i="16"/>
  <c r="Y30" i="16"/>
  <c r="M30" i="16"/>
  <c r="N30" i="16" s="1"/>
  <c r="AL30" i="16"/>
  <c r="AE30" i="16"/>
  <c r="Z30" i="16"/>
  <c r="S30" i="16"/>
  <c r="T30" i="16" s="1"/>
  <c r="AK30" i="16"/>
  <c r="AE24" i="60"/>
  <c r="AI38" i="60"/>
  <c r="F41" i="60"/>
  <c r="AI41" i="60" s="1"/>
  <c r="W38" i="60"/>
  <c r="Y38" i="60" s="1"/>
  <c r="Z38" i="60" s="1"/>
  <c r="AK21" i="60"/>
  <c r="M37" i="60"/>
  <c r="N37" i="60" s="1"/>
  <c r="AC38" i="60"/>
  <c r="K38" i="60"/>
  <c r="S38" i="60" s="1"/>
  <c r="H38" i="60"/>
  <c r="S24" i="60"/>
  <c r="Y24" i="60"/>
  <c r="M24" i="60"/>
  <c r="N24" i="60" s="1"/>
  <c r="AK44" i="60"/>
  <c r="AL44" i="60" s="1"/>
  <c r="AK25" i="60"/>
  <c r="AK24" i="60"/>
  <c r="S33" i="60"/>
  <c r="T33" i="60" s="1"/>
  <c r="H41" i="60"/>
  <c r="Q41" i="60"/>
  <c r="Z21" i="60"/>
  <c r="S21" i="60"/>
  <c r="S44" i="60"/>
  <c r="S45" i="60"/>
  <c r="T45" i="60" s="1"/>
  <c r="AF31" i="60"/>
  <c r="Y31" i="60"/>
  <c r="S27" i="60"/>
  <c r="Z27" i="60"/>
  <c r="H28" i="60"/>
  <c r="M31" i="60"/>
  <c r="Y47" i="60"/>
  <c r="Z47" i="60" s="1"/>
  <c r="AE47" i="60"/>
  <c r="AF47" i="60" s="1"/>
  <c r="H40" i="60"/>
  <c r="AC40" i="60"/>
  <c r="Q40" i="60"/>
  <c r="K40" i="60"/>
  <c r="AI40" i="60"/>
  <c r="W40" i="60"/>
  <c r="Y30" i="60"/>
  <c r="AF30" i="60"/>
  <c r="M21" i="60"/>
  <c r="T21" i="60"/>
  <c r="Y27" i="60"/>
  <c r="S46" i="60"/>
  <c r="T46" i="60" s="1"/>
  <c r="Y43" i="60"/>
  <c r="AK31" i="60"/>
  <c r="AE31" i="60"/>
  <c r="AL31" i="60"/>
  <c r="AE48" i="60"/>
  <c r="AF48" i="60" s="1"/>
  <c r="M48" i="60"/>
  <c r="N48" i="60" s="1"/>
  <c r="AE29" i="60"/>
  <c r="AL29" i="60"/>
  <c r="AE46" i="60"/>
  <c r="AF46" i="60" s="1"/>
  <c r="AL46" i="60"/>
  <c r="Z25" i="60"/>
  <c r="S25" i="60"/>
  <c r="M43" i="60"/>
  <c r="N43" i="60" s="1"/>
  <c r="AK26" i="60"/>
  <c r="AK48" i="60"/>
  <c r="AL48" i="60" s="1"/>
  <c r="AE26" i="60"/>
  <c r="AL26" i="60"/>
  <c r="Y45" i="60"/>
  <c r="Z45" i="60" s="1"/>
  <c r="Z31" i="60"/>
  <c r="S31" i="60"/>
  <c r="T31" i="60" s="1"/>
  <c r="S34" i="60"/>
  <c r="T34" i="60" s="1"/>
  <c r="M20" i="60"/>
  <c r="T20" i="60"/>
  <c r="S20" i="60"/>
  <c r="Y44" i="60"/>
  <c r="Z44" i="60" s="1"/>
  <c r="M44" i="60"/>
  <c r="N44" i="60" s="1"/>
  <c r="T44" i="60"/>
  <c r="Y33" i="60"/>
  <c r="Z33" i="60" s="1"/>
  <c r="AE43" i="60"/>
  <c r="AF43" i="60" s="1"/>
  <c r="AL43" i="60"/>
  <c r="M26" i="60"/>
  <c r="T26" i="60"/>
  <c r="AK29" i="60"/>
  <c r="S29" i="60"/>
  <c r="T29" i="60" s="1"/>
  <c r="Z29" i="60"/>
  <c r="AE45" i="60"/>
  <c r="AF45" i="60" s="1"/>
  <c r="T30" i="60"/>
  <c r="M30" i="60"/>
  <c r="N30" i="60" s="1"/>
  <c r="Y21" i="60"/>
  <c r="Z43" i="60"/>
  <c r="S43" i="60"/>
  <c r="T43" i="60" s="1"/>
  <c r="M32" i="60"/>
  <c r="T32" i="60"/>
  <c r="M46" i="60"/>
  <c r="N46" i="60" s="1"/>
  <c r="M25" i="60"/>
  <c r="T25" i="60"/>
  <c r="Y46" i="60"/>
  <c r="Z46" i="60" s="1"/>
  <c r="Z26" i="60"/>
  <c r="S26" i="60"/>
  <c r="Y34" i="60"/>
  <c r="Z34" i="60" s="1"/>
  <c r="AE21" i="60"/>
  <c r="AL21" i="60"/>
  <c r="AE44" i="60"/>
  <c r="AF44" i="60" s="1"/>
  <c r="M33" i="60"/>
  <c r="N33" i="60" s="1"/>
  <c r="AK45" i="60"/>
  <c r="AL45" i="60" s="1"/>
  <c r="AE25" i="60"/>
  <c r="AL25" i="60"/>
  <c r="M27" i="60"/>
  <c r="Z31" i="15"/>
  <c r="S31" i="15"/>
  <c r="T31" i="15" s="1"/>
  <c r="AF31" i="15"/>
  <c r="Y31" i="15"/>
  <c r="M31" i="15"/>
  <c r="AL31" i="15"/>
  <c r="AE31" i="15"/>
  <c r="AK31" i="15"/>
  <c r="AF30" i="15"/>
  <c r="Y30" i="15"/>
  <c r="M30" i="15"/>
  <c r="N30" i="15" s="1"/>
  <c r="AL30" i="15"/>
  <c r="AE30" i="15"/>
  <c r="Z30" i="15"/>
  <c r="S30" i="15"/>
  <c r="T30" i="15" s="1"/>
  <c r="AK30" i="15"/>
  <c r="M34" i="59"/>
  <c r="N34" i="59" s="1"/>
  <c r="Y34" i="59"/>
  <c r="Z34" i="59" s="1"/>
  <c r="AE48" i="59"/>
  <c r="AF48" i="59" s="1"/>
  <c r="M31" i="59"/>
  <c r="AL32" i="59"/>
  <c r="AE32" i="59"/>
  <c r="S48" i="59"/>
  <c r="T48" i="59" s="1"/>
  <c r="Z25" i="59"/>
  <c r="S25" i="59"/>
  <c r="H27" i="59"/>
  <c r="N27" i="59" s="1"/>
  <c r="W27" i="59"/>
  <c r="Q27" i="59"/>
  <c r="K27" i="59"/>
  <c r="AI27" i="59"/>
  <c r="AC27" i="59"/>
  <c r="Y48" i="59"/>
  <c r="Z48" i="59" s="1"/>
  <c r="AE41" i="59"/>
  <c r="AF41" i="59" s="1"/>
  <c r="M47" i="59"/>
  <c r="N47" i="59" s="1"/>
  <c r="AC30" i="59"/>
  <c r="Q30" i="59"/>
  <c r="W30" i="59"/>
  <c r="H30" i="59"/>
  <c r="AI30" i="59"/>
  <c r="K30" i="59"/>
  <c r="AK32" i="59"/>
  <c r="AK48" i="59"/>
  <c r="AL48" i="59" s="1"/>
  <c r="H33" i="59"/>
  <c r="AI33" i="59"/>
  <c r="Q33" i="59"/>
  <c r="K33" i="59"/>
  <c r="AC33" i="59"/>
  <c r="W33" i="59"/>
  <c r="AK44" i="59"/>
  <c r="Y47" i="59"/>
  <c r="Z47" i="59" s="1"/>
  <c r="S40" i="59"/>
  <c r="T40" i="59" s="1"/>
  <c r="AE46" i="59"/>
  <c r="AF46" i="59" s="1"/>
  <c r="Y43" i="59"/>
  <c r="AK41" i="59"/>
  <c r="AL41" i="59" s="1"/>
  <c r="S31" i="59"/>
  <c r="T31" i="59" s="1"/>
  <c r="Z31" i="59"/>
  <c r="AE43" i="59"/>
  <c r="AF43" i="59" s="1"/>
  <c r="Y25" i="59"/>
  <c r="AF25" i="59"/>
  <c r="AK46" i="59"/>
  <c r="AL46" i="59" s="1"/>
  <c r="H24" i="59"/>
  <c r="W24" i="59"/>
  <c r="AI24" i="59"/>
  <c r="Q24" i="59"/>
  <c r="AC24" i="59"/>
  <c r="K24" i="59"/>
  <c r="Z32" i="59"/>
  <c r="S32" i="59"/>
  <c r="M48" i="59"/>
  <c r="N48" i="59" s="1"/>
  <c r="AK31" i="59"/>
  <c r="M25" i="59"/>
  <c r="T25" i="59"/>
  <c r="Y31" i="59"/>
  <c r="S47" i="59"/>
  <c r="T47" i="59" s="1"/>
  <c r="AE47" i="59"/>
  <c r="AF47" i="59" s="1"/>
  <c r="AL47" i="59"/>
  <c r="AC37" i="59"/>
  <c r="Q37" i="59"/>
  <c r="AI37" i="59"/>
  <c r="F38" i="59"/>
  <c r="K37" i="59"/>
  <c r="H37" i="59"/>
  <c r="W37" i="59"/>
  <c r="Y40" i="59"/>
  <c r="Z40" i="59" s="1"/>
  <c r="S46" i="59"/>
  <c r="T46" i="59" s="1"/>
  <c r="M43" i="59"/>
  <c r="N43" i="59" s="1"/>
  <c r="M41" i="59"/>
  <c r="N41" i="59" s="1"/>
  <c r="AE34" i="59"/>
  <c r="AF34" i="59" s="1"/>
  <c r="M44" i="59"/>
  <c r="N44" i="59" s="1"/>
  <c r="AE44" i="59"/>
  <c r="AF44" i="59" s="1"/>
  <c r="AL44" i="59"/>
  <c r="S44" i="59"/>
  <c r="T44" i="59" s="1"/>
  <c r="AC29" i="59"/>
  <c r="Q29" i="59"/>
  <c r="K29" i="59"/>
  <c r="AI29" i="59"/>
  <c r="W29" i="59"/>
  <c r="H29" i="59"/>
  <c r="Y44" i="59"/>
  <c r="Z44" i="59" s="1"/>
  <c r="AE40" i="59"/>
  <c r="AF40" i="59" s="1"/>
  <c r="Y46" i="59"/>
  <c r="Z46" i="59" s="1"/>
  <c r="S43" i="59"/>
  <c r="T43" i="59" s="1"/>
  <c r="Z43" i="59"/>
  <c r="Y41" i="59"/>
  <c r="Z41" i="59" s="1"/>
  <c r="AE31" i="59"/>
  <c r="AL31" i="59"/>
  <c r="M46" i="59"/>
  <c r="N46" i="59" s="1"/>
  <c r="S34" i="59"/>
  <c r="T34" i="59" s="1"/>
  <c r="H19" i="59"/>
  <c r="K26" i="59"/>
  <c r="H26" i="59"/>
  <c r="N26" i="59" s="1"/>
  <c r="AI26" i="59"/>
  <c r="Q26" i="59"/>
  <c r="AC26" i="59"/>
  <c r="W26" i="59"/>
  <c r="AC20" i="59"/>
  <c r="K20" i="59"/>
  <c r="Q20" i="59"/>
  <c r="W20" i="59"/>
  <c r="H20" i="59"/>
  <c r="N20" i="59" s="1"/>
  <c r="AI20" i="59"/>
  <c r="M32" i="59"/>
  <c r="T32" i="59"/>
  <c r="AF32" i="59"/>
  <c r="Y32" i="59"/>
  <c r="AE25" i="59"/>
  <c r="AL25" i="59"/>
  <c r="S43" i="58"/>
  <c r="AE34" i="58"/>
  <c r="AF34" i="58" s="1"/>
  <c r="Y34" i="58"/>
  <c r="Z34" i="58" s="1"/>
  <c r="AK34" i="58"/>
  <c r="AL34" i="58" s="1"/>
  <c r="M46" i="58"/>
  <c r="N46" i="58" s="1"/>
  <c r="S46" i="58"/>
  <c r="T46" i="58" s="1"/>
  <c r="M48" i="58"/>
  <c r="N48" i="58" s="1"/>
  <c r="AE44" i="58"/>
  <c r="AF44" i="58" s="1"/>
  <c r="AC30" i="58"/>
  <c r="Q30" i="58"/>
  <c r="AI30" i="58"/>
  <c r="K30" i="58"/>
  <c r="W30" i="58"/>
  <c r="H30" i="58"/>
  <c r="AL20" i="58"/>
  <c r="AE20" i="58"/>
  <c r="M34" i="58"/>
  <c r="N34" i="58" s="1"/>
  <c r="S48" i="58"/>
  <c r="T48" i="58" s="1"/>
  <c r="S44" i="58"/>
  <c r="T44" i="58" s="1"/>
  <c r="Z44" i="58"/>
  <c r="AC37" i="58"/>
  <c r="Q37" i="58"/>
  <c r="H37" i="58"/>
  <c r="F38" i="58"/>
  <c r="W37" i="58"/>
  <c r="AI37" i="58"/>
  <c r="K37" i="58"/>
  <c r="S34" i="58"/>
  <c r="T34" i="58" s="1"/>
  <c r="M26" i="58"/>
  <c r="T26" i="58"/>
  <c r="M44" i="58"/>
  <c r="N44" i="58" s="1"/>
  <c r="AE46" i="58"/>
  <c r="AF46" i="58" s="1"/>
  <c r="AK44" i="58"/>
  <c r="AL44" i="58" s="1"/>
  <c r="AC29" i="58"/>
  <c r="Q29" i="58"/>
  <c r="W29" i="58"/>
  <c r="AI29" i="58"/>
  <c r="K29" i="58"/>
  <c r="H29" i="58"/>
  <c r="AK46" i="58"/>
  <c r="AL46" i="58" s="1"/>
  <c r="M45" i="58"/>
  <c r="N45" i="58" s="1"/>
  <c r="AC25" i="58"/>
  <c r="K25" i="58"/>
  <c r="W25" i="58"/>
  <c r="AI25" i="58"/>
  <c r="Q25" i="58"/>
  <c r="H25" i="58"/>
  <c r="N25" i="58" s="1"/>
  <c r="Y26" i="58"/>
  <c r="AF26" i="58"/>
  <c r="H40" i="58"/>
  <c r="AC40" i="58"/>
  <c r="K40" i="58"/>
  <c r="W40" i="58"/>
  <c r="Q40" i="58"/>
  <c r="AI40" i="58"/>
  <c r="Y43" i="58"/>
  <c r="Z43" i="58" s="1"/>
  <c r="AF45" i="58"/>
  <c r="Y45" i="58"/>
  <c r="Z45" i="58" s="1"/>
  <c r="H33" i="58"/>
  <c r="W33" i="58"/>
  <c r="AI33" i="58"/>
  <c r="Q33" i="58"/>
  <c r="AC33" i="58"/>
  <c r="K33" i="58"/>
  <c r="H31" i="58"/>
  <c r="N31" i="58" s="1"/>
  <c r="W31" i="58"/>
  <c r="AI31" i="58"/>
  <c r="Q31" i="58"/>
  <c r="K31" i="58"/>
  <c r="AC31" i="58"/>
  <c r="AE43" i="58"/>
  <c r="AF43" i="58" s="1"/>
  <c r="Y48" i="58"/>
  <c r="Z48" i="58" s="1"/>
  <c r="AK20" i="58"/>
  <c r="AK26" i="58"/>
  <c r="T43" i="58"/>
  <c r="M43" i="58"/>
  <c r="N43" i="58" s="1"/>
  <c r="AC47" i="58"/>
  <c r="K47" i="58"/>
  <c r="AI47" i="58"/>
  <c r="H47" i="58"/>
  <c r="Q47" i="58"/>
  <c r="W47" i="58"/>
  <c r="S45" i="58"/>
  <c r="T45" i="58" s="1"/>
  <c r="AC32" i="58"/>
  <c r="K32" i="58"/>
  <c r="W32" i="58"/>
  <c r="AI32" i="58"/>
  <c r="H32" i="58"/>
  <c r="N32" i="58" s="1"/>
  <c r="Q32" i="58"/>
  <c r="Y20" i="58"/>
  <c r="AF20" i="58"/>
  <c r="AE26" i="58"/>
  <c r="AL26" i="58"/>
  <c r="AE48" i="58"/>
  <c r="AF48" i="58" s="1"/>
  <c r="H24" i="58"/>
  <c r="AI24" i="58"/>
  <c r="AC24" i="58"/>
  <c r="K24" i="58"/>
  <c r="W24" i="58"/>
  <c r="Q24" i="58"/>
  <c r="Z20" i="58"/>
  <c r="S20" i="58"/>
  <c r="AI41" i="58"/>
  <c r="W41" i="58"/>
  <c r="K41" i="58"/>
  <c r="H41" i="58"/>
  <c r="Q41" i="58"/>
  <c r="AC41" i="58"/>
  <c r="AK48" i="58"/>
  <c r="AL48" i="58" s="1"/>
  <c r="H27" i="58"/>
  <c r="N27" i="58" s="1"/>
  <c r="W27" i="58"/>
  <c r="AI27" i="58"/>
  <c r="AC27" i="58"/>
  <c r="Q27" i="58"/>
  <c r="K27" i="58"/>
  <c r="M20" i="58"/>
  <c r="T20" i="58"/>
  <c r="Z26" i="58"/>
  <c r="S26" i="58"/>
  <c r="Y43" i="57"/>
  <c r="Z43" i="57" s="1"/>
  <c r="AL48" i="57"/>
  <c r="AK41" i="57"/>
  <c r="AL41" i="57" s="1"/>
  <c r="AK34" i="57"/>
  <c r="AL34" i="57" s="1"/>
  <c r="AK24" i="57"/>
  <c r="M34" i="57"/>
  <c r="N34" i="57" s="1"/>
  <c r="Y34" i="57"/>
  <c r="Z34" i="57" s="1"/>
  <c r="AE34" i="57"/>
  <c r="AF34" i="57" s="1"/>
  <c r="Q37" i="57"/>
  <c r="AC37" i="57"/>
  <c r="W37" i="57"/>
  <c r="F38" i="57"/>
  <c r="AI37" i="57"/>
  <c r="K37" i="57"/>
  <c r="H37" i="57"/>
  <c r="H27" i="57"/>
  <c r="N27" i="57" s="1"/>
  <c r="AC27" i="57"/>
  <c r="K27" i="57"/>
  <c r="W27" i="57"/>
  <c r="AI27" i="57"/>
  <c r="Q27" i="57"/>
  <c r="M25" i="57"/>
  <c r="T25" i="57"/>
  <c r="Y48" i="57"/>
  <c r="Z48" i="57" s="1"/>
  <c r="H33" i="57"/>
  <c r="Q33" i="57"/>
  <c r="AC33" i="57"/>
  <c r="K33" i="57"/>
  <c r="AI33" i="57"/>
  <c r="W33" i="57"/>
  <c r="Z29" i="57"/>
  <c r="S29" i="57"/>
  <c r="T29" i="57" s="1"/>
  <c r="T43" i="57"/>
  <c r="M43" i="57"/>
  <c r="N43" i="57" s="1"/>
  <c r="AF25" i="57"/>
  <c r="Y25" i="57"/>
  <c r="S46" i="57"/>
  <c r="T46" i="57" s="1"/>
  <c r="S32" i="57"/>
  <c r="Z32" i="57"/>
  <c r="AF24" i="57"/>
  <c r="Y24" i="57"/>
  <c r="Q30" i="57"/>
  <c r="AC30" i="57"/>
  <c r="W30" i="57"/>
  <c r="K30" i="57"/>
  <c r="AI30" i="57"/>
  <c r="H30" i="57"/>
  <c r="AL29" i="57"/>
  <c r="AE29" i="57"/>
  <c r="AE43" i="57"/>
  <c r="AF43" i="57" s="1"/>
  <c r="AL25" i="57"/>
  <c r="AE25" i="57"/>
  <c r="AL31" i="57"/>
  <c r="AE31" i="57"/>
  <c r="M47" i="57"/>
  <c r="N47" i="57" s="1"/>
  <c r="T24" i="57"/>
  <c r="M24" i="57"/>
  <c r="N24" i="57" s="1"/>
  <c r="S47" i="57"/>
  <c r="T47" i="57" s="1"/>
  <c r="M46" i="57"/>
  <c r="N46" i="57" s="1"/>
  <c r="AL32" i="57"/>
  <c r="AE32" i="57"/>
  <c r="Y46" i="57"/>
  <c r="Z46" i="57" s="1"/>
  <c r="AK32" i="57"/>
  <c r="K26" i="57"/>
  <c r="W26" i="57"/>
  <c r="H26" i="57"/>
  <c r="N26" i="57" s="1"/>
  <c r="AC26" i="57"/>
  <c r="AI26" i="57"/>
  <c r="Q26" i="57"/>
  <c r="M41" i="57"/>
  <c r="N41" i="57" s="1"/>
  <c r="S15" i="57"/>
  <c r="Z15" i="57"/>
  <c r="S48" i="57"/>
  <c r="T48" i="57" s="1"/>
  <c r="Y44" i="57"/>
  <c r="Y47" i="57"/>
  <c r="Z47" i="57" s="1"/>
  <c r="M32" i="57"/>
  <c r="T32" i="57"/>
  <c r="AE48" i="57"/>
  <c r="AF48" i="57" s="1"/>
  <c r="AE41" i="57"/>
  <c r="AF41" i="57" s="1"/>
  <c r="Y41" i="57"/>
  <c r="Z41" i="57" s="1"/>
  <c r="S34" i="57"/>
  <c r="T34" i="57" s="1"/>
  <c r="M48" i="57"/>
  <c r="N48" i="57" s="1"/>
  <c r="M44" i="57"/>
  <c r="N44" i="57" s="1"/>
  <c r="AF31" i="57"/>
  <c r="Y31" i="57"/>
  <c r="AL47" i="57"/>
  <c r="AE47" i="57"/>
  <c r="AF47" i="57" s="1"/>
  <c r="Y32" i="57"/>
  <c r="AF32" i="57"/>
  <c r="AC40" i="57"/>
  <c r="Q40" i="57"/>
  <c r="AI40" i="57"/>
  <c r="W40" i="57"/>
  <c r="K40" i="57"/>
  <c r="H40" i="57"/>
  <c r="S44" i="57"/>
  <c r="T44" i="57" s="1"/>
  <c r="Z44" i="57"/>
  <c r="AK44" i="57"/>
  <c r="AK43" i="57"/>
  <c r="AL43" i="57" s="1"/>
  <c r="Z24" i="57"/>
  <c r="S24" i="57"/>
  <c r="S25" i="57"/>
  <c r="AE44" i="57"/>
  <c r="AF44" i="57" s="1"/>
  <c r="AL44" i="57"/>
  <c r="M29" i="57"/>
  <c r="N29" i="57" s="1"/>
  <c r="S41" i="57"/>
  <c r="T41" i="57" s="1"/>
  <c r="AK25" i="57"/>
  <c r="AE15" i="57"/>
  <c r="AL15" i="57"/>
  <c r="Y29" i="57"/>
  <c r="AF15" i="57"/>
  <c r="Y15" i="57"/>
  <c r="AL24" i="57"/>
  <c r="AE24" i="57"/>
  <c r="AK41" i="56"/>
  <c r="AL41" i="56" s="1"/>
  <c r="AK32" i="56"/>
  <c r="Y34" i="56"/>
  <c r="Z34" i="56" s="1"/>
  <c r="Y43" i="56"/>
  <c r="Z43" i="56" s="1"/>
  <c r="AE48" i="56"/>
  <c r="AF48" i="56" s="1"/>
  <c r="Y45" i="56"/>
  <c r="Z45" i="56" s="1"/>
  <c r="M26" i="56"/>
  <c r="T26" i="56"/>
  <c r="M34" i="56"/>
  <c r="N34" i="56" s="1"/>
  <c r="AE41" i="56"/>
  <c r="AF41" i="56" s="1"/>
  <c r="M41" i="56"/>
  <c r="N41" i="56" s="1"/>
  <c r="H27" i="56"/>
  <c r="N27" i="56" s="1"/>
  <c r="W27" i="56"/>
  <c r="AI27" i="56"/>
  <c r="AC27" i="56"/>
  <c r="Q27" i="56"/>
  <c r="K27" i="56"/>
  <c r="S45" i="56"/>
  <c r="T45" i="56" s="1"/>
  <c r="S34" i="56"/>
  <c r="T34" i="56" s="1"/>
  <c r="Y41" i="56"/>
  <c r="Z41" i="56" s="1"/>
  <c r="H24" i="56"/>
  <c r="W24" i="56"/>
  <c r="AC24" i="56"/>
  <c r="Q24" i="56"/>
  <c r="AI24" i="56"/>
  <c r="K24" i="56"/>
  <c r="AC30" i="56"/>
  <c r="Q30" i="56"/>
  <c r="W30" i="56"/>
  <c r="H30" i="56"/>
  <c r="AI30" i="56"/>
  <c r="K30" i="56"/>
  <c r="Y44" i="56"/>
  <c r="Z44" i="56" s="1"/>
  <c r="AC37" i="56"/>
  <c r="Q37" i="56"/>
  <c r="AI37" i="56"/>
  <c r="K37" i="56"/>
  <c r="F38" i="56"/>
  <c r="H37" i="56"/>
  <c r="W37" i="56"/>
  <c r="H40" i="56"/>
  <c r="Q40" i="56"/>
  <c r="AC40" i="56"/>
  <c r="K40" i="56"/>
  <c r="AI40" i="56"/>
  <c r="W40" i="56"/>
  <c r="AK47" i="56"/>
  <c r="AL47" i="56" s="1"/>
  <c r="AC20" i="56"/>
  <c r="K20" i="56"/>
  <c r="W20" i="56"/>
  <c r="H20" i="56"/>
  <c r="N20" i="56" s="1"/>
  <c r="AI20" i="56"/>
  <c r="Q20" i="56"/>
  <c r="AC29" i="56"/>
  <c r="Q29" i="56"/>
  <c r="AI29" i="56"/>
  <c r="H29" i="56"/>
  <c r="K29" i="56"/>
  <c r="W29" i="56"/>
  <c r="Z47" i="56"/>
  <c r="S47" i="56"/>
  <c r="T47" i="56" s="1"/>
  <c r="H33" i="56"/>
  <c r="W33" i="56"/>
  <c r="AI33" i="56"/>
  <c r="Q33" i="56"/>
  <c r="K33" i="56"/>
  <c r="AC33" i="56"/>
  <c r="AK48" i="56"/>
  <c r="AL48" i="56" s="1"/>
  <c r="M48" i="56"/>
  <c r="N48" i="56" s="1"/>
  <c r="M44" i="56"/>
  <c r="N44" i="56" s="1"/>
  <c r="AL32" i="56"/>
  <c r="AE32" i="56"/>
  <c r="S48" i="56"/>
  <c r="T48" i="56" s="1"/>
  <c r="H19" i="56"/>
  <c r="AE34" i="56"/>
  <c r="AF34" i="56" s="1"/>
  <c r="AE44" i="56"/>
  <c r="AF44" i="56" s="1"/>
  <c r="Y26" i="56"/>
  <c r="AF26" i="56"/>
  <c r="AC46" i="56"/>
  <c r="H46" i="56"/>
  <c r="W46" i="56"/>
  <c r="AI46" i="56"/>
  <c r="Q46" i="56"/>
  <c r="K46" i="56"/>
  <c r="M47" i="56"/>
  <c r="N47" i="56" s="1"/>
  <c r="AC25" i="56"/>
  <c r="K25" i="56"/>
  <c r="W25" i="56"/>
  <c r="Q25" i="56"/>
  <c r="H25" i="56"/>
  <c r="N25" i="56" s="1"/>
  <c r="AI25" i="56"/>
  <c r="S44" i="56"/>
  <c r="T44" i="56" s="1"/>
  <c r="N45" i="56"/>
  <c r="Z26" i="56"/>
  <c r="S26" i="56"/>
  <c r="AF32" i="56"/>
  <c r="Y32" i="56"/>
  <c r="M32" i="56"/>
  <c r="T32" i="56"/>
  <c r="AE47" i="56"/>
  <c r="AF47" i="56" s="1"/>
  <c r="S41" i="56"/>
  <c r="T41" i="56" s="1"/>
  <c r="H31" i="56"/>
  <c r="N31" i="56" s="1"/>
  <c r="AI31" i="56"/>
  <c r="Q31" i="56"/>
  <c r="K31" i="56"/>
  <c r="AC31" i="56"/>
  <c r="W31" i="56"/>
  <c r="Y48" i="56"/>
  <c r="Z48" i="56" s="1"/>
  <c r="AK44" i="56"/>
  <c r="AL44" i="56" s="1"/>
  <c r="AE45" i="56"/>
  <c r="AF45" i="56" s="1"/>
  <c r="AL45" i="56"/>
  <c r="AE43" i="56"/>
  <c r="AF43" i="56" s="1"/>
  <c r="S29" i="55"/>
  <c r="T29" i="55" s="1"/>
  <c r="Z29" i="55"/>
  <c r="S31" i="55"/>
  <c r="T31" i="55" s="1"/>
  <c r="Z31" i="55"/>
  <c r="Y31" i="55"/>
  <c r="H38" i="55"/>
  <c r="Q38" i="55"/>
  <c r="AC38" i="55"/>
  <c r="W38" i="55"/>
  <c r="AI38" i="55"/>
  <c r="K38" i="55"/>
  <c r="Y29" i="55"/>
  <c r="AE20" i="55"/>
  <c r="AL20" i="55"/>
  <c r="AI44" i="55"/>
  <c r="W44" i="55"/>
  <c r="K44" i="55"/>
  <c r="H44" i="55"/>
  <c r="AC44" i="55"/>
  <c r="Q44" i="55"/>
  <c r="Y37" i="55"/>
  <c r="Z37" i="55" s="1"/>
  <c r="S37" i="55"/>
  <c r="T37" i="55" s="1"/>
  <c r="M43" i="55"/>
  <c r="N43" i="55" s="1"/>
  <c r="M33" i="55"/>
  <c r="N33" i="55" s="1"/>
  <c r="Z26" i="55"/>
  <c r="S26" i="55"/>
  <c r="S33" i="55"/>
  <c r="T33" i="55" s="1"/>
  <c r="Y30" i="55"/>
  <c r="AF30" i="55"/>
  <c r="M37" i="55"/>
  <c r="N37" i="55" s="1"/>
  <c r="AL26" i="55"/>
  <c r="AE26" i="55"/>
  <c r="AK26" i="55"/>
  <c r="AF25" i="55"/>
  <c r="Y25" i="55"/>
  <c r="Q34" i="55"/>
  <c r="AI34" i="55"/>
  <c r="AC34" i="55"/>
  <c r="K34" i="55"/>
  <c r="W34" i="55"/>
  <c r="H28" i="55"/>
  <c r="AL29" i="55"/>
  <c r="AK29" i="55"/>
  <c r="AE29" i="55"/>
  <c r="M30" i="55"/>
  <c r="N30" i="55" s="1"/>
  <c r="M48" i="55"/>
  <c r="N48" i="55" s="1"/>
  <c r="S43" i="55"/>
  <c r="T43" i="55" s="1"/>
  <c r="M25" i="55"/>
  <c r="T25" i="55"/>
  <c r="T26" i="55"/>
  <c r="M26" i="55"/>
  <c r="Z25" i="55"/>
  <c r="S25" i="55"/>
  <c r="S46" i="55"/>
  <c r="T46" i="55" s="1"/>
  <c r="T27" i="55"/>
  <c r="M27" i="55"/>
  <c r="Y43" i="55"/>
  <c r="Z43" i="55" s="1"/>
  <c r="M31" i="55"/>
  <c r="M24" i="55"/>
  <c r="N24" i="55" s="1"/>
  <c r="Y47" i="55"/>
  <c r="Z47" i="55" s="1"/>
  <c r="Z32" i="55"/>
  <c r="S32" i="55"/>
  <c r="Y15" i="55"/>
  <c r="AF15" i="55"/>
  <c r="AF32" i="55"/>
  <c r="Y32" i="55"/>
  <c r="AL25" i="55"/>
  <c r="AE25" i="55"/>
  <c r="M47" i="55"/>
  <c r="N47" i="55" s="1"/>
  <c r="AL33" i="55"/>
  <c r="AE33" i="55"/>
  <c r="AF33" i="55" s="1"/>
  <c r="M46" i="55"/>
  <c r="S48" i="55"/>
  <c r="T48" i="55" s="1"/>
  <c r="Y46" i="55"/>
  <c r="Z46" i="55" s="1"/>
  <c r="S20" i="55"/>
  <c r="Z20" i="55"/>
  <c r="M32" i="55"/>
  <c r="T32" i="55"/>
  <c r="AF20" i="55"/>
  <c r="Y20" i="55"/>
  <c r="S47" i="55"/>
  <c r="T47" i="55" s="1"/>
  <c r="AE47" i="55"/>
  <c r="AF47" i="55" s="1"/>
  <c r="AL47" i="55"/>
  <c r="Y26" i="55"/>
  <c r="AE31" i="55"/>
  <c r="AL31" i="55"/>
  <c r="Q45" i="55"/>
  <c r="H45" i="55"/>
  <c r="W45" i="55"/>
  <c r="AI45" i="55"/>
  <c r="AC45" i="55"/>
  <c r="K45" i="55"/>
  <c r="S27" i="55"/>
  <c r="AE32" i="55"/>
  <c r="AL32" i="55"/>
  <c r="M20" i="55"/>
  <c r="T20" i="55"/>
  <c r="AE43" i="55"/>
  <c r="AF43" i="55" s="1"/>
  <c r="AE37" i="55"/>
  <c r="AF37" i="55" s="1"/>
  <c r="AK20" i="55"/>
  <c r="Z25" i="54"/>
  <c r="S25" i="54"/>
  <c r="Q38" i="54"/>
  <c r="S20" i="54"/>
  <c r="Y32" i="54"/>
  <c r="AF32" i="54"/>
  <c r="AC38" i="54"/>
  <c r="AC46" i="54"/>
  <c r="S37" i="54"/>
  <c r="T37" i="54" s="1"/>
  <c r="H28" i="54"/>
  <c r="AK30" i="54"/>
  <c r="AI38" i="54"/>
  <c r="Y25" i="54"/>
  <c r="Q46" i="54"/>
  <c r="W38" i="54"/>
  <c r="AE30" i="54"/>
  <c r="AI46" i="54"/>
  <c r="AK46" i="54" s="1"/>
  <c r="AL46" i="54" s="1"/>
  <c r="K38" i="54"/>
  <c r="M38" i="54" s="1"/>
  <c r="N38" i="54" s="1"/>
  <c r="AK27" i="54"/>
  <c r="W46" i="54"/>
  <c r="M27" i="54"/>
  <c r="T27" i="54"/>
  <c r="AE32" i="54"/>
  <c r="T24" i="54"/>
  <c r="M24" i="54"/>
  <c r="N24" i="54" s="1"/>
  <c r="Y44" i="54"/>
  <c r="Z44" i="54" s="1"/>
  <c r="AI41" i="54"/>
  <c r="W41" i="54"/>
  <c r="K41" i="54"/>
  <c r="H41" i="54"/>
  <c r="AC41" i="54"/>
  <c r="Q41" i="54"/>
  <c r="AF31" i="54"/>
  <c r="Y31" i="54"/>
  <c r="H40" i="54"/>
  <c r="AC40" i="54"/>
  <c r="Q40" i="54"/>
  <c r="K40" i="54"/>
  <c r="W40" i="54"/>
  <c r="AI40" i="54"/>
  <c r="M44" i="54"/>
  <c r="N44" i="54" s="1"/>
  <c r="Y26" i="54"/>
  <c r="AF26" i="54"/>
  <c r="M25" i="54"/>
  <c r="AK44" i="54"/>
  <c r="AL44" i="54" s="1"/>
  <c r="M31" i="54"/>
  <c r="AE44" i="54"/>
  <c r="AF44" i="54" s="1"/>
  <c r="AC43" i="54"/>
  <c r="K43" i="54"/>
  <c r="H43" i="54"/>
  <c r="Q43" i="54"/>
  <c r="AI43" i="54"/>
  <c r="W43" i="54"/>
  <c r="AE46" i="54"/>
  <c r="AE26" i="54"/>
  <c r="AL26" i="54"/>
  <c r="Q45" i="54"/>
  <c r="AI45" i="54"/>
  <c r="AK45" i="54" s="1"/>
  <c r="W45" i="54"/>
  <c r="K45" i="54"/>
  <c r="H45" i="54"/>
  <c r="AC45" i="54"/>
  <c r="S31" i="54"/>
  <c r="T31" i="54" s="1"/>
  <c r="Z24" i="54"/>
  <c r="S24" i="54"/>
  <c r="AE31" i="54"/>
  <c r="K48" i="54"/>
  <c r="AH34" i="54"/>
  <c r="AI34" i="54" s="1"/>
  <c r="V34" i="54"/>
  <c r="W34" i="54" s="1"/>
  <c r="J34" i="54"/>
  <c r="K34" i="54" s="1"/>
  <c r="AC48" i="54"/>
  <c r="H48" i="54"/>
  <c r="AB34" i="54"/>
  <c r="AC34" i="54" s="1"/>
  <c r="W48" i="54"/>
  <c r="G34" i="54"/>
  <c r="H34" i="54" s="1"/>
  <c r="Q48" i="54"/>
  <c r="AI48" i="54"/>
  <c r="P34" i="54"/>
  <c r="Q34" i="54" s="1"/>
  <c r="AC47" i="54"/>
  <c r="W47" i="54"/>
  <c r="K47" i="54"/>
  <c r="Q47" i="54"/>
  <c r="H47" i="54"/>
  <c r="AI47" i="54"/>
  <c r="S44" i="54"/>
  <c r="T44" i="54" s="1"/>
  <c r="Z29" i="54"/>
  <c r="S29" i="54"/>
  <c r="T29" i="54" s="1"/>
  <c r="AF24" i="54"/>
  <c r="Y24" i="54"/>
  <c r="M27" i="53"/>
  <c r="T27" i="53"/>
  <c r="Y24" i="53"/>
  <c r="S27" i="53"/>
  <c r="H41" i="53"/>
  <c r="AI45" i="53"/>
  <c r="AK45" i="53" s="1"/>
  <c r="AL45" i="53" s="1"/>
  <c r="K45" i="53"/>
  <c r="M45" i="53" s="1"/>
  <c r="N45" i="53" s="1"/>
  <c r="H44" i="53"/>
  <c r="W41" i="53"/>
  <c r="AE41" i="53" s="1"/>
  <c r="AF41" i="53" s="1"/>
  <c r="AK38" i="53"/>
  <c r="AL38" i="53" s="1"/>
  <c r="AK48" i="53"/>
  <c r="AI44" i="53"/>
  <c r="AK44" i="53" s="1"/>
  <c r="AL44" i="53" s="1"/>
  <c r="Q41" i="53"/>
  <c r="W45" i="53"/>
  <c r="W44" i="53"/>
  <c r="Y44" i="53" s="1"/>
  <c r="Z44" i="53" s="1"/>
  <c r="K41" i="53"/>
  <c r="AI41" i="53"/>
  <c r="AK41" i="53" s="1"/>
  <c r="AL41" i="53" s="1"/>
  <c r="W48" i="53"/>
  <c r="Y48" i="53" s="1"/>
  <c r="Z48" i="53" s="1"/>
  <c r="H40" i="53"/>
  <c r="Q40" i="53"/>
  <c r="AC40" i="53"/>
  <c r="K40" i="53"/>
  <c r="AI40" i="53"/>
  <c r="W40" i="53"/>
  <c r="AC46" i="53"/>
  <c r="H46" i="53"/>
  <c r="W46" i="53"/>
  <c r="AI46" i="53"/>
  <c r="Q46" i="53"/>
  <c r="K46" i="53"/>
  <c r="M25" i="53"/>
  <c r="T25" i="53"/>
  <c r="S44" i="53"/>
  <c r="T44" i="53" s="1"/>
  <c r="AE24" i="53"/>
  <c r="AL24" i="53"/>
  <c r="AK47" i="53"/>
  <c r="AL47" i="53" s="1"/>
  <c r="AE38" i="53"/>
  <c r="AF38" i="53" s="1"/>
  <c r="S37" i="53"/>
  <c r="T37" i="53" s="1"/>
  <c r="S38" i="53"/>
  <c r="T38" i="53" s="1"/>
  <c r="AL20" i="53"/>
  <c r="AE20" i="53"/>
  <c r="S30" i="53"/>
  <c r="T30" i="53" s="1"/>
  <c r="Z30" i="53"/>
  <c r="H28" i="53"/>
  <c r="AE43" i="53"/>
  <c r="AF43" i="53" s="1"/>
  <c r="Y43" i="53"/>
  <c r="Z43" i="53" s="1"/>
  <c r="AE33" i="53"/>
  <c r="AF33" i="53" s="1"/>
  <c r="M44" i="53"/>
  <c r="N44" i="53" s="1"/>
  <c r="AL48" i="53"/>
  <c r="AK43" i="53"/>
  <c r="AL43" i="53" s="1"/>
  <c r="Y38" i="53"/>
  <c r="Z38" i="53" s="1"/>
  <c r="H34" i="53"/>
  <c r="W34" i="53"/>
  <c r="AI34" i="53"/>
  <c r="Q34" i="53"/>
  <c r="AC34" i="53"/>
  <c r="K34" i="53"/>
  <c r="AE37" i="53"/>
  <c r="AF37" i="53" s="1"/>
  <c r="S24" i="53"/>
  <c r="Z24" i="53"/>
  <c r="M38" i="53"/>
  <c r="N38" i="53" s="1"/>
  <c r="S47" i="53"/>
  <c r="S33" i="53"/>
  <c r="T33" i="53" s="1"/>
  <c r="AF31" i="53"/>
  <c r="Y31" i="53"/>
  <c r="AK20" i="53"/>
  <c r="AK24" i="53"/>
  <c r="Y47" i="53"/>
  <c r="Z47" i="53" s="1"/>
  <c r="Y37" i="53"/>
  <c r="Z37" i="53" s="1"/>
  <c r="M47" i="53"/>
  <c r="N47" i="53" s="1"/>
  <c r="T47" i="53"/>
  <c r="Y32" i="53"/>
  <c r="AF32" i="53"/>
  <c r="Y30" i="53"/>
  <c r="AL25" i="53"/>
  <c r="AE25" i="53"/>
  <c r="Z20" i="53"/>
  <c r="S20" i="53"/>
  <c r="N24" i="53"/>
  <c r="Z32" i="53"/>
  <c r="S32" i="53"/>
  <c r="AE47" i="53"/>
  <c r="AF47" i="53" s="1"/>
  <c r="M32" i="53"/>
  <c r="T32" i="53"/>
  <c r="Y33" i="53"/>
  <c r="Z33" i="53" s="1"/>
  <c r="S29" i="53"/>
  <c r="T29" i="53" s="1"/>
  <c r="Z29" i="53"/>
  <c r="M26" i="53"/>
  <c r="T26" i="53"/>
  <c r="S26" i="53"/>
  <c r="S25" i="53"/>
  <c r="M20" i="53"/>
  <c r="T20" i="53"/>
  <c r="Y20" i="53"/>
  <c r="AE31" i="53"/>
  <c r="T48" i="53"/>
  <c r="M48" i="53"/>
  <c r="N48" i="53" s="1"/>
  <c r="AE32" i="53"/>
  <c r="AL32" i="53"/>
  <c r="K41" i="52"/>
  <c r="S41" i="52" s="1"/>
  <c r="T41" i="52" s="1"/>
  <c r="AL31" i="52"/>
  <c r="W41" i="52"/>
  <c r="AE41" i="52" s="1"/>
  <c r="AF41" i="52" s="1"/>
  <c r="Y33" i="52"/>
  <c r="Z33" i="52" s="1"/>
  <c r="AE24" i="52"/>
  <c r="AK38" i="52"/>
  <c r="AL38" i="52" s="1"/>
  <c r="AI41" i="52"/>
  <c r="AK41" i="52" s="1"/>
  <c r="AL41" i="52" s="1"/>
  <c r="H41" i="52"/>
  <c r="AF32" i="52"/>
  <c r="Y32" i="52"/>
  <c r="M20" i="52"/>
  <c r="T20" i="52"/>
  <c r="M32" i="52"/>
  <c r="T32" i="52"/>
  <c r="S29" i="52"/>
  <c r="T29" i="52" s="1"/>
  <c r="Z29" i="52"/>
  <c r="M33" i="52"/>
  <c r="N33" i="52" s="1"/>
  <c r="Z32" i="52"/>
  <c r="S32" i="52"/>
  <c r="AK26" i="52"/>
  <c r="K48" i="52"/>
  <c r="AH34" i="52"/>
  <c r="AI34" i="52" s="1"/>
  <c r="V34" i="52"/>
  <c r="W34" i="52" s="1"/>
  <c r="J34" i="52"/>
  <c r="G34" i="52"/>
  <c r="H34" i="52" s="1"/>
  <c r="AI48" i="52"/>
  <c r="AK48" i="52" s="1"/>
  <c r="Q48" i="52"/>
  <c r="P34" i="52"/>
  <c r="Q34" i="52" s="1"/>
  <c r="AC48" i="52"/>
  <c r="W48" i="52"/>
  <c r="H48" i="52"/>
  <c r="AB34" i="52"/>
  <c r="AC34" i="52" s="1"/>
  <c r="AK40" i="52"/>
  <c r="AL40" i="52" s="1"/>
  <c r="M31" i="52"/>
  <c r="N31" i="52"/>
  <c r="AE29" i="52"/>
  <c r="AL29" i="52"/>
  <c r="AK32" i="52"/>
  <c r="T26" i="52"/>
  <c r="M26" i="52"/>
  <c r="Q45" i="52"/>
  <c r="AC45" i="52"/>
  <c r="K45" i="52"/>
  <c r="H45" i="52"/>
  <c r="W45" i="52"/>
  <c r="AI45" i="52"/>
  <c r="Y29" i="52"/>
  <c r="AE20" i="52"/>
  <c r="AL20" i="52"/>
  <c r="Y47" i="52"/>
  <c r="Z47" i="52" s="1"/>
  <c r="M47" i="52"/>
  <c r="S37" i="52"/>
  <c r="T37" i="52" s="1"/>
  <c r="AI44" i="52"/>
  <c r="H44" i="52"/>
  <c r="W44" i="52"/>
  <c r="AC44" i="52"/>
  <c r="K44" i="52"/>
  <c r="Q44" i="52"/>
  <c r="N47" i="52"/>
  <c r="S47" i="52"/>
  <c r="T47" i="52" s="1"/>
  <c r="S40" i="52"/>
  <c r="T40" i="52" s="1"/>
  <c r="W43" i="52"/>
  <c r="Q43" i="52"/>
  <c r="K43" i="52"/>
  <c r="H43" i="52"/>
  <c r="AI43" i="52"/>
  <c r="AC43" i="52"/>
  <c r="AC46" i="52"/>
  <c r="K46" i="52"/>
  <c r="H46" i="52"/>
  <c r="AI46" i="52"/>
  <c r="W46" i="52"/>
  <c r="Q46" i="52"/>
  <c r="AK47" i="52"/>
  <c r="AL47" i="52" s="1"/>
  <c r="AE40" i="52"/>
  <c r="AF40" i="52" s="1"/>
  <c r="H28" i="52"/>
  <c r="Y37" i="52"/>
  <c r="Z37" i="52" s="1"/>
  <c r="AL26" i="52"/>
  <c r="AE26" i="52"/>
  <c r="AE38" i="52"/>
  <c r="AF38" i="52" s="1"/>
  <c r="M40" i="52"/>
  <c r="N40" i="52" s="1"/>
  <c r="Z26" i="52"/>
  <c r="S26" i="52"/>
  <c r="S38" i="52"/>
  <c r="T38" i="52" s="1"/>
  <c r="S20" i="52"/>
  <c r="Z20" i="52"/>
  <c r="Y40" i="52"/>
  <c r="Z40" i="52" s="1"/>
  <c r="S24" i="52"/>
  <c r="Z24" i="52"/>
  <c r="Y24" i="52"/>
  <c r="AE32" i="52"/>
  <c r="AL32" i="52"/>
  <c r="K34" i="52"/>
  <c r="Y27" i="52"/>
  <c r="AF27" i="52"/>
  <c r="AE27" i="52"/>
  <c r="S30" i="52"/>
  <c r="T30" i="52" s="1"/>
  <c r="Z30" i="52"/>
  <c r="M38" i="52"/>
  <c r="N38" i="52" s="1"/>
  <c r="Y20" i="52"/>
  <c r="AF20" i="52"/>
  <c r="AE47" i="52"/>
  <c r="AF47" i="52" s="1"/>
  <c r="S33" i="52"/>
  <c r="T33" i="52" s="1"/>
  <c r="AF31" i="13"/>
  <c r="Y31" i="13"/>
  <c r="Z31" i="13"/>
  <c r="S31" i="13"/>
  <c r="T31" i="13" s="1"/>
  <c r="M31" i="13"/>
  <c r="AL31" i="13"/>
  <c r="AE31" i="13"/>
  <c r="AK31" i="13"/>
  <c r="AF30" i="13"/>
  <c r="Y30" i="13"/>
  <c r="M30" i="13"/>
  <c r="N30" i="13" s="1"/>
  <c r="AL30" i="13"/>
  <c r="AE30" i="13"/>
  <c r="Z30" i="13"/>
  <c r="S30" i="13"/>
  <c r="T30" i="13" s="1"/>
  <c r="AE45" i="51"/>
  <c r="AF45" i="51" s="1"/>
  <c r="AL29" i="51"/>
  <c r="AE29" i="51"/>
  <c r="S37" i="51"/>
  <c r="T37" i="51" s="1"/>
  <c r="S46" i="51"/>
  <c r="T46" i="51" s="1"/>
  <c r="Y30" i="51"/>
  <c r="AF30" i="51"/>
  <c r="M45" i="51"/>
  <c r="N45" i="51" s="1"/>
  <c r="S34" i="51"/>
  <c r="T34" i="51" s="1"/>
  <c r="M40" i="51"/>
  <c r="N40" i="51" s="1"/>
  <c r="M43" i="51"/>
  <c r="N43" i="51" s="1"/>
  <c r="S30" i="51"/>
  <c r="T30" i="51" s="1"/>
  <c r="M41" i="51"/>
  <c r="N41" i="51" s="1"/>
  <c r="M44" i="51"/>
  <c r="N44" i="51" s="1"/>
  <c r="Y32" i="51"/>
  <c r="AF32" i="51"/>
  <c r="AE32" i="51"/>
  <c r="AE44" i="51"/>
  <c r="AF44" i="51" s="1"/>
  <c r="Z29" i="51"/>
  <c r="S29" i="51"/>
  <c r="T29" i="51" s="1"/>
  <c r="Y44" i="51"/>
  <c r="Z44" i="51" s="1"/>
  <c r="AE38" i="51"/>
  <c r="AF38" i="51" s="1"/>
  <c r="Y25" i="51"/>
  <c r="AF25" i="51"/>
  <c r="AE25" i="51"/>
  <c r="M48" i="51"/>
  <c r="N48" i="51" s="1"/>
  <c r="S48" i="51"/>
  <c r="T48" i="51" s="1"/>
  <c r="S27" i="51"/>
  <c r="Z27" i="51"/>
  <c r="S47" i="51"/>
  <c r="T47" i="51" s="1"/>
  <c r="S44" i="51"/>
  <c r="T44" i="51" s="1"/>
  <c r="S33" i="51"/>
  <c r="T33" i="51" s="1"/>
  <c r="AE34" i="51"/>
  <c r="AF34" i="51" s="1"/>
  <c r="S43" i="51"/>
  <c r="T43" i="51" s="1"/>
  <c r="AF27" i="51"/>
  <c r="Y27" i="51"/>
  <c r="Y47" i="51"/>
  <c r="Z47" i="51" s="1"/>
  <c r="AK44" i="51"/>
  <c r="AL44" i="51" s="1"/>
  <c r="AK29" i="51"/>
  <c r="S31" i="51"/>
  <c r="T31" i="51" s="1"/>
  <c r="Z31" i="51"/>
  <c r="H28" i="51"/>
  <c r="M46" i="51"/>
  <c r="N46" i="51" s="1"/>
  <c r="Y29" i="51"/>
  <c r="AF29" i="51"/>
  <c r="M47" i="51"/>
  <c r="N47" i="51" s="1"/>
  <c r="Y14" i="51"/>
  <c r="AF14" i="51"/>
  <c r="Y46" i="51"/>
  <c r="Z46" i="51" s="1"/>
  <c r="Z24" i="51"/>
  <c r="S24" i="51"/>
  <c r="M29" i="51"/>
  <c r="N29" i="51" s="1"/>
  <c r="Y37" i="51"/>
  <c r="Z37" i="51" s="1"/>
  <c r="Y24" i="51"/>
  <c r="AL47" i="51"/>
  <c r="AE47" i="51"/>
  <c r="AF47" i="51" s="1"/>
  <c r="Y33" i="51"/>
  <c r="Z33" i="51" s="1"/>
  <c r="Y34" i="51"/>
  <c r="Z34" i="51" s="1"/>
  <c r="AK45" i="51"/>
  <c r="AL45" i="51" s="1"/>
  <c r="H38" i="50"/>
  <c r="F41" i="50"/>
  <c r="F40" i="50"/>
  <c r="AC38" i="50"/>
  <c r="K38" i="50"/>
  <c r="AK26" i="50"/>
  <c r="S32" i="50"/>
  <c r="AK43" i="50"/>
  <c r="AL43" i="50" s="1"/>
  <c r="AK25" i="50"/>
  <c r="AI38" i="50"/>
  <c r="T25" i="50"/>
  <c r="M25" i="50"/>
  <c r="Q38" i="50"/>
  <c r="Z25" i="50"/>
  <c r="S25" i="50"/>
  <c r="S31" i="50"/>
  <c r="T31" i="50" s="1"/>
  <c r="Z31" i="50"/>
  <c r="H28" i="50"/>
  <c r="M46" i="50"/>
  <c r="N46" i="50" s="1"/>
  <c r="Z30" i="50"/>
  <c r="S30" i="50"/>
  <c r="T30" i="50" s="1"/>
  <c r="AE44" i="50"/>
  <c r="AF44" i="50" s="1"/>
  <c r="Z24" i="50"/>
  <c r="S24" i="50"/>
  <c r="AE45" i="50"/>
  <c r="AF45" i="50" s="1"/>
  <c r="AL45" i="50"/>
  <c r="AE34" i="50"/>
  <c r="AF34" i="50" s="1"/>
  <c r="AK34" i="50"/>
  <c r="AL34" i="50" s="1"/>
  <c r="Y44" i="50"/>
  <c r="Z44" i="50" s="1"/>
  <c r="AL27" i="50"/>
  <c r="AE27" i="50"/>
  <c r="AK47" i="50"/>
  <c r="AL47" i="50" s="1"/>
  <c r="S33" i="50"/>
  <c r="T33" i="50" s="1"/>
  <c r="Y46" i="50"/>
  <c r="Z46" i="50" s="1"/>
  <c r="M43" i="50"/>
  <c r="N43" i="50" s="1"/>
  <c r="N44" i="50"/>
  <c r="Y33" i="50"/>
  <c r="Z33" i="50" s="1"/>
  <c r="S46" i="50"/>
  <c r="T46" i="50" s="1"/>
  <c r="S44" i="50"/>
  <c r="T44" i="50" s="1"/>
  <c r="S27" i="50"/>
  <c r="Z27" i="50"/>
  <c r="Y47" i="50"/>
  <c r="Z47" i="50" s="1"/>
  <c r="S37" i="50"/>
  <c r="T37" i="50" s="1"/>
  <c r="Y30" i="50"/>
  <c r="AF30" i="50"/>
  <c r="AK44" i="50"/>
  <c r="AL44" i="50" s="1"/>
  <c r="Y27" i="50"/>
  <c r="AF27" i="50"/>
  <c r="S34" i="50"/>
  <c r="T34" i="50" s="1"/>
  <c r="AE46" i="50"/>
  <c r="AF46" i="50" s="1"/>
  <c r="AL46" i="50"/>
  <c r="Y37" i="50"/>
  <c r="Z37" i="50" s="1"/>
  <c r="M30" i="50"/>
  <c r="N30" i="50" s="1"/>
  <c r="Y43" i="50"/>
  <c r="Z43" i="50" s="1"/>
  <c r="AK27" i="50"/>
  <c r="AE47" i="50"/>
  <c r="AF47" i="50" s="1"/>
  <c r="M45" i="50"/>
  <c r="N45" i="50" s="1"/>
  <c r="Y32" i="50"/>
  <c r="AF32" i="50"/>
  <c r="S43" i="50"/>
  <c r="T43" i="50" s="1"/>
  <c r="AE37" i="50"/>
  <c r="AF37" i="50" s="1"/>
  <c r="M47" i="50"/>
  <c r="N47" i="50" s="1"/>
  <c r="Y25" i="50"/>
  <c r="AF25" i="50"/>
  <c r="AE25" i="50"/>
  <c r="M48" i="50"/>
  <c r="N48" i="50" s="1"/>
  <c r="T48" i="50"/>
  <c r="AE32" i="50"/>
  <c r="AE43" i="50"/>
  <c r="AF43" i="50" s="1"/>
  <c r="S47" i="50"/>
  <c r="T47" i="50" s="1"/>
  <c r="AE32" i="49"/>
  <c r="M26" i="49"/>
  <c r="M31" i="49"/>
  <c r="Z24" i="49"/>
  <c r="Y24" i="49"/>
  <c r="S24" i="49"/>
  <c r="Y48" i="49"/>
  <c r="Z48" i="49" s="1"/>
  <c r="Y29" i="49"/>
  <c r="AF29" i="49"/>
  <c r="H38" i="49"/>
  <c r="AC38" i="49"/>
  <c r="Q38" i="49"/>
  <c r="F40" i="49"/>
  <c r="F41" i="49"/>
  <c r="K38" i="49"/>
  <c r="W38" i="49"/>
  <c r="AI38" i="49"/>
  <c r="Y34" i="49"/>
  <c r="Z34" i="49" s="1"/>
  <c r="Y46" i="49"/>
  <c r="Z46" i="49" s="1"/>
  <c r="H28" i="49"/>
  <c r="AE29" i="49"/>
  <c r="N48" i="49"/>
  <c r="S48" i="49"/>
  <c r="T48" i="49" s="1"/>
  <c r="M34" i="49"/>
  <c r="N34" i="49" s="1"/>
  <c r="N43" i="49"/>
  <c r="Y47" i="49"/>
  <c r="S43" i="49"/>
  <c r="T43" i="49" s="1"/>
  <c r="AK47" i="49"/>
  <c r="AL47" i="49" s="1"/>
  <c r="Y14" i="49"/>
  <c r="AF14" i="49"/>
  <c r="AE14" i="49"/>
  <c r="S34" i="49"/>
  <c r="T34" i="49" s="1"/>
  <c r="Y45" i="49"/>
  <c r="Z45" i="49" s="1"/>
  <c r="AE45" i="49"/>
  <c r="AF45" i="49" s="1"/>
  <c r="Z29" i="49"/>
  <c r="S29" i="49"/>
  <c r="T29" i="49" s="1"/>
  <c r="Y43" i="49"/>
  <c r="Z43" i="49" s="1"/>
  <c r="Y32" i="49"/>
  <c r="AF32" i="49"/>
  <c r="AE34" i="49"/>
  <c r="AF34" i="49" s="1"/>
  <c r="M47" i="49"/>
  <c r="N47" i="49" s="1"/>
  <c r="S46" i="49"/>
  <c r="T46" i="49" s="1"/>
  <c r="M46" i="49"/>
  <c r="N46" i="49" s="1"/>
  <c r="AE48" i="49"/>
  <c r="AF48" i="49" s="1"/>
  <c r="S37" i="49"/>
  <c r="T37" i="49" s="1"/>
  <c r="S33" i="49"/>
  <c r="T33" i="49" s="1"/>
  <c r="Y25" i="49"/>
  <c r="AF25" i="49"/>
  <c r="AF37" i="49"/>
  <c r="Y37" i="49"/>
  <c r="Z37" i="49" s="1"/>
  <c r="N44" i="49"/>
  <c r="AL27" i="49"/>
  <c r="AE27" i="49"/>
  <c r="T27" i="49"/>
  <c r="M27" i="49"/>
  <c r="Z47" i="49"/>
  <c r="S47" i="49"/>
  <c r="T47" i="49" s="1"/>
  <c r="AE47" i="49"/>
  <c r="AF47" i="49" s="1"/>
  <c r="AE46" i="49"/>
  <c r="AF46" i="49" s="1"/>
  <c r="AL46" i="49"/>
  <c r="Z31" i="49"/>
  <c r="S31" i="49"/>
  <c r="T31" i="49" s="1"/>
  <c r="M37" i="49"/>
  <c r="N37" i="49" s="1"/>
  <c r="S44" i="49"/>
  <c r="T44" i="49" s="1"/>
  <c r="Z44" i="49"/>
  <c r="M29" i="49"/>
  <c r="N29" i="49" s="1"/>
  <c r="S27" i="49"/>
  <c r="Z27" i="49"/>
  <c r="AE25" i="49"/>
  <c r="Y33" i="49"/>
  <c r="Z33" i="49" s="1"/>
  <c r="Y27" i="49"/>
  <c r="Y31" i="49"/>
  <c r="T32" i="48"/>
  <c r="M32" i="48"/>
  <c r="AC38" i="48"/>
  <c r="AE38" i="48" s="1"/>
  <c r="AF38" i="48" s="1"/>
  <c r="Z26" i="48"/>
  <c r="Y26" i="48"/>
  <c r="S26" i="48"/>
  <c r="S32" i="48"/>
  <c r="Z32" i="48"/>
  <c r="K38" i="48"/>
  <c r="M38" i="48" s="1"/>
  <c r="N38" i="48" s="1"/>
  <c r="F40" i="48"/>
  <c r="AC40" i="48" s="1"/>
  <c r="AE32" i="48"/>
  <c r="AL25" i="48"/>
  <c r="AE25" i="48"/>
  <c r="AE48" i="48"/>
  <c r="AF48" i="48" s="1"/>
  <c r="M48" i="48"/>
  <c r="N48" i="48" s="1"/>
  <c r="S48" i="48"/>
  <c r="T48" i="48" s="1"/>
  <c r="Y29" i="48"/>
  <c r="AF29" i="48"/>
  <c r="S44" i="48"/>
  <c r="S37" i="48"/>
  <c r="T37" i="48" s="1"/>
  <c r="AE47" i="48"/>
  <c r="AF47" i="48" s="1"/>
  <c r="Y45" i="48"/>
  <c r="Z45" i="48" s="1"/>
  <c r="Y44" i="48"/>
  <c r="Z44" i="48" s="1"/>
  <c r="AF30" i="48"/>
  <c r="Y30" i="48"/>
  <c r="S34" i="48"/>
  <c r="T34" i="48" s="1"/>
  <c r="S45" i="48"/>
  <c r="T45" i="48" s="1"/>
  <c r="AK47" i="48"/>
  <c r="AL47" i="48" s="1"/>
  <c r="S27" i="48"/>
  <c r="Z27" i="48"/>
  <c r="AI41" i="48"/>
  <c r="W41" i="48"/>
  <c r="K41" i="48"/>
  <c r="Q41" i="48"/>
  <c r="H41" i="48"/>
  <c r="AC41" i="48"/>
  <c r="M44" i="48"/>
  <c r="N44" i="48" s="1"/>
  <c r="T44" i="48"/>
  <c r="M46" i="48"/>
  <c r="N46" i="48" s="1"/>
  <c r="T46" i="48"/>
  <c r="M29" i="48"/>
  <c r="N29" i="48" s="1"/>
  <c r="S29" i="48"/>
  <c r="T29" i="48" s="1"/>
  <c r="AL30" i="48"/>
  <c r="AE30" i="48"/>
  <c r="Y38" i="48"/>
  <c r="Z38" i="48" s="1"/>
  <c r="M30" i="48"/>
  <c r="N30" i="48" s="1"/>
  <c r="K40" i="48"/>
  <c r="Z24" i="48"/>
  <c r="S24" i="48"/>
  <c r="AL43" i="48"/>
  <c r="AE43" i="48"/>
  <c r="AF43" i="48" s="1"/>
  <c r="M45" i="48"/>
  <c r="N45" i="48" s="1"/>
  <c r="AL29" i="48"/>
  <c r="AE29" i="48"/>
  <c r="S33" i="48"/>
  <c r="T33" i="48" s="1"/>
  <c r="H28" i="48"/>
  <c r="Z30" i="48"/>
  <c r="S30" i="48"/>
  <c r="T30" i="48" s="1"/>
  <c r="Z31" i="48"/>
  <c r="Y31" i="48"/>
  <c r="S31" i="48"/>
  <c r="T31" i="48" s="1"/>
  <c r="N43" i="48"/>
  <c r="M47" i="48"/>
  <c r="N47" i="48" s="1"/>
  <c r="T47" i="48"/>
  <c r="AL44" i="48"/>
  <c r="AE44" i="48"/>
  <c r="AF44" i="48" s="1"/>
  <c r="AE45" i="48"/>
  <c r="AF45" i="48" s="1"/>
  <c r="AK30" i="48"/>
  <c r="Y37" i="48"/>
  <c r="Z37" i="48" s="1"/>
  <c r="AF31" i="12"/>
  <c r="Y31" i="12"/>
  <c r="M31" i="12"/>
  <c r="AL31" i="12"/>
  <c r="AE31" i="12"/>
  <c r="Z31" i="12"/>
  <c r="S31" i="12"/>
  <c r="T31" i="12" s="1"/>
  <c r="AK31" i="12"/>
  <c r="M30" i="12"/>
  <c r="N30" i="12" s="1"/>
  <c r="Z30" i="12"/>
  <c r="S30" i="12"/>
  <c r="T30" i="12" s="1"/>
  <c r="Y30" i="12"/>
  <c r="AF30" i="12"/>
  <c r="AL30" i="12"/>
  <c r="AE30" i="12"/>
  <c r="AK30" i="12"/>
  <c r="S45" i="47"/>
  <c r="T45" i="47" s="1"/>
  <c r="Y45" i="47"/>
  <c r="Z45" i="47" s="1"/>
  <c r="Y48" i="47"/>
  <c r="Z48" i="47" s="1"/>
  <c r="M37" i="47"/>
  <c r="N37" i="47" s="1"/>
  <c r="S27" i="47"/>
  <c r="Z27" i="47"/>
  <c r="AK47" i="47"/>
  <c r="H38" i="47"/>
  <c r="AC38" i="47"/>
  <c r="Q38" i="47"/>
  <c r="F40" i="47"/>
  <c r="W38" i="47"/>
  <c r="F41" i="47"/>
  <c r="K38" i="47"/>
  <c r="AI38" i="47"/>
  <c r="M44" i="47"/>
  <c r="N44" i="47" s="1"/>
  <c r="M46" i="47"/>
  <c r="N46" i="47" s="1"/>
  <c r="T46" i="47"/>
  <c r="Y37" i="47"/>
  <c r="Z37" i="47" s="1"/>
  <c r="T27" i="47"/>
  <c r="M27" i="47"/>
  <c r="Y34" i="47"/>
  <c r="Z34" i="47" s="1"/>
  <c r="AE46" i="47"/>
  <c r="AF46" i="47" s="1"/>
  <c r="AL46" i="47"/>
  <c r="M47" i="47"/>
  <c r="N47" i="47" s="1"/>
  <c r="AE34" i="47"/>
  <c r="AF34" i="47" s="1"/>
  <c r="Y27" i="47"/>
  <c r="AE48" i="47"/>
  <c r="AF48" i="47" s="1"/>
  <c r="Z24" i="47"/>
  <c r="S24" i="47"/>
  <c r="S48" i="47"/>
  <c r="T48" i="47" s="1"/>
  <c r="AL26" i="47"/>
  <c r="AE26" i="47"/>
  <c r="Z29" i="47"/>
  <c r="S29" i="47"/>
  <c r="T29" i="47" s="1"/>
  <c r="Y30" i="47"/>
  <c r="AF30" i="47"/>
  <c r="S47" i="47"/>
  <c r="T47" i="47" s="1"/>
  <c r="M29" i="47"/>
  <c r="N29" i="47" s="1"/>
  <c r="H28" i="47"/>
  <c r="S34" i="47"/>
  <c r="T34" i="47" s="1"/>
  <c r="Y46" i="47"/>
  <c r="Z46" i="47" s="1"/>
  <c r="Z31" i="47"/>
  <c r="S31" i="47"/>
  <c r="T31" i="47" s="1"/>
  <c r="M34" i="47"/>
  <c r="N34" i="47" s="1"/>
  <c r="AL47" i="47"/>
  <c r="AE47" i="47"/>
  <c r="AF47" i="47" s="1"/>
  <c r="AL27" i="47"/>
  <c r="AE27" i="47"/>
  <c r="S44" i="47"/>
  <c r="T44" i="47" s="1"/>
  <c r="Z44" i="47"/>
  <c r="M43" i="47"/>
  <c r="N43" i="47" s="1"/>
  <c r="Y29" i="47"/>
  <c r="AF29" i="47"/>
  <c r="Y24" i="47"/>
  <c r="S37" i="47"/>
  <c r="T37" i="47" s="1"/>
  <c r="Y47" i="47"/>
  <c r="Z47" i="47" s="1"/>
  <c r="AL29" i="47"/>
  <c r="AE29" i="47"/>
  <c r="S43" i="47"/>
  <c r="T43" i="47" s="1"/>
  <c r="Z43" i="47"/>
  <c r="AK29" i="47"/>
  <c r="M48" i="47"/>
  <c r="N48" i="47" s="1"/>
  <c r="AK37" i="46"/>
  <c r="AL37" i="46" s="1"/>
  <c r="AE24" i="46"/>
  <c r="AK24" i="46"/>
  <c r="AK25" i="46"/>
  <c r="Y44" i="46"/>
  <c r="Z44" i="46" s="1"/>
  <c r="AE44" i="46"/>
  <c r="AF44" i="46" s="1"/>
  <c r="S30" i="46"/>
  <c r="T30" i="46" s="1"/>
  <c r="Z30" i="46"/>
  <c r="Y30" i="46"/>
  <c r="AE31" i="46"/>
  <c r="AL31" i="46"/>
  <c r="S48" i="46"/>
  <c r="T48" i="46" s="1"/>
  <c r="Y38" i="46"/>
  <c r="Z38" i="46" s="1"/>
  <c r="N47" i="46"/>
  <c r="AF32" i="46"/>
  <c r="Y32" i="46"/>
  <c r="Y27" i="46"/>
  <c r="AF27" i="46"/>
  <c r="M37" i="46"/>
  <c r="N37" i="46" s="1"/>
  <c r="S37" i="46"/>
  <c r="T37" i="46" s="1"/>
  <c r="AE27" i="46"/>
  <c r="AE47" i="46"/>
  <c r="AF47" i="46" s="1"/>
  <c r="M26" i="46"/>
  <c r="T26" i="46"/>
  <c r="S29" i="46"/>
  <c r="T29" i="46" s="1"/>
  <c r="Z29" i="46"/>
  <c r="Y29" i="46"/>
  <c r="Y37" i="46"/>
  <c r="Z37" i="46" s="1"/>
  <c r="M31" i="46"/>
  <c r="AC41" i="46"/>
  <c r="Q41" i="46"/>
  <c r="W41" i="46"/>
  <c r="AI41" i="46"/>
  <c r="K41" i="46"/>
  <c r="H41" i="46"/>
  <c r="Y47" i="46"/>
  <c r="Z47" i="46" s="1"/>
  <c r="AE32" i="46"/>
  <c r="AL32" i="46"/>
  <c r="AE26" i="46"/>
  <c r="AL26" i="46"/>
  <c r="S24" i="46"/>
  <c r="Z24" i="46"/>
  <c r="AF31" i="46"/>
  <c r="Y31" i="46"/>
  <c r="AI40" i="46"/>
  <c r="W40" i="46"/>
  <c r="K40" i="46"/>
  <c r="Q40" i="46"/>
  <c r="H40" i="46"/>
  <c r="AC40" i="46"/>
  <c r="AK32" i="46"/>
  <c r="S47" i="46"/>
  <c r="T47" i="46" s="1"/>
  <c r="Z32" i="46"/>
  <c r="S32" i="46"/>
  <c r="Y45" i="46"/>
  <c r="Z45" i="46" s="1"/>
  <c r="AF45" i="46"/>
  <c r="S46" i="46"/>
  <c r="T46" i="46" s="1"/>
  <c r="Z46" i="46"/>
  <c r="AK31" i="46"/>
  <c r="M25" i="46"/>
  <c r="T25" i="46"/>
  <c r="S34" i="46"/>
  <c r="T34" i="46" s="1"/>
  <c r="S38" i="46"/>
  <c r="T38" i="46" s="1"/>
  <c r="AK47" i="46"/>
  <c r="AL47" i="46" s="1"/>
  <c r="AF25" i="46"/>
  <c r="Y25" i="46"/>
  <c r="N44" i="46"/>
  <c r="T24" i="46"/>
  <c r="M24" i="46"/>
  <c r="N24" i="46" s="1"/>
  <c r="AE25" i="46"/>
  <c r="AL25" i="46"/>
  <c r="M48" i="46"/>
  <c r="N48" i="46" s="1"/>
  <c r="S31" i="46"/>
  <c r="T31" i="46" s="1"/>
  <c r="Z26" i="46"/>
  <c r="S26" i="46"/>
  <c r="M14" i="46"/>
  <c r="N14" i="46" s="1"/>
  <c r="S14" i="46"/>
  <c r="T14" i="46"/>
  <c r="M32" i="46"/>
  <c r="T32" i="46"/>
  <c r="M43" i="46"/>
  <c r="N43" i="46" s="1"/>
  <c r="S43" i="46"/>
  <c r="T43" i="46" s="1"/>
  <c r="Y43" i="46"/>
  <c r="Z43" i="46" s="1"/>
  <c r="AE43" i="46"/>
  <c r="AF43" i="46" s="1"/>
  <c r="AF24" i="46"/>
  <c r="Y24" i="46"/>
  <c r="H28" i="46"/>
  <c r="Z25" i="46"/>
  <c r="S25" i="46"/>
  <c r="M34" i="46"/>
  <c r="N34" i="46" s="1"/>
  <c r="Y48" i="46"/>
  <c r="Z48" i="46" s="1"/>
  <c r="AE38" i="46"/>
  <c r="AF38" i="46" s="1"/>
  <c r="Y26" i="46"/>
  <c r="AF26" i="46"/>
  <c r="AE29" i="46"/>
  <c r="AL29" i="46"/>
  <c r="M27" i="46"/>
  <c r="T27" i="46"/>
  <c r="AE30" i="46"/>
  <c r="AL30" i="46"/>
  <c r="AK30" i="46"/>
  <c r="AE37" i="46"/>
  <c r="AF37" i="46" s="1"/>
  <c r="Y34" i="46"/>
  <c r="Z34" i="46" s="1"/>
  <c r="AE48" i="46"/>
  <c r="AF48" i="46" s="1"/>
  <c r="AL48" i="46"/>
  <c r="M38" i="46"/>
  <c r="N38" i="46" s="1"/>
  <c r="AK29" i="46"/>
  <c r="AK26" i="46"/>
  <c r="H28" i="45"/>
  <c r="AK32" i="45"/>
  <c r="M31" i="45"/>
  <c r="AC38" i="45"/>
  <c r="W38" i="45"/>
  <c r="Q38" i="45"/>
  <c r="S38" i="45" s="1"/>
  <c r="T38" i="45" s="1"/>
  <c r="M27" i="45"/>
  <c r="M32" i="45"/>
  <c r="T32" i="45"/>
  <c r="AE31" i="45"/>
  <c r="M37" i="45"/>
  <c r="N37" i="45" s="1"/>
  <c r="AK25" i="45"/>
  <c r="AE32" i="45"/>
  <c r="Z31" i="45"/>
  <c r="S31" i="45"/>
  <c r="T31" i="45" s="1"/>
  <c r="M46" i="45"/>
  <c r="N46" i="45" s="1"/>
  <c r="Z24" i="45"/>
  <c r="S24" i="45"/>
  <c r="M29" i="45"/>
  <c r="N29" i="45" s="1"/>
  <c r="S44" i="45"/>
  <c r="T44" i="45" s="1"/>
  <c r="Y44" i="45"/>
  <c r="Z44" i="45" s="1"/>
  <c r="AE46" i="45"/>
  <c r="S37" i="45"/>
  <c r="T37" i="45" s="1"/>
  <c r="M38" i="45"/>
  <c r="N38" i="45" s="1"/>
  <c r="Z30" i="45"/>
  <c r="S30" i="45"/>
  <c r="T30" i="45" s="1"/>
  <c r="S46" i="45"/>
  <c r="T46" i="45" s="1"/>
  <c r="AK46" i="45"/>
  <c r="AL46" i="45" s="1"/>
  <c r="S34" i="45"/>
  <c r="T34" i="45" s="1"/>
  <c r="M43" i="45"/>
  <c r="N43" i="45" s="1"/>
  <c r="Y14" i="45"/>
  <c r="AF14" i="45"/>
  <c r="M30" i="45"/>
  <c r="N30" i="45" s="1"/>
  <c r="Y46" i="45"/>
  <c r="Z46" i="45" s="1"/>
  <c r="AF46" i="45"/>
  <c r="Y48" i="45"/>
  <c r="Z48" i="45" s="1"/>
  <c r="AE48" i="45"/>
  <c r="AF48" i="45" s="1"/>
  <c r="S29" i="45"/>
  <c r="T29" i="45" s="1"/>
  <c r="S43" i="45"/>
  <c r="T43" i="45" s="1"/>
  <c r="Z43" i="45"/>
  <c r="M45" i="45"/>
  <c r="N45" i="45" s="1"/>
  <c r="AK44" i="45"/>
  <c r="AE34" i="45"/>
  <c r="AF34" i="45" s="1"/>
  <c r="H40" i="45"/>
  <c r="AC40" i="45"/>
  <c r="Q40" i="45"/>
  <c r="W40" i="45"/>
  <c r="AI40" i="45"/>
  <c r="K40" i="45"/>
  <c r="AK34" i="45"/>
  <c r="AL34" i="45" s="1"/>
  <c r="M48" i="45"/>
  <c r="N48" i="45" s="1"/>
  <c r="AE45" i="45"/>
  <c r="AF45" i="45" s="1"/>
  <c r="Y37" i="45"/>
  <c r="Z37" i="45" s="1"/>
  <c r="AL27" i="45"/>
  <c r="AE27" i="45"/>
  <c r="AK45" i="45"/>
  <c r="AL45" i="45" s="1"/>
  <c r="Y47" i="45"/>
  <c r="Z47" i="45" s="1"/>
  <c r="AE44" i="45"/>
  <c r="AF44" i="45" s="1"/>
  <c r="AL44" i="45"/>
  <c r="AE47" i="45"/>
  <c r="AF47" i="45" s="1"/>
  <c r="AF30" i="45"/>
  <c r="Y30" i="45"/>
  <c r="M47" i="45"/>
  <c r="N47" i="45" s="1"/>
  <c r="T47" i="45"/>
  <c r="Y45" i="45"/>
  <c r="Z45" i="45" s="1"/>
  <c r="S45" i="45"/>
  <c r="T45" i="45" s="1"/>
  <c r="AI41" i="45"/>
  <c r="W41" i="45"/>
  <c r="K41" i="45"/>
  <c r="H41" i="45"/>
  <c r="Q41" i="45"/>
  <c r="AC41" i="45"/>
  <c r="M44" i="45"/>
  <c r="N44" i="45" s="1"/>
  <c r="Y34" i="45"/>
  <c r="Z34" i="45" s="1"/>
  <c r="Y24" i="45"/>
  <c r="S27" i="45"/>
  <c r="Z27" i="45"/>
  <c r="Y31" i="45"/>
  <c r="T32" i="44"/>
  <c r="M32" i="44"/>
  <c r="AK29" i="44"/>
  <c r="AK27" i="44"/>
  <c r="S32" i="44"/>
  <c r="M26" i="44"/>
  <c r="S26" i="44"/>
  <c r="Y48" i="44"/>
  <c r="Z48" i="44" s="1"/>
  <c r="Y29" i="44"/>
  <c r="AF29" i="44"/>
  <c r="M46" i="44"/>
  <c r="N46" i="44" s="1"/>
  <c r="Z30" i="44"/>
  <c r="S30" i="44"/>
  <c r="T30" i="44" s="1"/>
  <c r="M48" i="44"/>
  <c r="N48" i="44" s="1"/>
  <c r="H38" i="44"/>
  <c r="AC38" i="44"/>
  <c r="Q38" i="44"/>
  <c r="F40" i="44"/>
  <c r="AI38" i="44"/>
  <c r="W38" i="44"/>
  <c r="K38" i="44"/>
  <c r="F41" i="44"/>
  <c r="S45" i="44"/>
  <c r="T45" i="44" s="1"/>
  <c r="Y45" i="44"/>
  <c r="Z45" i="44" s="1"/>
  <c r="AE44" i="44"/>
  <c r="AF44" i="44" s="1"/>
  <c r="S43" i="44"/>
  <c r="T43" i="44" s="1"/>
  <c r="AE46" i="44"/>
  <c r="AF46" i="44" s="1"/>
  <c r="M30" i="44"/>
  <c r="N30" i="44" s="1"/>
  <c r="M47" i="44"/>
  <c r="N47" i="44" s="1"/>
  <c r="Y47" i="44"/>
  <c r="Z47" i="44" s="1"/>
  <c r="N44" i="44"/>
  <c r="S44" i="44"/>
  <c r="T44" i="44" s="1"/>
  <c r="Y43" i="44"/>
  <c r="Z43" i="44" s="1"/>
  <c r="AE48" i="44"/>
  <c r="AF48" i="44" s="1"/>
  <c r="Y30" i="44"/>
  <c r="AF30" i="44"/>
  <c r="S37" i="44"/>
  <c r="T37" i="44" s="1"/>
  <c r="M43" i="44"/>
  <c r="N43" i="44" s="1"/>
  <c r="AE45" i="44"/>
  <c r="AF45" i="44" s="1"/>
  <c r="AK44" i="44"/>
  <c r="AL44" i="44" s="1"/>
  <c r="S46" i="44"/>
  <c r="T46" i="44" s="1"/>
  <c r="S34" i="44"/>
  <c r="T34" i="44" s="1"/>
  <c r="S47" i="44"/>
  <c r="T47" i="44" s="1"/>
  <c r="T27" i="44"/>
  <c r="M27" i="44"/>
  <c r="Y44" i="44"/>
  <c r="Z44" i="44" s="1"/>
  <c r="Y32" i="44"/>
  <c r="AF32" i="44"/>
  <c r="AK45" i="44"/>
  <c r="AL45" i="44" s="1"/>
  <c r="AE27" i="44"/>
  <c r="AL27" i="44"/>
  <c r="AE47" i="44"/>
  <c r="AF47" i="44" s="1"/>
  <c r="Z31" i="44"/>
  <c r="S31" i="44"/>
  <c r="T31" i="44" s="1"/>
  <c r="Y25" i="44"/>
  <c r="AF25" i="44"/>
  <c r="Y31" i="44"/>
  <c r="AK46" i="44"/>
  <c r="AL46" i="44" s="1"/>
  <c r="Y34" i="44"/>
  <c r="Z34" i="44" s="1"/>
  <c r="AF27" i="44"/>
  <c r="Y27" i="44"/>
  <c r="Z24" i="44"/>
  <c r="S24" i="44"/>
  <c r="M45" i="44"/>
  <c r="N45" i="44" s="1"/>
  <c r="Y46" i="44"/>
  <c r="Z46" i="44" s="1"/>
  <c r="M29" i="44"/>
  <c r="N29" i="44" s="1"/>
  <c r="S29" i="44"/>
  <c r="T29" i="44" s="1"/>
  <c r="AE32" i="44"/>
  <c r="S27" i="44"/>
  <c r="Z27" i="44"/>
  <c r="AE29" i="44"/>
  <c r="H28" i="44"/>
  <c r="AK38" i="43"/>
  <c r="AL38" i="43" s="1"/>
  <c r="AK29" i="43"/>
  <c r="M26" i="43"/>
  <c r="M24" i="43"/>
  <c r="N24" i="43" s="1"/>
  <c r="S26" i="43"/>
  <c r="T25" i="43"/>
  <c r="M25" i="43"/>
  <c r="AE27" i="43"/>
  <c r="W41" i="43"/>
  <c r="Y41" i="43" s="1"/>
  <c r="Z41" i="43" s="1"/>
  <c r="AC40" i="43"/>
  <c r="AI40" i="43"/>
  <c r="AK27" i="43"/>
  <c r="H40" i="43"/>
  <c r="M40" i="43" s="1"/>
  <c r="N40" i="43" s="1"/>
  <c r="AE34" i="43"/>
  <c r="AF34" i="43" s="1"/>
  <c r="Z24" i="43"/>
  <c r="S24" i="43"/>
  <c r="AE46" i="43"/>
  <c r="AF46" i="43" s="1"/>
  <c r="M29" i="43"/>
  <c r="N29" i="43" s="1"/>
  <c r="AK47" i="43"/>
  <c r="M30" i="43"/>
  <c r="N30" i="43" s="1"/>
  <c r="Y38" i="43"/>
  <c r="Z38" i="43" s="1"/>
  <c r="S41" i="43"/>
  <c r="T41" i="43" s="1"/>
  <c r="S37" i="43"/>
  <c r="T37" i="43" s="1"/>
  <c r="Z29" i="43"/>
  <c r="S29" i="43"/>
  <c r="T29" i="43" s="1"/>
  <c r="Y29" i="43"/>
  <c r="S48" i="43"/>
  <c r="S47" i="43"/>
  <c r="T47" i="43" s="1"/>
  <c r="S34" i="43"/>
  <c r="T34" i="43" s="1"/>
  <c r="Y34" i="43"/>
  <c r="Z34" i="43" s="1"/>
  <c r="M47" i="43"/>
  <c r="N47" i="43" s="1"/>
  <c r="Y48" i="43"/>
  <c r="Z48" i="43" s="1"/>
  <c r="S44" i="43"/>
  <c r="T44" i="43" s="1"/>
  <c r="AE37" i="43"/>
  <c r="AF37" i="43" s="1"/>
  <c r="M43" i="43"/>
  <c r="N43" i="43" s="1"/>
  <c r="AE47" i="43"/>
  <c r="AF47" i="43" s="1"/>
  <c r="AL47" i="43"/>
  <c r="AL30" i="43"/>
  <c r="AE30" i="43"/>
  <c r="AK37" i="43"/>
  <c r="AL37" i="43" s="1"/>
  <c r="S27" i="43"/>
  <c r="Z27" i="43"/>
  <c r="Y47" i="43"/>
  <c r="Z47" i="43" s="1"/>
  <c r="S43" i="43"/>
  <c r="T43" i="43" s="1"/>
  <c r="AF44" i="43"/>
  <c r="Y44" i="43"/>
  <c r="Z44" i="43" s="1"/>
  <c r="Z30" i="43"/>
  <c r="S30" i="43"/>
  <c r="T30" i="43" s="1"/>
  <c r="Y25" i="43"/>
  <c r="AF25" i="43"/>
  <c r="AE25" i="43"/>
  <c r="AK46" i="43"/>
  <c r="AL46" i="43" s="1"/>
  <c r="Y40" i="43"/>
  <c r="Z40" i="43" s="1"/>
  <c r="AK34" i="43"/>
  <c r="AL34" i="43" s="1"/>
  <c r="M48" i="43"/>
  <c r="N48" i="43" s="1"/>
  <c r="T48" i="43"/>
  <c r="AK30" i="43"/>
  <c r="H28" i="43"/>
  <c r="Y32" i="43"/>
  <c r="AF32" i="43"/>
  <c r="Y27" i="43"/>
  <c r="AF27" i="43"/>
  <c r="Y43" i="43"/>
  <c r="Z43" i="43" s="1"/>
  <c r="AK41" i="43"/>
  <c r="AL41" i="43" s="1"/>
  <c r="AE32" i="43"/>
  <c r="Y24" i="43"/>
  <c r="S31" i="43"/>
  <c r="T31" i="43" s="1"/>
  <c r="Z31" i="43"/>
  <c r="AE45" i="43"/>
  <c r="AF45" i="43" s="1"/>
  <c r="AL45" i="43"/>
  <c r="S46" i="43"/>
  <c r="T46" i="43" s="1"/>
  <c r="Z46" i="43"/>
  <c r="AL29" i="43"/>
  <c r="AE29" i="43"/>
  <c r="Y31" i="43"/>
  <c r="AE48" i="43"/>
  <c r="AF48" i="43" s="1"/>
  <c r="M45" i="43"/>
  <c r="N45" i="43" s="1"/>
  <c r="AE43" i="43"/>
  <c r="AF43" i="43" s="1"/>
  <c r="Y30" i="43"/>
  <c r="AF30" i="43"/>
  <c r="AK43" i="42"/>
  <c r="AL43" i="42" s="1"/>
  <c r="M27" i="42"/>
  <c r="T27" i="42"/>
  <c r="S27" i="42"/>
  <c r="M44" i="42"/>
  <c r="N44" i="42" s="1"/>
  <c r="S43" i="42"/>
  <c r="T43" i="42" s="1"/>
  <c r="AK34" i="42"/>
  <c r="AL34" i="42" s="1"/>
  <c r="AE47" i="42"/>
  <c r="AF47" i="42" s="1"/>
  <c r="AE25" i="42"/>
  <c r="AL25" i="42"/>
  <c r="M46" i="42"/>
  <c r="N46" i="42" s="1"/>
  <c r="AE37" i="42"/>
  <c r="AF37" i="42" s="1"/>
  <c r="S48" i="42"/>
  <c r="T48" i="42" s="1"/>
  <c r="AK25" i="42"/>
  <c r="AK47" i="42"/>
  <c r="AL47" i="42" s="1"/>
  <c r="Y45" i="42"/>
  <c r="Z45" i="42" s="1"/>
  <c r="AE31" i="42"/>
  <c r="AL31" i="42"/>
  <c r="AK31" i="42"/>
  <c r="AK48" i="42"/>
  <c r="AL48" i="42" s="1"/>
  <c r="Z29" i="42"/>
  <c r="S29" i="42"/>
  <c r="T29" i="42" s="1"/>
  <c r="S37" i="42"/>
  <c r="T37" i="42" s="1"/>
  <c r="Y29" i="42"/>
  <c r="Y43" i="42"/>
  <c r="Z43" i="42" s="1"/>
  <c r="AF43" i="42"/>
  <c r="AE24" i="42"/>
  <c r="AL24" i="42"/>
  <c r="AE30" i="42"/>
  <c r="AL30" i="42"/>
  <c r="N48" i="42"/>
  <c r="M45" i="42"/>
  <c r="N45" i="42" s="1"/>
  <c r="S46" i="42"/>
  <c r="T46" i="42" s="1"/>
  <c r="Z26" i="42"/>
  <c r="S26" i="42"/>
  <c r="H28" i="42"/>
  <c r="M30" i="42"/>
  <c r="N30" i="42" s="1"/>
  <c r="AE48" i="42"/>
  <c r="AF48" i="42" s="1"/>
  <c r="T26" i="42"/>
  <c r="M26" i="42"/>
  <c r="AF24" i="42"/>
  <c r="Y24" i="42"/>
  <c r="S24" i="42"/>
  <c r="Z24" i="42"/>
  <c r="Y37" i="42"/>
  <c r="Z37" i="42" s="1"/>
  <c r="Z25" i="42"/>
  <c r="S25" i="42"/>
  <c r="S45" i="42"/>
  <c r="T45" i="42" s="1"/>
  <c r="T24" i="42"/>
  <c r="M24" i="42"/>
  <c r="N24" i="42" s="1"/>
  <c r="S30" i="42"/>
  <c r="T30" i="42" s="1"/>
  <c r="Z30" i="42"/>
  <c r="Z32" i="42"/>
  <c r="S32" i="42"/>
  <c r="AF25" i="42"/>
  <c r="Y25" i="42"/>
  <c r="AK37" i="42"/>
  <c r="AL37" i="42" s="1"/>
  <c r="Y27" i="42"/>
  <c r="AF27" i="42"/>
  <c r="M37" i="42"/>
  <c r="N37" i="42" s="1"/>
  <c r="Y48" i="42"/>
  <c r="Z48" i="42" s="1"/>
  <c r="M32" i="42"/>
  <c r="T32" i="42"/>
  <c r="AI38" i="42"/>
  <c r="W38" i="42"/>
  <c r="K38" i="42"/>
  <c r="H38" i="42"/>
  <c r="F41" i="42"/>
  <c r="F40" i="42"/>
  <c r="Q38" i="42"/>
  <c r="AC38" i="42"/>
  <c r="AE45" i="42"/>
  <c r="AF45" i="42" s="1"/>
  <c r="AL45" i="42"/>
  <c r="M47" i="42"/>
  <c r="N47" i="42" s="1"/>
  <c r="Y34" i="42"/>
  <c r="Z34" i="42" s="1"/>
  <c r="AL32" i="42"/>
  <c r="AE32" i="42"/>
  <c r="AF46" i="42"/>
  <c r="Y46" i="42"/>
  <c r="Z46" i="42" s="1"/>
  <c r="AL26" i="42"/>
  <c r="AE26" i="42"/>
  <c r="M31" i="42"/>
  <c r="M25" i="42"/>
  <c r="T25" i="42"/>
  <c r="Y31" i="11"/>
  <c r="AF31" i="11"/>
  <c r="M31" i="11"/>
  <c r="AL31" i="11"/>
  <c r="AE31" i="11"/>
  <c r="Z31" i="11"/>
  <c r="S31" i="11"/>
  <c r="T31" i="11" s="1"/>
  <c r="AK31" i="11"/>
  <c r="Y30" i="11"/>
  <c r="AF30" i="11"/>
  <c r="Z30" i="11"/>
  <c r="S30" i="11"/>
  <c r="T30" i="11" s="1"/>
  <c r="M30" i="11"/>
  <c r="N30" i="11" s="1"/>
  <c r="AL30" i="11"/>
  <c r="AE30" i="11"/>
  <c r="AK30" i="11"/>
  <c r="Y14" i="17"/>
  <c r="AF14" i="17"/>
  <c r="Z14" i="17"/>
  <c r="S14" i="17"/>
  <c r="M14" i="17"/>
  <c r="N14" i="17" s="1"/>
  <c r="T14" i="17"/>
  <c r="AL14" i="17"/>
  <c r="AE14" i="17"/>
  <c r="AK14" i="17"/>
  <c r="Y14" i="16"/>
  <c r="AF14" i="16"/>
  <c r="M14" i="16"/>
  <c r="N14" i="16" s="1"/>
  <c r="T14" i="16"/>
  <c r="AL14" i="16"/>
  <c r="AE14" i="16"/>
  <c r="Z14" i="16"/>
  <c r="S14" i="16"/>
  <c r="AK14" i="16"/>
  <c r="M14" i="12"/>
  <c r="N14" i="12" s="1"/>
  <c r="Z14" i="12"/>
  <c r="S14" i="12"/>
  <c r="Y14" i="12"/>
  <c r="AF14" i="12"/>
  <c r="AE14" i="12"/>
  <c r="AK14" i="12"/>
  <c r="AK14" i="11"/>
  <c r="T14" i="11"/>
  <c r="M14" i="11"/>
  <c r="N14" i="11" s="1"/>
  <c r="Z14" i="11"/>
  <c r="S14" i="11"/>
  <c r="Y14" i="11"/>
  <c r="AF14" i="11"/>
  <c r="AL14" i="11"/>
  <c r="AE14" i="11"/>
  <c r="F48" i="17"/>
  <c r="F47" i="17"/>
  <c r="F48" i="16"/>
  <c r="F47" i="16"/>
  <c r="F48" i="12"/>
  <c r="F47" i="12"/>
  <c r="F34" i="17"/>
  <c r="F34" i="16"/>
  <c r="Q40" i="48" l="1"/>
  <c r="AI40" i="48"/>
  <c r="AK40" i="48" s="1"/>
  <c r="AL40" i="48" s="1"/>
  <c r="H40" i="48"/>
  <c r="M40" i="48" s="1"/>
  <c r="N40" i="48" s="1"/>
  <c r="AK21" i="59"/>
  <c r="AE21" i="59"/>
  <c r="AL21" i="59"/>
  <c r="M21" i="59"/>
  <c r="Y21" i="59"/>
  <c r="AF21" i="59"/>
  <c r="Z21" i="59"/>
  <c r="S21" i="59"/>
  <c r="T21" i="59" s="1"/>
  <c r="AK21" i="58"/>
  <c r="Y21" i="58"/>
  <c r="AF21" i="58"/>
  <c r="AL21" i="58"/>
  <c r="AE21" i="58"/>
  <c r="Z21" i="58"/>
  <c r="S21" i="58"/>
  <c r="T21" i="58" s="1"/>
  <c r="M21" i="58"/>
  <c r="AE21" i="57"/>
  <c r="AL21" i="57"/>
  <c r="AF21" i="57"/>
  <c r="Y21" i="57"/>
  <c r="M21" i="57"/>
  <c r="Z21" i="57"/>
  <c r="S21" i="57"/>
  <c r="T21" i="57" s="1"/>
  <c r="AE21" i="56"/>
  <c r="AL21" i="56"/>
  <c r="M21" i="56"/>
  <c r="AF21" i="56"/>
  <c r="Y21" i="56"/>
  <c r="AK21" i="56"/>
  <c r="S21" i="56"/>
  <c r="T21" i="56" s="1"/>
  <c r="Z21" i="56"/>
  <c r="AE48" i="53"/>
  <c r="AF48" i="53" s="1"/>
  <c r="S40" i="55"/>
  <c r="T40" i="55" s="1"/>
  <c r="AK40" i="55"/>
  <c r="AL40" i="55" s="1"/>
  <c r="AE40" i="55"/>
  <c r="AF40" i="55" s="1"/>
  <c r="Y40" i="55"/>
  <c r="Z40" i="55" s="1"/>
  <c r="AE20" i="57"/>
  <c r="Z20" i="57"/>
  <c r="Y20" i="57"/>
  <c r="M31" i="57"/>
  <c r="M20" i="57"/>
  <c r="AK20" i="57"/>
  <c r="AB34" i="16"/>
  <c r="V34" i="16"/>
  <c r="P34" i="16"/>
  <c r="J34" i="16"/>
  <c r="AH34" i="16"/>
  <c r="G34" i="16"/>
  <c r="AK45" i="57"/>
  <c r="AL45" i="57" s="1"/>
  <c r="AF46" i="54"/>
  <c r="AE44" i="53"/>
  <c r="AF44" i="53" s="1"/>
  <c r="AK26" i="57"/>
  <c r="AF45" i="57"/>
  <c r="AE46" i="57"/>
  <c r="AF46" i="57" s="1"/>
  <c r="M45" i="57"/>
  <c r="N45" i="57" s="1"/>
  <c r="AK25" i="56"/>
  <c r="S45" i="57"/>
  <c r="T45" i="57" s="1"/>
  <c r="Y45" i="57"/>
  <c r="Z45" i="57" s="1"/>
  <c r="AK46" i="57"/>
  <c r="AL46" i="57" s="1"/>
  <c r="AK26" i="59"/>
  <c r="AK27" i="56"/>
  <c r="AK46" i="56"/>
  <c r="Y38" i="51"/>
  <c r="Z38" i="51" s="1"/>
  <c r="K41" i="60"/>
  <c r="S41" i="60" s="1"/>
  <c r="T41" i="60" s="1"/>
  <c r="W41" i="60"/>
  <c r="Y41" i="60" s="1"/>
  <c r="Z41" i="60" s="1"/>
  <c r="AC41" i="60"/>
  <c r="AK41" i="60" s="1"/>
  <c r="AL41" i="60" s="1"/>
  <c r="AE41" i="51"/>
  <c r="AF41" i="51" s="1"/>
  <c r="AK37" i="59"/>
  <c r="AL37" i="59" s="1"/>
  <c r="AK38" i="60"/>
  <c r="AL38" i="60" s="1"/>
  <c r="S41" i="51"/>
  <c r="T41" i="51" s="1"/>
  <c r="AK41" i="58"/>
  <c r="AL41" i="58" s="1"/>
  <c r="S41" i="53"/>
  <c r="T41" i="53" s="1"/>
  <c r="Y41" i="52"/>
  <c r="Z41" i="52" s="1"/>
  <c r="M41" i="52"/>
  <c r="N41" i="52" s="1"/>
  <c r="S40" i="51"/>
  <c r="T40" i="51" s="1"/>
  <c r="N46" i="55"/>
  <c r="AK38" i="50"/>
  <c r="AL38" i="50" s="1"/>
  <c r="AK30" i="57"/>
  <c r="M41" i="53"/>
  <c r="N41" i="53" s="1"/>
  <c r="AK38" i="48"/>
  <c r="AL38" i="48" s="1"/>
  <c r="S38" i="50"/>
  <c r="T38" i="50" s="1"/>
  <c r="Y41" i="53"/>
  <c r="Z41" i="53" s="1"/>
  <c r="T38" i="60"/>
  <c r="Y38" i="54"/>
  <c r="Z38" i="54" s="1"/>
  <c r="M38" i="60"/>
  <c r="N38" i="60" s="1"/>
  <c r="Y38" i="50"/>
  <c r="Z38" i="50" s="1"/>
  <c r="AK31" i="58"/>
  <c r="S38" i="48"/>
  <c r="T38" i="48" s="1"/>
  <c r="AK29" i="59"/>
  <c r="AK40" i="43"/>
  <c r="AL40" i="43" s="1"/>
  <c r="S38" i="54"/>
  <c r="T38" i="54" s="1"/>
  <c r="AK41" i="46"/>
  <c r="AL41" i="46" s="1"/>
  <c r="AK30" i="58"/>
  <c r="AK40" i="51"/>
  <c r="AL40" i="51" s="1"/>
  <c r="Y41" i="55"/>
  <c r="Z41" i="55" s="1"/>
  <c r="AE46" i="55"/>
  <c r="AF46" i="55" s="1"/>
  <c r="S41" i="55"/>
  <c r="T41" i="55" s="1"/>
  <c r="AE48" i="55"/>
  <c r="AF48" i="55" s="1"/>
  <c r="AL48" i="55"/>
  <c r="AK34" i="55"/>
  <c r="AL34" i="55" s="1"/>
  <c r="AK46" i="55"/>
  <c r="AL46" i="55" s="1"/>
  <c r="AK45" i="55"/>
  <c r="AL45" i="55" s="1"/>
  <c r="Y48" i="55"/>
  <c r="Z48" i="55" s="1"/>
  <c r="AK38" i="55"/>
  <c r="AL38" i="55" s="1"/>
  <c r="AK48" i="55"/>
  <c r="AK38" i="62"/>
  <c r="AL38" i="62" s="1"/>
  <c r="Y38" i="62"/>
  <c r="Z38" i="62" s="1"/>
  <c r="S38" i="62"/>
  <c r="T38" i="62" s="1"/>
  <c r="H36" i="62"/>
  <c r="AE38" i="62"/>
  <c r="AF38" i="62" s="1"/>
  <c r="M38" i="62"/>
  <c r="N38" i="62" s="1"/>
  <c r="H36" i="61"/>
  <c r="AE38" i="60"/>
  <c r="AF38" i="60" s="1"/>
  <c r="AK40" i="60"/>
  <c r="AL40" i="60" s="1"/>
  <c r="S40" i="60"/>
  <c r="T40" i="60" s="1"/>
  <c r="Y40" i="60"/>
  <c r="Z40" i="60" s="1"/>
  <c r="M40" i="60"/>
  <c r="N40" i="60" s="1"/>
  <c r="AE40" i="60"/>
  <c r="AF40" i="60" s="1"/>
  <c r="H36" i="60"/>
  <c r="AK20" i="59"/>
  <c r="AK33" i="59"/>
  <c r="AL33" i="59" s="1"/>
  <c r="Z26" i="59"/>
  <c r="S26" i="59"/>
  <c r="Y37" i="59"/>
  <c r="Z37" i="59" s="1"/>
  <c r="Y30" i="59"/>
  <c r="AF30" i="59"/>
  <c r="AL27" i="59"/>
  <c r="AE27" i="59"/>
  <c r="AF20" i="59"/>
  <c r="Y20" i="59"/>
  <c r="S30" i="59"/>
  <c r="T30" i="59" s="1"/>
  <c r="Z30" i="59"/>
  <c r="AK27" i="59"/>
  <c r="AL20" i="59"/>
  <c r="AE20" i="59"/>
  <c r="H28" i="59"/>
  <c r="M29" i="59"/>
  <c r="N29" i="59" s="1"/>
  <c r="AE33" i="59"/>
  <c r="AF33" i="59" s="1"/>
  <c r="Y27" i="59"/>
  <c r="AF27" i="59"/>
  <c r="S24" i="59"/>
  <c r="Z24" i="59"/>
  <c r="Y26" i="59"/>
  <c r="AF26" i="59"/>
  <c r="Z29" i="59"/>
  <c r="S29" i="59"/>
  <c r="T29" i="59" s="1"/>
  <c r="S37" i="59"/>
  <c r="T37" i="59" s="1"/>
  <c r="AK24" i="59"/>
  <c r="M33" i="59"/>
  <c r="N33" i="59" s="1"/>
  <c r="M30" i="59"/>
  <c r="N30" i="59" s="1"/>
  <c r="Z20" i="59"/>
  <c r="S20" i="59"/>
  <c r="M26" i="59"/>
  <c r="T26" i="59"/>
  <c r="Y29" i="59"/>
  <c r="AF29" i="59"/>
  <c r="M37" i="59"/>
  <c r="N37" i="59" s="1"/>
  <c r="T24" i="59"/>
  <c r="M24" i="59"/>
  <c r="N24" i="59" s="1"/>
  <c r="AE30" i="59"/>
  <c r="AL30" i="59"/>
  <c r="T27" i="59"/>
  <c r="M27" i="59"/>
  <c r="M20" i="59"/>
  <c r="T20" i="59"/>
  <c r="H38" i="59"/>
  <c r="AC38" i="59"/>
  <c r="K38" i="59"/>
  <c r="AI38" i="59"/>
  <c r="Q38" i="59"/>
  <c r="W38" i="59"/>
  <c r="AE24" i="59"/>
  <c r="AL24" i="59"/>
  <c r="Y33" i="59"/>
  <c r="Z33" i="59" s="1"/>
  <c r="S27" i="59"/>
  <c r="Z27" i="59"/>
  <c r="AE26" i="59"/>
  <c r="AL26" i="59"/>
  <c r="AL29" i="59"/>
  <c r="AE29" i="59"/>
  <c r="AE37" i="59"/>
  <c r="AF37" i="59" s="1"/>
  <c r="AF24" i="59"/>
  <c r="Y24" i="59"/>
  <c r="S33" i="59"/>
  <c r="T33" i="59" s="1"/>
  <c r="AK30" i="59"/>
  <c r="AK33" i="58"/>
  <c r="AL33" i="58" s="1"/>
  <c r="AK25" i="58"/>
  <c r="Y27" i="58"/>
  <c r="AF27" i="58"/>
  <c r="Y41" i="58"/>
  <c r="Z41" i="58" s="1"/>
  <c r="S24" i="58"/>
  <c r="Z24" i="58"/>
  <c r="AL32" i="58"/>
  <c r="AE32" i="58"/>
  <c r="AE47" i="58"/>
  <c r="AF47" i="58" s="1"/>
  <c r="M31" i="58"/>
  <c r="S40" i="58"/>
  <c r="T40" i="58" s="1"/>
  <c r="Z25" i="58"/>
  <c r="S25" i="58"/>
  <c r="Z29" i="58"/>
  <c r="S29" i="58"/>
  <c r="T29" i="58" s="1"/>
  <c r="AE37" i="58"/>
  <c r="AF37" i="58" s="1"/>
  <c r="Z27" i="58"/>
  <c r="S27" i="58"/>
  <c r="S41" i="58"/>
  <c r="T41" i="58" s="1"/>
  <c r="AK32" i="58"/>
  <c r="M33" i="58"/>
  <c r="N33" i="58" s="1"/>
  <c r="M29" i="58"/>
  <c r="N29" i="58" s="1"/>
  <c r="H38" i="58"/>
  <c r="W38" i="58"/>
  <c r="Q38" i="58"/>
  <c r="K38" i="58"/>
  <c r="AI38" i="58"/>
  <c r="AC38" i="58"/>
  <c r="AL27" i="58"/>
  <c r="AE27" i="58"/>
  <c r="AF32" i="58"/>
  <c r="Y32" i="58"/>
  <c r="AK47" i="58"/>
  <c r="AL47" i="58" s="1"/>
  <c r="AE33" i="58"/>
  <c r="AF33" i="58" s="1"/>
  <c r="H28" i="58"/>
  <c r="AK29" i="58"/>
  <c r="S30" i="58"/>
  <c r="T30" i="58" s="1"/>
  <c r="Z30" i="58"/>
  <c r="AK27" i="58"/>
  <c r="M41" i="58"/>
  <c r="N41" i="58" s="1"/>
  <c r="M32" i="58"/>
  <c r="T32" i="58"/>
  <c r="M47" i="58"/>
  <c r="N47" i="58" s="1"/>
  <c r="AE31" i="58"/>
  <c r="AL31" i="58"/>
  <c r="S33" i="58"/>
  <c r="T33" i="58" s="1"/>
  <c r="AK40" i="58"/>
  <c r="AL40" i="58" s="1"/>
  <c r="AF29" i="58"/>
  <c r="Y29" i="58"/>
  <c r="S37" i="58"/>
  <c r="T37" i="58" s="1"/>
  <c r="AE30" i="58"/>
  <c r="AL30" i="58"/>
  <c r="AF24" i="58"/>
  <c r="Y24" i="58"/>
  <c r="S31" i="58"/>
  <c r="T31" i="58" s="1"/>
  <c r="Z31" i="58"/>
  <c r="Y33" i="58"/>
  <c r="Z33" i="58" s="1"/>
  <c r="Y40" i="58"/>
  <c r="Z40" i="58" s="1"/>
  <c r="AE29" i="58"/>
  <c r="AL29" i="58"/>
  <c r="T24" i="58"/>
  <c r="M24" i="58"/>
  <c r="N24" i="58" s="1"/>
  <c r="M40" i="58"/>
  <c r="N40" i="58" s="1"/>
  <c r="AF25" i="58"/>
  <c r="Y25" i="58"/>
  <c r="M37" i="58"/>
  <c r="N37" i="58" s="1"/>
  <c r="AE24" i="58"/>
  <c r="AL24" i="58"/>
  <c r="Z32" i="58"/>
  <c r="S32" i="58"/>
  <c r="Y47" i="58"/>
  <c r="Z47" i="58" s="1"/>
  <c r="AF31" i="58"/>
  <c r="Y31" i="58"/>
  <c r="M25" i="58"/>
  <c r="T25" i="58"/>
  <c r="AK37" i="58"/>
  <c r="AL37" i="58" s="1"/>
  <c r="Y30" i="58"/>
  <c r="AF30" i="58"/>
  <c r="AE40" i="58"/>
  <c r="AF40" i="58" s="1"/>
  <c r="T27" i="58"/>
  <c r="M27" i="58"/>
  <c r="AE41" i="58"/>
  <c r="AF41" i="58" s="1"/>
  <c r="AK24" i="58"/>
  <c r="S47" i="58"/>
  <c r="T47" i="58" s="1"/>
  <c r="AE25" i="58"/>
  <c r="AL25" i="58"/>
  <c r="Y37" i="58"/>
  <c r="Z37" i="58" s="1"/>
  <c r="M30" i="58"/>
  <c r="N30" i="58" s="1"/>
  <c r="AK37" i="57"/>
  <c r="AL37" i="57" s="1"/>
  <c r="S40" i="57"/>
  <c r="T40" i="57" s="1"/>
  <c r="Z26" i="57"/>
  <c r="S26" i="57"/>
  <c r="S30" i="57"/>
  <c r="T30" i="57" s="1"/>
  <c r="Z30" i="57"/>
  <c r="Y33" i="57"/>
  <c r="Z33" i="57" s="1"/>
  <c r="AE27" i="57"/>
  <c r="AL27" i="57"/>
  <c r="S37" i="57"/>
  <c r="T37" i="57" s="1"/>
  <c r="AE40" i="57"/>
  <c r="AF40" i="57" s="1"/>
  <c r="AK33" i="57"/>
  <c r="AL33" i="57" s="1"/>
  <c r="AL26" i="57"/>
  <c r="AE26" i="57"/>
  <c r="M33" i="57"/>
  <c r="N33" i="57" s="1"/>
  <c r="M40" i="57"/>
  <c r="N40" i="57" s="1"/>
  <c r="AK27" i="57"/>
  <c r="H28" i="57"/>
  <c r="AE33" i="57"/>
  <c r="AF33" i="57" s="1"/>
  <c r="M37" i="57"/>
  <c r="N37" i="57" s="1"/>
  <c r="Y26" i="57"/>
  <c r="AF26" i="57"/>
  <c r="S33" i="57"/>
  <c r="T33" i="57" s="1"/>
  <c r="Z27" i="57"/>
  <c r="S27" i="57"/>
  <c r="T26" i="57"/>
  <c r="M26" i="57"/>
  <c r="M30" i="57"/>
  <c r="N30" i="57" s="1"/>
  <c r="Y40" i="57"/>
  <c r="Z40" i="57" s="1"/>
  <c r="AF30" i="57"/>
  <c r="Y30" i="57"/>
  <c r="Y27" i="57"/>
  <c r="AF27" i="57"/>
  <c r="Y37" i="57"/>
  <c r="Z37" i="57" s="1"/>
  <c r="H38" i="57"/>
  <c r="K38" i="57"/>
  <c r="W38" i="57"/>
  <c r="AI38" i="57"/>
  <c r="AC38" i="57"/>
  <c r="Q38" i="57"/>
  <c r="AK40" i="57"/>
  <c r="AL40" i="57" s="1"/>
  <c r="AE30" i="57"/>
  <c r="AL30" i="57"/>
  <c r="M27" i="57"/>
  <c r="T27" i="57"/>
  <c r="AE37" i="57"/>
  <c r="AF37" i="57" s="1"/>
  <c r="AK31" i="56"/>
  <c r="AK24" i="56"/>
  <c r="AK33" i="56"/>
  <c r="AL33" i="56" s="1"/>
  <c r="AK29" i="56"/>
  <c r="Y25" i="56"/>
  <c r="AF25" i="56"/>
  <c r="Y37" i="56"/>
  <c r="Z37" i="56" s="1"/>
  <c r="T24" i="56"/>
  <c r="M24" i="56"/>
  <c r="N24" i="56" s="1"/>
  <c r="AE31" i="56"/>
  <c r="AL31" i="56"/>
  <c r="AF29" i="56"/>
  <c r="Y29" i="56"/>
  <c r="M20" i="56"/>
  <c r="T20" i="56"/>
  <c r="S40" i="56"/>
  <c r="T40" i="56" s="1"/>
  <c r="S37" i="56"/>
  <c r="T37" i="56" s="1"/>
  <c r="Y30" i="56"/>
  <c r="AF30" i="56"/>
  <c r="T27" i="56"/>
  <c r="M27" i="56"/>
  <c r="M31" i="56"/>
  <c r="M46" i="56"/>
  <c r="N46" i="56" s="1"/>
  <c r="Y33" i="56"/>
  <c r="Z33" i="56" s="1"/>
  <c r="M29" i="56"/>
  <c r="N29" i="56" s="1"/>
  <c r="AL20" i="56"/>
  <c r="AE20" i="56"/>
  <c r="AE37" i="56"/>
  <c r="AF37" i="56" s="1"/>
  <c r="S30" i="56"/>
  <c r="T30" i="56" s="1"/>
  <c r="Z30" i="56"/>
  <c r="Z27" i="56"/>
  <c r="S27" i="56"/>
  <c r="S31" i="56"/>
  <c r="T31" i="56" s="1"/>
  <c r="Z31" i="56"/>
  <c r="Z25" i="56"/>
  <c r="S25" i="56"/>
  <c r="S46" i="56"/>
  <c r="T46" i="56" s="1"/>
  <c r="AE30" i="56"/>
  <c r="AL30" i="56"/>
  <c r="AL27" i="56"/>
  <c r="AE27" i="56"/>
  <c r="Y46" i="56"/>
  <c r="Z46" i="56" s="1"/>
  <c r="Z20" i="56"/>
  <c r="S20" i="56"/>
  <c r="Y40" i="56"/>
  <c r="Z40" i="56" s="1"/>
  <c r="AE25" i="56"/>
  <c r="AL25" i="56"/>
  <c r="AE33" i="56"/>
  <c r="AF33" i="56" s="1"/>
  <c r="AE29" i="56"/>
  <c r="AL29" i="56"/>
  <c r="AK20" i="56"/>
  <c r="AK40" i="56"/>
  <c r="AL40" i="56" s="1"/>
  <c r="H38" i="56"/>
  <c r="AC38" i="56"/>
  <c r="W38" i="56"/>
  <c r="Q38" i="56"/>
  <c r="AI38" i="56"/>
  <c r="K38" i="56"/>
  <c r="M30" i="56"/>
  <c r="N30" i="56" s="1"/>
  <c r="S24" i="56"/>
  <c r="Z24" i="56"/>
  <c r="AE46" i="56"/>
  <c r="AF46" i="56" s="1"/>
  <c r="AL46" i="56"/>
  <c r="M33" i="56"/>
  <c r="N33" i="56" s="1"/>
  <c r="M40" i="56"/>
  <c r="N40" i="56" s="1"/>
  <c r="M37" i="56"/>
  <c r="N37" i="56" s="1"/>
  <c r="AK30" i="56"/>
  <c r="AE24" i="56"/>
  <c r="AL24" i="56"/>
  <c r="M25" i="56"/>
  <c r="T25" i="56"/>
  <c r="Z29" i="56"/>
  <c r="S29" i="56"/>
  <c r="T29" i="56" s="1"/>
  <c r="Y27" i="56"/>
  <c r="AF27" i="56"/>
  <c r="AF31" i="56"/>
  <c r="Y31" i="56"/>
  <c r="S33" i="56"/>
  <c r="T33" i="56" s="1"/>
  <c r="H28" i="56"/>
  <c r="AF20" i="56"/>
  <c r="Y20" i="56"/>
  <c r="AE40" i="56"/>
  <c r="AF40" i="56" s="1"/>
  <c r="AK37" i="56"/>
  <c r="AL37" i="56" s="1"/>
  <c r="AF24" i="56"/>
  <c r="Y24" i="56"/>
  <c r="AE44" i="55"/>
  <c r="AF44" i="55" s="1"/>
  <c r="S38" i="55"/>
  <c r="T38" i="55" s="1"/>
  <c r="M45" i="55"/>
  <c r="N45" i="55" s="1"/>
  <c r="H36" i="55"/>
  <c r="S34" i="55"/>
  <c r="T34" i="55" s="1"/>
  <c r="AE45" i="55"/>
  <c r="M44" i="55"/>
  <c r="N44" i="55" s="1"/>
  <c r="Y44" i="55"/>
  <c r="Z44" i="55" s="1"/>
  <c r="AF45" i="55"/>
  <c r="Y45" i="55"/>
  <c r="Z45" i="55" s="1"/>
  <c r="Y34" i="55"/>
  <c r="Z34" i="55" s="1"/>
  <c r="M38" i="55"/>
  <c r="N38" i="55" s="1"/>
  <c r="S45" i="55"/>
  <c r="T45" i="55" s="1"/>
  <c r="M34" i="55"/>
  <c r="N34" i="55" s="1"/>
  <c r="Y38" i="55"/>
  <c r="Z38" i="55" s="1"/>
  <c r="AK44" i="55"/>
  <c r="AL44" i="55" s="1"/>
  <c r="AE34" i="55"/>
  <c r="AF34" i="55" s="1"/>
  <c r="S44" i="55"/>
  <c r="T44" i="55" s="1"/>
  <c r="AE38" i="55"/>
  <c r="AF38" i="55" s="1"/>
  <c r="AK34" i="54"/>
  <c r="AL34" i="54" s="1"/>
  <c r="AK38" i="54"/>
  <c r="AL38" i="54" s="1"/>
  <c r="S46" i="54"/>
  <c r="T46" i="54" s="1"/>
  <c r="Y46" i="54"/>
  <c r="Z46" i="54" s="1"/>
  <c r="AE38" i="54"/>
  <c r="AF38" i="54" s="1"/>
  <c r="AK41" i="54"/>
  <c r="AL41" i="54" s="1"/>
  <c r="S34" i="54"/>
  <c r="T34" i="54" s="1"/>
  <c r="H36" i="54"/>
  <c r="AE48" i="54"/>
  <c r="AF48" i="54" s="1"/>
  <c r="AE34" i="54"/>
  <c r="AF34" i="54" s="1"/>
  <c r="Y45" i="54"/>
  <c r="Z45" i="54" s="1"/>
  <c r="AE43" i="54"/>
  <c r="AF43" i="54" s="1"/>
  <c r="Y40" i="54"/>
  <c r="Z40" i="54" s="1"/>
  <c r="Y41" i="54"/>
  <c r="Z41" i="54" s="1"/>
  <c r="S47" i="54"/>
  <c r="T47" i="54" s="1"/>
  <c r="M40" i="54"/>
  <c r="N40" i="54" s="1"/>
  <c r="M47" i="54"/>
  <c r="N47" i="54" s="1"/>
  <c r="AK48" i="54"/>
  <c r="AL48" i="54" s="1"/>
  <c r="S45" i="54"/>
  <c r="T45" i="54" s="1"/>
  <c r="S40" i="54"/>
  <c r="T40" i="54" s="1"/>
  <c r="S48" i="54"/>
  <c r="T48" i="54" s="1"/>
  <c r="Y48" i="54"/>
  <c r="Z48" i="54" s="1"/>
  <c r="AL45" i="54"/>
  <c r="AE45" i="54"/>
  <c r="AF45" i="54" s="1"/>
  <c r="S43" i="54"/>
  <c r="T43" i="54" s="1"/>
  <c r="AE41" i="54"/>
  <c r="AF41" i="54" s="1"/>
  <c r="Y43" i="54"/>
  <c r="Z43" i="54" s="1"/>
  <c r="AE40" i="54"/>
  <c r="AF40" i="54" s="1"/>
  <c r="AE47" i="54"/>
  <c r="AF47" i="54" s="1"/>
  <c r="M48" i="54"/>
  <c r="N48" i="54" s="1"/>
  <c r="M34" i="54"/>
  <c r="N34" i="54" s="1"/>
  <c r="AK43" i="54"/>
  <c r="AL43" i="54" s="1"/>
  <c r="Y47" i="54"/>
  <c r="Z47" i="54" s="1"/>
  <c r="Y34" i="54"/>
  <c r="Z34" i="54" s="1"/>
  <c r="S41" i="54"/>
  <c r="T41" i="54" s="1"/>
  <c r="AK47" i="54"/>
  <c r="AL47" i="54" s="1"/>
  <c r="M45" i="54"/>
  <c r="N45" i="54" s="1"/>
  <c r="M43" i="54"/>
  <c r="N43" i="54" s="1"/>
  <c r="AK40" i="54"/>
  <c r="AL40" i="54" s="1"/>
  <c r="M41" i="54"/>
  <c r="N41" i="54" s="1"/>
  <c r="S45" i="53"/>
  <c r="T45" i="53" s="1"/>
  <c r="AE45" i="53"/>
  <c r="AF45" i="53" s="1"/>
  <c r="Y45" i="53"/>
  <c r="Z45" i="53" s="1"/>
  <c r="AE46" i="53"/>
  <c r="AF46" i="53" s="1"/>
  <c r="Y40" i="53"/>
  <c r="Z40" i="53" s="1"/>
  <c r="S34" i="53"/>
  <c r="T34" i="53" s="1"/>
  <c r="M46" i="53"/>
  <c r="N46" i="53" s="1"/>
  <c r="M40" i="53"/>
  <c r="N40" i="53" s="1"/>
  <c r="M34" i="53"/>
  <c r="N34" i="53" s="1"/>
  <c r="AE34" i="53"/>
  <c r="AF34" i="53" s="1"/>
  <c r="AK34" i="53"/>
  <c r="AL34" i="53" s="1"/>
  <c r="S46" i="53"/>
  <c r="T46" i="53" s="1"/>
  <c r="AE40" i="53"/>
  <c r="AF40" i="53" s="1"/>
  <c r="AK46" i="53"/>
  <c r="AL46" i="53" s="1"/>
  <c r="AK40" i="53"/>
  <c r="AL40" i="53" s="1"/>
  <c r="Y34" i="53"/>
  <c r="Z34" i="53" s="1"/>
  <c r="S40" i="53"/>
  <c r="T40" i="53" s="1"/>
  <c r="H36" i="53"/>
  <c r="Y46" i="53"/>
  <c r="Z46" i="53" s="1"/>
  <c r="AK45" i="52"/>
  <c r="AK34" i="52"/>
  <c r="AL34" i="52" s="1"/>
  <c r="AK46" i="52"/>
  <c r="S34" i="52"/>
  <c r="T34" i="52" s="1"/>
  <c r="Y34" i="52"/>
  <c r="Z34" i="52" s="1"/>
  <c r="S46" i="52"/>
  <c r="T46" i="52" s="1"/>
  <c r="S44" i="52"/>
  <c r="T44" i="52" s="1"/>
  <c r="AE34" i="52"/>
  <c r="AF34" i="52" s="1"/>
  <c r="Y46" i="52"/>
  <c r="Z46" i="52" s="1"/>
  <c r="M43" i="52"/>
  <c r="N43" i="52" s="1"/>
  <c r="M44" i="52"/>
  <c r="N44" i="52" s="1"/>
  <c r="Y45" i="52"/>
  <c r="Z45" i="52" s="1"/>
  <c r="H36" i="52"/>
  <c r="S43" i="52"/>
  <c r="T43" i="52" s="1"/>
  <c r="AE44" i="52"/>
  <c r="AF44" i="52" s="1"/>
  <c r="Y44" i="52"/>
  <c r="Z44" i="52" s="1"/>
  <c r="M45" i="52"/>
  <c r="N45" i="52" s="1"/>
  <c r="M46" i="52"/>
  <c r="N46" i="52" s="1"/>
  <c r="AE45" i="52"/>
  <c r="AF45" i="52" s="1"/>
  <c r="AL45" i="52"/>
  <c r="AE46" i="52"/>
  <c r="AF46" i="52" s="1"/>
  <c r="AL46" i="52"/>
  <c r="AK44" i="52"/>
  <c r="AL44" i="52" s="1"/>
  <c r="S45" i="52"/>
  <c r="T45" i="52" s="1"/>
  <c r="AL48" i="52"/>
  <c r="AE48" i="52"/>
  <c r="M48" i="52"/>
  <c r="N48" i="52" s="1"/>
  <c r="AE43" i="52"/>
  <c r="AF43" i="52" s="1"/>
  <c r="M34" i="52"/>
  <c r="N34" i="52" s="1"/>
  <c r="Y43" i="52"/>
  <c r="Z43" i="52" s="1"/>
  <c r="AF48" i="52"/>
  <c r="Y48" i="52"/>
  <c r="Z48" i="52" s="1"/>
  <c r="AK43" i="52"/>
  <c r="AL43" i="52" s="1"/>
  <c r="S48" i="52"/>
  <c r="T48" i="52" s="1"/>
  <c r="H36" i="51"/>
  <c r="Q40" i="50"/>
  <c r="H40" i="50"/>
  <c r="K40" i="50"/>
  <c r="W40" i="50"/>
  <c r="AI40" i="50"/>
  <c r="AC40" i="50"/>
  <c r="AC41" i="50"/>
  <c r="H41" i="50"/>
  <c r="AI41" i="50"/>
  <c r="W41" i="50"/>
  <c r="K41" i="50"/>
  <c r="Q41" i="50"/>
  <c r="AE38" i="50"/>
  <c r="AF38" i="50" s="1"/>
  <c r="M38" i="50"/>
  <c r="N38" i="50" s="1"/>
  <c r="H36" i="50"/>
  <c r="AK38" i="49"/>
  <c r="AL38" i="49" s="1"/>
  <c r="AI41" i="49"/>
  <c r="W41" i="49"/>
  <c r="K41" i="49"/>
  <c r="H41" i="49"/>
  <c r="AC41" i="49"/>
  <c r="Q41" i="49"/>
  <c r="H36" i="49"/>
  <c r="M38" i="49"/>
  <c r="N38" i="49" s="1"/>
  <c r="H40" i="49"/>
  <c r="AC40" i="49"/>
  <c r="K40" i="49"/>
  <c r="W40" i="49"/>
  <c r="Q40" i="49"/>
  <c r="AI40" i="49"/>
  <c r="S38" i="49"/>
  <c r="T38" i="49" s="1"/>
  <c r="Y38" i="49"/>
  <c r="Z38" i="49" s="1"/>
  <c r="AE38" i="49"/>
  <c r="AF38" i="49" s="1"/>
  <c r="W40" i="48"/>
  <c r="Y40" i="48" s="1"/>
  <c r="Z40" i="48" s="1"/>
  <c r="S40" i="48"/>
  <c r="T40" i="48" s="1"/>
  <c r="H36" i="48"/>
  <c r="AE41" i="48"/>
  <c r="AF41" i="48" s="1"/>
  <c r="S41" i="48"/>
  <c r="T41" i="48" s="1"/>
  <c r="M41" i="48"/>
  <c r="N41" i="48" s="1"/>
  <c r="Y41" i="48"/>
  <c r="Z41" i="48" s="1"/>
  <c r="AK41" i="48"/>
  <c r="AL41" i="48" s="1"/>
  <c r="H40" i="47"/>
  <c r="AI40" i="47"/>
  <c r="AC40" i="47"/>
  <c r="K40" i="47"/>
  <c r="W40" i="47"/>
  <c r="Q40" i="47"/>
  <c r="S38" i="47"/>
  <c r="T38" i="47" s="1"/>
  <c r="Y38" i="47"/>
  <c r="Z38" i="47" s="1"/>
  <c r="AE38" i="47"/>
  <c r="AF38" i="47" s="1"/>
  <c r="AK38" i="47"/>
  <c r="AL38" i="47" s="1"/>
  <c r="M38" i="47"/>
  <c r="N38" i="47" s="1"/>
  <c r="AI41" i="47"/>
  <c r="W41" i="47"/>
  <c r="K41" i="47"/>
  <c r="H41" i="47"/>
  <c r="Q41" i="47"/>
  <c r="AC41" i="47"/>
  <c r="M40" i="46"/>
  <c r="N40" i="46" s="1"/>
  <c r="Y41" i="46"/>
  <c r="Z41" i="46" s="1"/>
  <c r="Y40" i="46"/>
  <c r="Z40" i="46" s="1"/>
  <c r="S41" i="46"/>
  <c r="T41" i="46" s="1"/>
  <c r="S40" i="46"/>
  <c r="T40" i="46" s="1"/>
  <c r="AK40" i="46"/>
  <c r="AL40" i="46" s="1"/>
  <c r="AE41" i="46"/>
  <c r="AF41" i="46" s="1"/>
  <c r="AE40" i="46"/>
  <c r="AF40" i="46" s="1"/>
  <c r="M41" i="46"/>
  <c r="N41" i="46" s="1"/>
  <c r="Y38" i="45"/>
  <c r="Z38" i="45" s="1"/>
  <c r="AE38" i="45"/>
  <c r="AF38" i="45" s="1"/>
  <c r="AK38" i="45"/>
  <c r="AL38" i="45" s="1"/>
  <c r="AE40" i="45"/>
  <c r="AF40" i="45" s="1"/>
  <c r="AE41" i="45"/>
  <c r="AF41" i="45" s="1"/>
  <c r="AK40" i="45"/>
  <c r="AL40" i="45" s="1"/>
  <c r="S41" i="45"/>
  <c r="T41" i="45" s="1"/>
  <c r="Y40" i="45"/>
  <c r="Z40" i="45" s="1"/>
  <c r="S40" i="45"/>
  <c r="T40" i="45" s="1"/>
  <c r="Y41" i="45"/>
  <c r="Z41" i="45" s="1"/>
  <c r="M41" i="45"/>
  <c r="N41" i="45" s="1"/>
  <c r="AK41" i="45"/>
  <c r="AL41" i="45" s="1"/>
  <c r="M40" i="45"/>
  <c r="N40" i="45" s="1"/>
  <c r="AI41" i="44"/>
  <c r="W41" i="44"/>
  <c r="K41" i="44"/>
  <c r="H41" i="44"/>
  <c r="Q41" i="44"/>
  <c r="AC41" i="44"/>
  <c r="AE38" i="44"/>
  <c r="AF38" i="44" s="1"/>
  <c r="Y38" i="44"/>
  <c r="Z38" i="44" s="1"/>
  <c r="AK38" i="44"/>
  <c r="AL38" i="44" s="1"/>
  <c r="H40" i="44"/>
  <c r="AC40" i="44"/>
  <c r="Q40" i="44"/>
  <c r="AI40" i="44"/>
  <c r="K40" i="44"/>
  <c r="W40" i="44"/>
  <c r="M38" i="44"/>
  <c r="N38" i="44" s="1"/>
  <c r="S38" i="44"/>
  <c r="T38" i="44" s="1"/>
  <c r="AE41" i="43"/>
  <c r="AF41" i="43" s="1"/>
  <c r="AE40" i="43"/>
  <c r="AF40" i="43" s="1"/>
  <c r="M38" i="42"/>
  <c r="N38" i="42" s="1"/>
  <c r="Y38" i="42"/>
  <c r="Z38" i="42" s="1"/>
  <c r="AK38" i="42"/>
  <c r="AL38" i="42" s="1"/>
  <c r="AI40" i="42"/>
  <c r="W40" i="42"/>
  <c r="K40" i="42"/>
  <c r="H40" i="42"/>
  <c r="Q40" i="42"/>
  <c r="AC40" i="42"/>
  <c r="W41" i="42"/>
  <c r="H41" i="42"/>
  <c r="AC41" i="42"/>
  <c r="AI41" i="42"/>
  <c r="Q41" i="42"/>
  <c r="K41" i="42"/>
  <c r="AE38" i="42"/>
  <c r="AF38" i="42" s="1"/>
  <c r="S38" i="42"/>
  <c r="T38" i="42" s="1"/>
  <c r="AH34" i="17"/>
  <c r="AB34" i="17"/>
  <c r="V34" i="17"/>
  <c r="P34" i="17"/>
  <c r="J34" i="17"/>
  <c r="G34" i="17"/>
  <c r="F46" i="17"/>
  <c r="F45" i="17"/>
  <c r="F44" i="17"/>
  <c r="F46" i="16"/>
  <c r="F45" i="16"/>
  <c r="F44" i="16"/>
  <c r="AH34" i="15"/>
  <c r="AB34" i="15"/>
  <c r="V34" i="15"/>
  <c r="P34" i="15"/>
  <c r="J34" i="15"/>
  <c r="G34" i="15"/>
  <c r="F46" i="13"/>
  <c r="G8" i="13"/>
  <c r="F45" i="13" s="1"/>
  <c r="F44" i="13" l="1"/>
  <c r="AE41" i="60"/>
  <c r="AF41" i="60" s="1"/>
  <c r="M41" i="60"/>
  <c r="N41" i="60" s="1"/>
  <c r="AE40" i="48"/>
  <c r="AF40" i="48" s="1"/>
  <c r="S41" i="50"/>
  <c r="AK41" i="49"/>
  <c r="AL41" i="49" s="1"/>
  <c r="AK41" i="42"/>
  <c r="AL41" i="42" s="1"/>
  <c r="H39" i="62"/>
  <c r="H39" i="61"/>
  <c r="H39" i="60"/>
  <c r="AK38" i="59"/>
  <c r="AL38" i="59" s="1"/>
  <c r="S38" i="59"/>
  <c r="T38" i="59" s="1"/>
  <c r="M38" i="59"/>
  <c r="N38" i="59" s="1"/>
  <c r="AE38" i="59"/>
  <c r="AF38" i="59" s="1"/>
  <c r="H36" i="59"/>
  <c r="Y38" i="59"/>
  <c r="Z38" i="59" s="1"/>
  <c r="AE38" i="58"/>
  <c r="AF38" i="58" s="1"/>
  <c r="AK38" i="58"/>
  <c r="AL38" i="58" s="1"/>
  <c r="M38" i="58"/>
  <c r="N38" i="58" s="1"/>
  <c r="H36" i="58"/>
  <c r="S38" i="58"/>
  <c r="T38" i="58" s="1"/>
  <c r="Y38" i="58"/>
  <c r="Z38" i="58" s="1"/>
  <c r="AE38" i="57"/>
  <c r="AF38" i="57" s="1"/>
  <c r="S38" i="57"/>
  <c r="T38" i="57" s="1"/>
  <c r="AK38" i="57"/>
  <c r="AL38" i="57" s="1"/>
  <c r="Y38" i="57"/>
  <c r="Z38" i="57" s="1"/>
  <c r="M38" i="57"/>
  <c r="N38" i="57" s="1"/>
  <c r="H36" i="57"/>
  <c r="AK38" i="56"/>
  <c r="AL38" i="56" s="1"/>
  <c r="S38" i="56"/>
  <c r="T38" i="56" s="1"/>
  <c r="Y38" i="56"/>
  <c r="Z38" i="56" s="1"/>
  <c r="H36" i="56"/>
  <c r="AE38" i="56"/>
  <c r="AF38" i="56" s="1"/>
  <c r="M38" i="56"/>
  <c r="N38" i="56" s="1"/>
  <c r="H39" i="55"/>
  <c r="H39" i="54"/>
  <c r="H39" i="53"/>
  <c r="H39" i="52"/>
  <c r="H39" i="51"/>
  <c r="AE41" i="50"/>
  <c r="AF41" i="50" s="1"/>
  <c r="AE40" i="50"/>
  <c r="AF40" i="50" s="1"/>
  <c r="AK40" i="50"/>
  <c r="AL40" i="50" s="1"/>
  <c r="Y40" i="50"/>
  <c r="Z40" i="50" s="1"/>
  <c r="M41" i="50"/>
  <c r="N41" i="50" s="1"/>
  <c r="T41" i="50"/>
  <c r="S40" i="50"/>
  <c r="T40" i="50" s="1"/>
  <c r="M40" i="50"/>
  <c r="N40" i="50" s="1"/>
  <c r="Y41" i="50"/>
  <c r="Z41" i="50" s="1"/>
  <c r="AK41" i="50"/>
  <c r="AL41" i="50" s="1"/>
  <c r="H39" i="50"/>
  <c r="AK40" i="49"/>
  <c r="AL40" i="49" s="1"/>
  <c r="Y41" i="49"/>
  <c r="Z41" i="49" s="1"/>
  <c r="Y40" i="49"/>
  <c r="Z40" i="49" s="1"/>
  <c r="AE40" i="49"/>
  <c r="AF40" i="49" s="1"/>
  <c r="S41" i="49"/>
  <c r="T41" i="49" s="1"/>
  <c r="S40" i="49"/>
  <c r="T40" i="49" s="1"/>
  <c r="M40" i="49"/>
  <c r="N40" i="49" s="1"/>
  <c r="AE41" i="49"/>
  <c r="AF41" i="49" s="1"/>
  <c r="H39" i="49"/>
  <c r="M41" i="49"/>
  <c r="N41" i="49" s="1"/>
  <c r="H39" i="48"/>
  <c r="AK41" i="47"/>
  <c r="AL41" i="47" s="1"/>
  <c r="Y40" i="47"/>
  <c r="Z40" i="47" s="1"/>
  <c r="M40" i="47"/>
  <c r="N40" i="47" s="1"/>
  <c r="AK40" i="47"/>
  <c r="AL40" i="47" s="1"/>
  <c r="S41" i="47"/>
  <c r="T41" i="47" s="1"/>
  <c r="Y41" i="47"/>
  <c r="Z41" i="47" s="1"/>
  <c r="S40" i="47"/>
  <c r="T40" i="47" s="1"/>
  <c r="AE40" i="47"/>
  <c r="AF40" i="47" s="1"/>
  <c r="AE41" i="47"/>
  <c r="AF41" i="47" s="1"/>
  <c r="M41" i="47"/>
  <c r="N41" i="47" s="1"/>
  <c r="Y40" i="44"/>
  <c r="Z40" i="44" s="1"/>
  <c r="AE41" i="44"/>
  <c r="AF41" i="44" s="1"/>
  <c r="M40" i="44"/>
  <c r="N40" i="44" s="1"/>
  <c r="S40" i="44"/>
  <c r="T40" i="44" s="1"/>
  <c r="M41" i="44"/>
  <c r="N41" i="44" s="1"/>
  <c r="AK40" i="44"/>
  <c r="AL40" i="44" s="1"/>
  <c r="AE40" i="44"/>
  <c r="AF40" i="44" s="1"/>
  <c r="Y41" i="44"/>
  <c r="Z41" i="44" s="1"/>
  <c r="S41" i="44"/>
  <c r="T41" i="44" s="1"/>
  <c r="AK41" i="44"/>
  <c r="AL41" i="44" s="1"/>
  <c r="M40" i="42"/>
  <c r="N40" i="42" s="1"/>
  <c r="Y41" i="42"/>
  <c r="Z41" i="42" s="1"/>
  <c r="Y40" i="42"/>
  <c r="Z40" i="42" s="1"/>
  <c r="S40" i="42"/>
  <c r="T40" i="42" s="1"/>
  <c r="AK40" i="42"/>
  <c r="AL40" i="42" s="1"/>
  <c r="M41" i="42"/>
  <c r="N41" i="42" s="1"/>
  <c r="AE41" i="42"/>
  <c r="AF41" i="42" s="1"/>
  <c r="S41" i="42"/>
  <c r="T41" i="42" s="1"/>
  <c r="AE40" i="42"/>
  <c r="AF40" i="42" s="1"/>
  <c r="F48" i="13"/>
  <c r="F47" i="13"/>
  <c r="F34" i="13"/>
  <c r="H50" i="49" l="1"/>
  <c r="H51" i="49" s="1"/>
  <c r="H52" i="49" s="1"/>
  <c r="H56" i="62"/>
  <c r="H50" i="62"/>
  <c r="H56" i="61"/>
  <c r="H50" i="61"/>
  <c r="H56" i="60"/>
  <c r="H50" i="60"/>
  <c r="H39" i="59"/>
  <c r="H39" i="58"/>
  <c r="H39" i="57"/>
  <c r="H39" i="56"/>
  <c r="H56" i="55"/>
  <c r="H50" i="55"/>
  <c r="H56" i="54"/>
  <c r="H50" i="54"/>
  <c r="H56" i="53"/>
  <c r="H50" i="53"/>
  <c r="H50" i="52"/>
  <c r="H56" i="52"/>
  <c r="H56" i="51"/>
  <c r="H50" i="51"/>
  <c r="H56" i="50"/>
  <c r="H50" i="50"/>
  <c r="H56" i="49"/>
  <c r="H56" i="48"/>
  <c r="H50" i="48"/>
  <c r="H51" i="62" l="1"/>
  <c r="H52" i="62" s="1"/>
  <c r="H57" i="62"/>
  <c r="H51" i="61"/>
  <c r="H52" i="61" s="1"/>
  <c r="H57" i="61"/>
  <c r="H57" i="60"/>
  <c r="H51" i="60"/>
  <c r="H52" i="60" s="1"/>
  <c r="H56" i="59"/>
  <c r="H50" i="59"/>
  <c r="H50" i="58"/>
  <c r="H56" i="58"/>
  <c r="H56" i="57"/>
  <c r="H50" i="57"/>
  <c r="H56" i="56"/>
  <c r="H50" i="56"/>
  <c r="H51" i="55"/>
  <c r="H52" i="55" s="1"/>
  <c r="H57" i="55"/>
  <c r="H51" i="54"/>
  <c r="H52" i="54" s="1"/>
  <c r="H57" i="54"/>
  <c r="H51" i="53"/>
  <c r="H52" i="53" s="1"/>
  <c r="H57" i="53"/>
  <c r="H58" i="53" s="1"/>
  <c r="H57" i="52"/>
  <c r="H58" i="52" s="1"/>
  <c r="H51" i="52"/>
  <c r="H52" i="52" s="1"/>
  <c r="H51" i="51"/>
  <c r="H52" i="51" s="1"/>
  <c r="H57" i="51"/>
  <c r="H51" i="50"/>
  <c r="H57" i="50"/>
  <c r="H57" i="49"/>
  <c r="H53" i="49"/>
  <c r="H54" i="49" s="1"/>
  <c r="H51" i="48"/>
  <c r="H57" i="48"/>
  <c r="H53" i="62" l="1"/>
  <c r="H58" i="62"/>
  <c r="H53" i="61"/>
  <c r="H54" i="61" s="1"/>
  <c r="H58" i="61"/>
  <c r="H53" i="60"/>
  <c r="H54" i="60" s="1"/>
  <c r="H58" i="60"/>
  <c r="H51" i="59"/>
  <c r="H52" i="59" s="1"/>
  <c r="H57" i="59"/>
  <c r="H57" i="58"/>
  <c r="H51" i="58"/>
  <c r="H52" i="58" s="1"/>
  <c r="H51" i="57"/>
  <c r="H57" i="57"/>
  <c r="H58" i="57" s="1"/>
  <c r="H51" i="56"/>
  <c r="H52" i="56" s="1"/>
  <c r="H57" i="56"/>
  <c r="H58" i="56" s="1"/>
  <c r="H53" i="55"/>
  <c r="H58" i="55"/>
  <c r="H58" i="54"/>
  <c r="H53" i="54"/>
  <c r="H54" i="54" s="1"/>
  <c r="H59" i="53"/>
  <c r="H53" i="53"/>
  <c r="H54" i="53" s="1"/>
  <c r="H59" i="52"/>
  <c r="H53" i="52"/>
  <c r="H54" i="52" s="1"/>
  <c r="H53" i="51"/>
  <c r="H58" i="51"/>
  <c r="H52" i="50"/>
  <c r="H58" i="50"/>
  <c r="H58" i="49"/>
  <c r="H52" i="48"/>
  <c r="H58" i="48"/>
  <c r="H59" i="49" l="1"/>
  <c r="H60" i="49" s="1"/>
  <c r="H59" i="62"/>
  <c r="H54" i="62"/>
  <c r="H59" i="61"/>
  <c r="H59" i="60"/>
  <c r="H60" i="60" s="1"/>
  <c r="H53" i="59"/>
  <c r="H54" i="59" s="1"/>
  <c r="H58" i="59"/>
  <c r="H53" i="58"/>
  <c r="H54" i="58" s="1"/>
  <c r="H58" i="58"/>
  <c r="H59" i="57"/>
  <c r="H60" i="57" s="1"/>
  <c r="H52" i="57"/>
  <c r="H59" i="56"/>
  <c r="H53" i="56"/>
  <c r="H54" i="56" s="1"/>
  <c r="H59" i="55"/>
  <c r="H60" i="55" s="1"/>
  <c r="H54" i="55"/>
  <c r="H59" i="54"/>
  <c r="H60" i="54" s="1"/>
  <c r="H60" i="53"/>
  <c r="H60" i="52"/>
  <c r="H59" i="51"/>
  <c r="H54" i="51"/>
  <c r="H53" i="50"/>
  <c r="H59" i="50"/>
  <c r="H60" i="50" s="1"/>
  <c r="H53" i="48"/>
  <c r="H54" i="48" s="1"/>
  <c r="H59" i="48"/>
  <c r="H60" i="61" l="1"/>
  <c r="H60" i="51"/>
  <c r="H60" i="62"/>
  <c r="H59" i="59"/>
  <c r="H59" i="58"/>
  <c r="H60" i="58" s="1"/>
  <c r="H53" i="57"/>
  <c r="H54" i="57" s="1"/>
  <c r="H60" i="56"/>
  <c r="H54" i="50"/>
  <c r="H60" i="48"/>
  <c r="H60" i="59" l="1"/>
  <c r="G8" i="37" l="1"/>
  <c r="G7" i="37"/>
  <c r="F37" i="37" s="1"/>
  <c r="G8" i="14"/>
  <c r="G7" i="14"/>
  <c r="F37" i="14" s="1"/>
  <c r="AK55" i="37"/>
  <c r="AE55" i="37"/>
  <c r="Y55" i="37"/>
  <c r="S55" i="37"/>
  <c r="AK49" i="37"/>
  <c r="AE49" i="37"/>
  <c r="Y49" i="37"/>
  <c r="S49" i="37"/>
  <c r="AI42" i="37"/>
  <c r="AC42" i="37"/>
  <c r="W42" i="37"/>
  <c r="Q42" i="37"/>
  <c r="K42" i="37"/>
  <c r="H42" i="37"/>
  <c r="AI35" i="37"/>
  <c r="AC35" i="37"/>
  <c r="W35" i="37"/>
  <c r="Q35" i="37"/>
  <c r="K35" i="37"/>
  <c r="H35" i="37"/>
  <c r="AI18" i="37"/>
  <c r="AC18" i="37"/>
  <c r="AL18" i="37" s="1"/>
  <c r="W18" i="37"/>
  <c r="Q18" i="37"/>
  <c r="Z18" i="37" s="1"/>
  <c r="K18" i="37"/>
  <c r="S18" i="37" s="1"/>
  <c r="H18" i="37"/>
  <c r="N18" i="37" s="1"/>
  <c r="AI17" i="37"/>
  <c r="AC17" i="37"/>
  <c r="AL17" i="37" s="1"/>
  <c r="W17" i="37"/>
  <c r="Q17" i="37"/>
  <c r="Z17" i="37" s="1"/>
  <c r="K17" i="37"/>
  <c r="H17" i="37"/>
  <c r="N17" i="37" s="1"/>
  <c r="AI16" i="37"/>
  <c r="AC16" i="37"/>
  <c r="AL16" i="37" s="1"/>
  <c r="W16" i="37"/>
  <c r="AF16" i="37" s="1"/>
  <c r="Q16" i="37"/>
  <c r="Z16" i="37" s="1"/>
  <c r="K16" i="37"/>
  <c r="H16" i="37"/>
  <c r="N16" i="37" s="1"/>
  <c r="AI13" i="37"/>
  <c r="AC13" i="37"/>
  <c r="AL13" i="37" s="1"/>
  <c r="W13" i="37"/>
  <c r="T13" i="37"/>
  <c r="Q13" i="37"/>
  <c r="S13" i="37" s="1"/>
  <c r="K13" i="37"/>
  <c r="H13" i="37"/>
  <c r="N13" i="37" s="1"/>
  <c r="H12" i="37"/>
  <c r="AH34" i="13"/>
  <c r="AB34" i="13"/>
  <c r="V34" i="13"/>
  <c r="P34" i="13"/>
  <c r="J34" i="13"/>
  <c r="G34" i="13"/>
  <c r="AH34" i="12"/>
  <c r="AB34" i="12"/>
  <c r="V34" i="12"/>
  <c r="P34" i="12"/>
  <c r="J34" i="12"/>
  <c r="Z13" i="37" l="1"/>
  <c r="AK13" i="37"/>
  <c r="M13" i="37"/>
  <c r="Y18" i="37"/>
  <c r="F30" i="14"/>
  <c r="F31" i="14"/>
  <c r="F24" i="37"/>
  <c r="F30" i="37"/>
  <c r="F31" i="37"/>
  <c r="M35" i="37"/>
  <c r="S35" i="37"/>
  <c r="Y35" i="37"/>
  <c r="F34" i="37"/>
  <c r="F48" i="37"/>
  <c r="F47" i="37"/>
  <c r="Q47" i="37" s="1"/>
  <c r="F48" i="14"/>
  <c r="F47" i="14"/>
  <c r="F34" i="14"/>
  <c r="AK16" i="37"/>
  <c r="AK17" i="37"/>
  <c r="AK18" i="37"/>
  <c r="S16" i="37"/>
  <c r="AK42" i="37"/>
  <c r="AL42" i="37" s="1"/>
  <c r="K24" i="37"/>
  <c r="T24" i="37" s="1"/>
  <c r="F33" i="37"/>
  <c r="H33" i="37" s="1"/>
  <c r="F26" i="37"/>
  <c r="W26" i="37" s="1"/>
  <c r="AF26" i="37" s="1"/>
  <c r="F40" i="37"/>
  <c r="AI40" i="37" s="1"/>
  <c r="F46" i="37"/>
  <c r="K46" i="37" s="1"/>
  <c r="F45" i="37"/>
  <c r="AC45" i="37" s="1"/>
  <c r="F44" i="37"/>
  <c r="AI44" i="37" s="1"/>
  <c r="F45" i="14"/>
  <c r="F44" i="14"/>
  <c r="F46" i="14"/>
  <c r="F29" i="37"/>
  <c r="AC29" i="37" s="1"/>
  <c r="AL29" i="37" s="1"/>
  <c r="AC37" i="37"/>
  <c r="F25" i="37"/>
  <c r="W25" i="37" s="1"/>
  <c r="AF25" i="37" s="1"/>
  <c r="F32" i="37"/>
  <c r="W32" i="37" s="1"/>
  <c r="AF32" i="37" s="1"/>
  <c r="F21" i="37"/>
  <c r="AC21" i="37" s="1"/>
  <c r="AL21" i="37" s="1"/>
  <c r="F20" i="37"/>
  <c r="F27" i="37"/>
  <c r="W27" i="37" s="1"/>
  <c r="F43" i="37"/>
  <c r="Q43" i="37" s="1"/>
  <c r="F19" i="37"/>
  <c r="H19" i="37" s="1"/>
  <c r="F41" i="37"/>
  <c r="H41" i="37" s="1"/>
  <c r="K48" i="37"/>
  <c r="Q48" i="37"/>
  <c r="AI48" i="37"/>
  <c r="AC48" i="37"/>
  <c r="AI24" i="37"/>
  <c r="H24" i="37"/>
  <c r="W24" i="37"/>
  <c r="AF24" i="37" s="1"/>
  <c r="M42" i="37"/>
  <c r="N42" i="37" s="1"/>
  <c r="Y16" i="37"/>
  <c r="S42" i="37"/>
  <c r="T42" i="37" s="1"/>
  <c r="M16" i="37"/>
  <c r="T16" i="37"/>
  <c r="Y13" i="37"/>
  <c r="AF13" i="37"/>
  <c r="M17" i="37"/>
  <c r="T17" i="37"/>
  <c r="AE13" i="37"/>
  <c r="AF17" i="37"/>
  <c r="AE17" i="37"/>
  <c r="Y42" i="37"/>
  <c r="Z42" i="37" s="1"/>
  <c r="AE16" i="37"/>
  <c r="Y17" i="37"/>
  <c r="AC47" i="37"/>
  <c r="S17" i="37"/>
  <c r="M18" i="37"/>
  <c r="T18" i="37"/>
  <c r="AF18" i="37"/>
  <c r="AE18" i="37"/>
  <c r="AE35" i="37"/>
  <c r="AK35" i="37"/>
  <c r="AI33" i="37"/>
  <c r="W33" i="37"/>
  <c r="K33" i="37"/>
  <c r="AE42" i="37"/>
  <c r="AF42" i="37" s="1"/>
  <c r="AC24" i="37"/>
  <c r="Q24" i="37"/>
  <c r="W48" i="37"/>
  <c r="H48" i="37"/>
  <c r="W29" i="37" l="1"/>
  <c r="AE29" i="37" s="1"/>
  <c r="AI29" i="37"/>
  <c r="AK29" i="37" s="1"/>
  <c r="AI43" i="37"/>
  <c r="Q40" i="37"/>
  <c r="H40" i="37"/>
  <c r="Q29" i="37"/>
  <c r="Z29" i="37" s="1"/>
  <c r="H27" i="37"/>
  <c r="N27" i="37" s="1"/>
  <c r="H29" i="37"/>
  <c r="AB34" i="14"/>
  <c r="V34" i="14"/>
  <c r="AH34" i="14"/>
  <c r="P34" i="14"/>
  <c r="J34" i="14"/>
  <c r="G34" i="14"/>
  <c r="G34" i="37"/>
  <c r="AH34" i="37"/>
  <c r="AI34" i="37" s="1"/>
  <c r="AB34" i="37"/>
  <c r="AC34" i="37" s="1"/>
  <c r="V34" i="37"/>
  <c r="P34" i="37"/>
  <c r="J34" i="37"/>
  <c r="W43" i="37"/>
  <c r="Y43" i="37" s="1"/>
  <c r="Z43" i="37" s="1"/>
  <c r="H31" i="37"/>
  <c r="N31" i="37" s="1"/>
  <c r="Q31" i="37"/>
  <c r="AC31" i="37"/>
  <c r="AI31" i="37"/>
  <c r="K31" i="37"/>
  <c r="W31" i="37"/>
  <c r="H30" i="37"/>
  <c r="AI30" i="37"/>
  <c r="Q30" i="37"/>
  <c r="AC30" i="37"/>
  <c r="K30" i="37"/>
  <c r="W30" i="37"/>
  <c r="K27" i="37"/>
  <c r="T27" i="37" s="1"/>
  <c r="AC33" i="37"/>
  <c r="AK33" i="37" s="1"/>
  <c r="AL33" i="37" s="1"/>
  <c r="AI47" i="37"/>
  <c r="AI31" i="14"/>
  <c r="H31" i="14"/>
  <c r="N31" i="14" s="1"/>
  <c r="Q31" i="14"/>
  <c r="AC31" i="14"/>
  <c r="K31" i="14"/>
  <c r="W31" i="14"/>
  <c r="AI30" i="14"/>
  <c r="H30" i="14"/>
  <c r="W30" i="14"/>
  <c r="Q30" i="14"/>
  <c r="AC30" i="14"/>
  <c r="K30" i="14"/>
  <c r="Q33" i="37"/>
  <c r="S33" i="37" s="1"/>
  <c r="T33" i="37" s="1"/>
  <c r="W47" i="37"/>
  <c r="AC25" i="37"/>
  <c r="AE25" i="37" s="1"/>
  <c r="K40" i="37"/>
  <c r="Q26" i="37"/>
  <c r="Z26" i="37" s="1"/>
  <c r="Q37" i="37"/>
  <c r="K43" i="37"/>
  <c r="S43" i="37" s="1"/>
  <c r="K25" i="37"/>
  <c r="T25" i="37" s="1"/>
  <c r="AC32" i="37"/>
  <c r="AE32" i="37" s="1"/>
  <c r="Q25" i="37"/>
  <c r="Y25" i="37" s="1"/>
  <c r="AC43" i="37"/>
  <c r="AE43" i="37" s="1"/>
  <c r="AF43" i="37" s="1"/>
  <c r="AI25" i="37"/>
  <c r="K29" i="37"/>
  <c r="H43" i="37"/>
  <c r="H25" i="37"/>
  <c r="N25" i="37" s="1"/>
  <c r="AC40" i="37"/>
  <c r="AK40" i="37" s="1"/>
  <c r="AL40" i="37" s="1"/>
  <c r="M24" i="37"/>
  <c r="N24" i="37" s="1"/>
  <c r="S48" i="37"/>
  <c r="T48" i="37" s="1"/>
  <c r="Y24" i="37"/>
  <c r="K45" i="37"/>
  <c r="AC26" i="37"/>
  <c r="H47" i="37"/>
  <c r="K26" i="37"/>
  <c r="Q32" i="37"/>
  <c r="Y32" i="37" s="1"/>
  <c r="K47" i="37"/>
  <c r="AI26" i="37"/>
  <c r="H21" i="37"/>
  <c r="N21" i="37" s="1"/>
  <c r="Q45" i="37"/>
  <c r="H45" i="37"/>
  <c r="Q21" i="37"/>
  <c r="H26" i="37"/>
  <c r="N26" i="37" s="1"/>
  <c r="W21" i="37"/>
  <c r="AE21" i="37" s="1"/>
  <c r="K21" i="37"/>
  <c r="M21" i="37" s="1"/>
  <c r="AI21" i="37"/>
  <c r="AK21" i="37" s="1"/>
  <c r="W40" i="37"/>
  <c r="M48" i="37"/>
  <c r="N48" i="37" s="1"/>
  <c r="AC41" i="37"/>
  <c r="W46" i="37"/>
  <c r="H34" i="37"/>
  <c r="AI20" i="37"/>
  <c r="K20" i="37"/>
  <c r="H20" i="37"/>
  <c r="N20" i="37" s="1"/>
  <c r="AC20" i="37"/>
  <c r="W20" i="37"/>
  <c r="Q20" i="37"/>
  <c r="H32" i="37"/>
  <c r="N32" i="37" s="1"/>
  <c r="K32" i="37"/>
  <c r="T32" i="37" s="1"/>
  <c r="AI45" i="37"/>
  <c r="AK45" i="37" s="1"/>
  <c r="AL45" i="37" s="1"/>
  <c r="Q44" i="37"/>
  <c r="Q34" i="37"/>
  <c r="W44" i="37"/>
  <c r="AI46" i="37"/>
  <c r="W41" i="37"/>
  <c r="W37" i="37"/>
  <c r="AE37" i="37" s="1"/>
  <c r="AF37" i="37" s="1"/>
  <c r="F38" i="37"/>
  <c r="K37" i="37"/>
  <c r="H37" i="37"/>
  <c r="AI37" i="37"/>
  <c r="AK37" i="37" s="1"/>
  <c r="AL37" i="37" s="1"/>
  <c r="K41" i="37"/>
  <c r="M41" i="37" s="1"/>
  <c r="N41" i="37" s="1"/>
  <c r="W34" i="37"/>
  <c r="AC46" i="37"/>
  <c r="AI41" i="37"/>
  <c r="W45" i="37"/>
  <c r="AE45" i="37" s="1"/>
  <c r="K44" i="37"/>
  <c r="Q41" i="37"/>
  <c r="Q27" i="37"/>
  <c r="Y27" i="37" s="1"/>
  <c r="AI27" i="37"/>
  <c r="AC27" i="37"/>
  <c r="AL27" i="37" s="1"/>
  <c r="AK43" i="37"/>
  <c r="AL43" i="37" s="1"/>
  <c r="AC44" i="37"/>
  <c r="K34" i="37"/>
  <c r="AI32" i="37"/>
  <c r="H44" i="37"/>
  <c r="H46" i="37"/>
  <c r="M46" i="37" s="1"/>
  <c r="N46" i="37" s="1"/>
  <c r="Q46" i="37"/>
  <c r="S46" i="37" s="1"/>
  <c r="T46" i="37" s="1"/>
  <c r="AK48" i="37"/>
  <c r="AL48" i="37" s="1"/>
  <c r="M27" i="37"/>
  <c r="AF27" i="37"/>
  <c r="T43" i="37"/>
  <c r="M33" i="37"/>
  <c r="N33" i="37" s="1"/>
  <c r="AE47" i="37"/>
  <c r="AF47" i="37" s="1"/>
  <c r="Y48" i="37"/>
  <c r="Z48" i="37" s="1"/>
  <c r="AK47" i="37"/>
  <c r="AL47" i="37" s="1"/>
  <c r="AE24" i="37"/>
  <c r="AL24" i="37"/>
  <c r="AE48" i="37"/>
  <c r="AF48" i="37" s="1"/>
  <c r="Y47" i="37"/>
  <c r="Z47" i="37" s="1"/>
  <c r="AK24" i="37"/>
  <c r="Z25" i="37"/>
  <c r="S24" i="37"/>
  <c r="Z24" i="37"/>
  <c r="S45" i="37"/>
  <c r="T45" i="37" s="1"/>
  <c r="AF29" i="37" l="1"/>
  <c r="M43" i="37"/>
  <c r="N43" i="37" s="1"/>
  <c r="M45" i="37"/>
  <c r="N45" i="37" s="1"/>
  <c r="M29" i="37"/>
  <c r="N29" i="37" s="1"/>
  <c r="AF21" i="37"/>
  <c r="S40" i="37"/>
  <c r="T40" i="37" s="1"/>
  <c r="Y29" i="37"/>
  <c r="S25" i="37"/>
  <c r="Y26" i="37"/>
  <c r="M26" i="37"/>
  <c r="AE33" i="37"/>
  <c r="AF33" i="37" s="1"/>
  <c r="M31" i="14"/>
  <c r="AK31" i="37"/>
  <c r="AK30" i="14"/>
  <c r="M31" i="37"/>
  <c r="AF31" i="37"/>
  <c r="Y31" i="37"/>
  <c r="AF31" i="14"/>
  <c r="Y31" i="14"/>
  <c r="AF30" i="37"/>
  <c r="Y30" i="37"/>
  <c r="M30" i="14"/>
  <c r="N30" i="14" s="1"/>
  <c r="AL31" i="14"/>
  <c r="AE31" i="14"/>
  <c r="M30" i="37"/>
  <c r="N30" i="37" s="1"/>
  <c r="AL31" i="37"/>
  <c r="AE31" i="37"/>
  <c r="AL30" i="14"/>
  <c r="AE30" i="14"/>
  <c r="Z31" i="14"/>
  <c r="S31" i="14"/>
  <c r="T31" i="14" s="1"/>
  <c r="AL30" i="37"/>
  <c r="AE30" i="37"/>
  <c r="S31" i="37"/>
  <c r="T31" i="37" s="1"/>
  <c r="Z31" i="37"/>
  <c r="S21" i="37"/>
  <c r="T21" i="37" s="1"/>
  <c r="Z30" i="14"/>
  <c r="S30" i="14"/>
  <c r="T30" i="14" s="1"/>
  <c r="Z30" i="37"/>
  <c r="S30" i="37"/>
  <c r="T30" i="37" s="1"/>
  <c r="AF30" i="14"/>
  <c r="Y30" i="14"/>
  <c r="AK31" i="14"/>
  <c r="AK30" i="37"/>
  <c r="M40" i="37"/>
  <c r="N40" i="37" s="1"/>
  <c r="Y33" i="37"/>
  <c r="Z33" i="37" s="1"/>
  <c r="AE40" i="37"/>
  <c r="AF40" i="37" s="1"/>
  <c r="AK20" i="37"/>
  <c r="Z32" i="37"/>
  <c r="S32" i="37"/>
  <c r="AK32" i="37"/>
  <c r="AL32" i="37"/>
  <c r="S29" i="37"/>
  <c r="T29" i="37" s="1"/>
  <c r="M25" i="37"/>
  <c r="AK25" i="37"/>
  <c r="AL25" i="37"/>
  <c r="H28" i="37"/>
  <c r="H36" i="37" s="1"/>
  <c r="AK26" i="37"/>
  <c r="S41" i="37"/>
  <c r="T41" i="37" s="1"/>
  <c r="AK41" i="37"/>
  <c r="AL41" i="37" s="1"/>
  <c r="Y37" i="37"/>
  <c r="Z37" i="37" s="1"/>
  <c r="M34" i="37"/>
  <c r="N34" i="37" s="1"/>
  <c r="Y34" i="37"/>
  <c r="Z34" i="37" s="1"/>
  <c r="M47" i="37"/>
  <c r="N47" i="37" s="1"/>
  <c r="Y41" i="37"/>
  <c r="Z41" i="37" s="1"/>
  <c r="AE41" i="37"/>
  <c r="AF41" i="37" s="1"/>
  <c r="AE46" i="37"/>
  <c r="AF46" i="37" s="1"/>
  <c r="AL26" i="37"/>
  <c r="AE26" i="37"/>
  <c r="Y40" i="37"/>
  <c r="Z40" i="37" s="1"/>
  <c r="M32" i="37"/>
  <c r="Y21" i="37"/>
  <c r="Z21" i="37"/>
  <c r="M37" i="37"/>
  <c r="N37" i="37" s="1"/>
  <c r="S47" i="37"/>
  <c r="T47" i="37" s="1"/>
  <c r="S26" i="37"/>
  <c r="T26" i="37"/>
  <c r="AE44" i="37"/>
  <c r="AF44" i="37" s="1"/>
  <c r="Y44" i="37"/>
  <c r="Z44" i="37" s="1"/>
  <c r="Y45" i="37"/>
  <c r="Z45" i="37" s="1"/>
  <c r="AK34" i="37"/>
  <c r="AL34" i="37" s="1"/>
  <c r="AK46" i="37"/>
  <c r="AL46" i="37" s="1"/>
  <c r="M44" i="37"/>
  <c r="N44" i="37" s="1"/>
  <c r="Y46" i="37"/>
  <c r="Z46" i="37" s="1"/>
  <c r="S34" i="37"/>
  <c r="T34" i="37" s="1"/>
  <c r="AE27" i="37"/>
  <c r="S44" i="37"/>
  <c r="T44" i="37" s="1"/>
  <c r="AF45" i="37"/>
  <c r="S37" i="37"/>
  <c r="T37" i="37" s="1"/>
  <c r="AL20" i="37"/>
  <c r="AE20" i="37"/>
  <c r="AK27" i="37"/>
  <c r="Q38" i="37"/>
  <c r="AI38" i="37"/>
  <c r="AC38" i="37"/>
  <c r="W38" i="37"/>
  <c r="K38" i="37"/>
  <c r="H38" i="37"/>
  <c r="Z20" i="37"/>
  <c r="S20" i="37"/>
  <c r="AK44" i="37"/>
  <c r="AL44" i="37" s="1"/>
  <c r="Z27" i="37"/>
  <c r="S27" i="37"/>
  <c r="AF20" i="37"/>
  <c r="Y20" i="37"/>
  <c r="AE34" i="37"/>
  <c r="AF34" i="37" s="1"/>
  <c r="T20" i="37"/>
  <c r="M20" i="37"/>
  <c r="AK38" i="37" l="1"/>
  <c r="AL38" i="37" s="1"/>
  <c r="Y38" i="37"/>
  <c r="Z38" i="37" s="1"/>
  <c r="AE38" i="37"/>
  <c r="AF38" i="37" s="1"/>
  <c r="S38" i="37"/>
  <c r="T38" i="37" s="1"/>
  <c r="M38" i="37"/>
  <c r="N38" i="37" s="1"/>
  <c r="H39" i="37"/>
  <c r="H56" i="37" l="1"/>
  <c r="H50" i="37"/>
  <c r="H51" i="37" l="1"/>
  <c r="H57" i="37"/>
  <c r="H58" i="37" s="1"/>
  <c r="H59" i="37" l="1"/>
  <c r="H60" i="37" s="1"/>
  <c r="H52" i="37"/>
  <c r="H53" i="37" l="1"/>
  <c r="H54" i="37" s="1"/>
  <c r="F42" i="17" l="1"/>
  <c r="F35" i="17"/>
  <c r="F18" i="17"/>
  <c r="F17" i="17"/>
  <c r="F16" i="17"/>
  <c r="F15" i="17"/>
  <c r="F13" i="17"/>
  <c r="F12" i="17"/>
  <c r="F42" i="16"/>
  <c r="F35" i="16"/>
  <c r="F18" i="16"/>
  <c r="F17" i="16"/>
  <c r="F16" i="16"/>
  <c r="F15" i="16"/>
  <c r="F13" i="16"/>
  <c r="F12" i="16"/>
  <c r="AI42" i="17" l="1"/>
  <c r="AI15" i="17"/>
  <c r="AC42" i="17"/>
  <c r="AC15" i="17"/>
  <c r="W42" i="17"/>
  <c r="Q42" i="17"/>
  <c r="Q15" i="17"/>
  <c r="K42" i="17"/>
  <c r="K15" i="17"/>
  <c r="W15" i="17"/>
  <c r="H15" i="17"/>
  <c r="AK55" i="17"/>
  <c r="AE55" i="17"/>
  <c r="Y55" i="17"/>
  <c r="S55" i="17"/>
  <c r="AK49" i="17"/>
  <c r="AE49" i="17"/>
  <c r="Y49" i="17"/>
  <c r="S49" i="17"/>
  <c r="AC48" i="17"/>
  <c r="W48" i="17"/>
  <c r="W47" i="17"/>
  <c r="K46" i="17"/>
  <c r="Q44" i="17"/>
  <c r="AC44" i="17"/>
  <c r="F43" i="17"/>
  <c r="W43" i="17" s="1"/>
  <c r="H42" i="17"/>
  <c r="F41" i="17"/>
  <c r="F40" i="17"/>
  <c r="AC40" i="17" s="1"/>
  <c r="AI35" i="17"/>
  <c r="AC35" i="17"/>
  <c r="W35" i="17"/>
  <c r="Q35" i="17"/>
  <c r="K35" i="17"/>
  <c r="H35" i="17"/>
  <c r="W34" i="17"/>
  <c r="F33" i="17"/>
  <c r="H33" i="17" s="1"/>
  <c r="F32" i="17"/>
  <c r="W32" i="17" s="1"/>
  <c r="F29" i="17"/>
  <c r="F27" i="17"/>
  <c r="F26" i="17"/>
  <c r="W26" i="17" s="1"/>
  <c r="F25" i="17"/>
  <c r="AC25" i="17" s="1"/>
  <c r="F24" i="17"/>
  <c r="F21" i="17"/>
  <c r="AI21" i="17" s="1"/>
  <c r="F20" i="17"/>
  <c r="H20" i="17" s="1"/>
  <c r="N20" i="17" s="1"/>
  <c r="F19" i="17"/>
  <c r="AI18" i="17"/>
  <c r="AC18" i="17"/>
  <c r="AL18" i="17" s="1"/>
  <c r="W18" i="17"/>
  <c r="Q18" i="17"/>
  <c r="Z18" i="17" s="1"/>
  <c r="K18" i="17"/>
  <c r="T18" i="17" s="1"/>
  <c r="H18" i="17"/>
  <c r="N18" i="17" s="1"/>
  <c r="AI17" i="17"/>
  <c r="AC17" i="17"/>
  <c r="AL17" i="17" s="1"/>
  <c r="W17" i="17"/>
  <c r="Q17" i="17"/>
  <c r="Z17" i="17" s="1"/>
  <c r="K17" i="17"/>
  <c r="T17" i="17" s="1"/>
  <c r="H17" i="17"/>
  <c r="N17" i="17" s="1"/>
  <c r="AI16" i="17"/>
  <c r="AC16" i="17"/>
  <c r="AL16" i="17" s="1"/>
  <c r="W16" i="17"/>
  <c r="Q16" i="17"/>
  <c r="Z16" i="17" s="1"/>
  <c r="K16" i="17"/>
  <c r="T16" i="17" s="1"/>
  <c r="H16" i="17"/>
  <c r="N16" i="17" s="1"/>
  <c r="AI13" i="17"/>
  <c r="AC13" i="17"/>
  <c r="AL13" i="17" s="1"/>
  <c r="W13" i="17"/>
  <c r="AF13" i="17" s="1"/>
  <c r="Q13" i="17"/>
  <c r="K13" i="17"/>
  <c r="H13" i="17"/>
  <c r="N13" i="17" s="1"/>
  <c r="AI42" i="16"/>
  <c r="AI15" i="16"/>
  <c r="AC42" i="16"/>
  <c r="AC15" i="16"/>
  <c r="W42" i="16"/>
  <c r="W15" i="16"/>
  <c r="Q42" i="16"/>
  <c r="K42" i="16"/>
  <c r="K15" i="16"/>
  <c r="H42" i="16"/>
  <c r="H15" i="16"/>
  <c r="AK55" i="16"/>
  <c r="AE55" i="16"/>
  <c r="Y55" i="16"/>
  <c r="S55" i="16"/>
  <c r="AK49" i="16"/>
  <c r="AE49" i="16"/>
  <c r="Y49" i="16"/>
  <c r="S49" i="16"/>
  <c r="Q47" i="16"/>
  <c r="AC46" i="16"/>
  <c r="K44" i="16"/>
  <c r="F43" i="16"/>
  <c r="AI43" i="16" s="1"/>
  <c r="F41" i="16"/>
  <c r="F40" i="16"/>
  <c r="AI35" i="16"/>
  <c r="AC35" i="16"/>
  <c r="W35" i="16"/>
  <c r="Q35" i="16"/>
  <c r="K35" i="16"/>
  <c r="H35" i="16"/>
  <c r="F33" i="16"/>
  <c r="F32" i="16"/>
  <c r="Q32" i="16" s="1"/>
  <c r="Z32" i="16" s="1"/>
  <c r="F29" i="16"/>
  <c r="F27" i="16"/>
  <c r="Q27" i="16" s="1"/>
  <c r="Z27" i="16" s="1"/>
  <c r="F26" i="16"/>
  <c r="W26" i="16" s="1"/>
  <c r="AF26" i="16" s="1"/>
  <c r="F25" i="16"/>
  <c r="H25" i="16" s="1"/>
  <c r="N25" i="16" s="1"/>
  <c r="F24" i="16"/>
  <c r="F21" i="16"/>
  <c r="F20" i="16"/>
  <c r="H20" i="16" s="1"/>
  <c r="N20" i="16" s="1"/>
  <c r="F19" i="16"/>
  <c r="AI18" i="16"/>
  <c r="AC18" i="16"/>
  <c r="W18" i="16"/>
  <c r="AF18" i="16" s="1"/>
  <c r="Q18" i="16"/>
  <c r="Z18" i="16" s="1"/>
  <c r="K18" i="16"/>
  <c r="H18" i="16"/>
  <c r="N18" i="16" s="1"/>
  <c r="AI17" i="16"/>
  <c r="AC17" i="16"/>
  <c r="AL17" i="16" s="1"/>
  <c r="W17" i="16"/>
  <c r="AF17" i="16" s="1"/>
  <c r="Q17" i="16"/>
  <c r="Z17" i="16" s="1"/>
  <c r="K17" i="16"/>
  <c r="T17" i="16" s="1"/>
  <c r="H17" i="16"/>
  <c r="N17" i="16" s="1"/>
  <c r="AI16" i="16"/>
  <c r="AC16" i="16"/>
  <c r="AL16" i="16" s="1"/>
  <c r="W16" i="16"/>
  <c r="Q16" i="16"/>
  <c r="Z16" i="16" s="1"/>
  <c r="K16" i="16"/>
  <c r="T16" i="16" s="1"/>
  <c r="H16" i="16"/>
  <c r="N16" i="16" s="1"/>
  <c r="Q15" i="16"/>
  <c r="AI13" i="16"/>
  <c r="AC13" i="16"/>
  <c r="AL13" i="16" s="1"/>
  <c r="W13" i="16"/>
  <c r="AF13" i="16" s="1"/>
  <c r="Q13" i="16"/>
  <c r="Z13" i="16" s="1"/>
  <c r="K13" i="16"/>
  <c r="H13" i="16"/>
  <c r="N13" i="16" s="1"/>
  <c r="AI42" i="15"/>
  <c r="AI15" i="15"/>
  <c r="AC15" i="15"/>
  <c r="W42" i="15"/>
  <c r="W15" i="15"/>
  <c r="Q42" i="15"/>
  <c r="K42" i="15"/>
  <c r="K15" i="15"/>
  <c r="Q15" i="15"/>
  <c r="H42" i="15"/>
  <c r="H15" i="15"/>
  <c r="AK55" i="15"/>
  <c r="AE55" i="15"/>
  <c r="Y55" i="15"/>
  <c r="S55" i="15"/>
  <c r="AK49" i="15"/>
  <c r="AE49" i="15"/>
  <c r="Y49" i="15"/>
  <c r="S49" i="15"/>
  <c r="F48" i="15"/>
  <c r="W48" i="15" s="1"/>
  <c r="F47" i="15"/>
  <c r="H47" i="15" s="1"/>
  <c r="F46" i="15"/>
  <c r="K46" i="15" s="1"/>
  <c r="F45" i="15"/>
  <c r="K45" i="15" s="1"/>
  <c r="F44" i="15"/>
  <c r="F43" i="15"/>
  <c r="AC42" i="15"/>
  <c r="F37" i="15"/>
  <c r="F38" i="15" s="1"/>
  <c r="F41" i="15" s="1"/>
  <c r="AI35" i="15"/>
  <c r="AC35" i="15"/>
  <c r="W35" i="15"/>
  <c r="Q35" i="15"/>
  <c r="K35" i="15"/>
  <c r="H35" i="15"/>
  <c r="F34" i="15"/>
  <c r="F33" i="15"/>
  <c r="F32" i="15"/>
  <c r="AC32" i="15" s="1"/>
  <c r="AL32" i="15" s="1"/>
  <c r="F29" i="15"/>
  <c r="F27" i="15"/>
  <c r="H27" i="15" s="1"/>
  <c r="N27" i="15" s="1"/>
  <c r="F26" i="15"/>
  <c r="K26" i="15" s="1"/>
  <c r="F25" i="15"/>
  <c r="AC25" i="15" s="1"/>
  <c r="AL25" i="15" s="1"/>
  <c r="F24" i="15"/>
  <c r="F21" i="15"/>
  <c r="W21" i="15" s="1"/>
  <c r="AF21" i="15" s="1"/>
  <c r="F20" i="15"/>
  <c r="H20" i="15" s="1"/>
  <c r="N20" i="15" s="1"/>
  <c r="F19" i="15"/>
  <c r="AI18" i="15"/>
  <c r="AC18" i="15"/>
  <c r="AL18" i="15" s="1"/>
  <c r="W18" i="15"/>
  <c r="AF18" i="15" s="1"/>
  <c r="Q18" i="15"/>
  <c r="Z18" i="15" s="1"/>
  <c r="K18" i="15"/>
  <c r="T18" i="15" s="1"/>
  <c r="H18" i="15"/>
  <c r="N18" i="15" s="1"/>
  <c r="AI17" i="15"/>
  <c r="AC17" i="15"/>
  <c r="AL17" i="15" s="1"/>
  <c r="W17" i="15"/>
  <c r="Q17" i="15"/>
  <c r="Z17" i="15" s="1"/>
  <c r="K17" i="15"/>
  <c r="T17" i="15" s="1"/>
  <c r="H17" i="15"/>
  <c r="N17" i="15" s="1"/>
  <c r="AI16" i="15"/>
  <c r="AC16" i="15"/>
  <c r="AL16" i="15" s="1"/>
  <c r="W16" i="15"/>
  <c r="Q16" i="15"/>
  <c r="Z16" i="15" s="1"/>
  <c r="K16" i="15"/>
  <c r="H16" i="15"/>
  <c r="N16" i="15" s="1"/>
  <c r="AL13" i="15"/>
  <c r="AI13" i="15"/>
  <c r="AK13" i="15" s="1"/>
  <c r="AC13" i="15"/>
  <c r="W13" i="15"/>
  <c r="AF13" i="15" s="1"/>
  <c r="Q13" i="15"/>
  <c r="Z13" i="15" s="1"/>
  <c r="K13" i="15"/>
  <c r="T13" i="15" s="1"/>
  <c r="H13" i="15"/>
  <c r="N13" i="15" s="1"/>
  <c r="F47" i="11"/>
  <c r="AI42" i="14"/>
  <c r="AI15" i="14"/>
  <c r="AC42" i="14"/>
  <c r="AC15" i="14"/>
  <c r="AL15" i="14" s="1"/>
  <c r="W42" i="14"/>
  <c r="W15" i="14"/>
  <c r="Q42" i="14"/>
  <c r="Q15" i="14"/>
  <c r="K42" i="14"/>
  <c r="K15" i="14"/>
  <c r="H42" i="14"/>
  <c r="H15" i="14"/>
  <c r="AK55" i="14"/>
  <c r="AE55" i="14"/>
  <c r="Y55" i="14"/>
  <c r="S55" i="14"/>
  <c r="AK49" i="14"/>
  <c r="AE49" i="14"/>
  <c r="Y49" i="14"/>
  <c r="S49" i="14"/>
  <c r="AI47" i="14"/>
  <c r="AC46" i="14"/>
  <c r="W45" i="14"/>
  <c r="H44" i="14"/>
  <c r="F43" i="14"/>
  <c r="AC43" i="14" s="1"/>
  <c r="F41" i="14"/>
  <c r="F40" i="14"/>
  <c r="AI35" i="14"/>
  <c r="AC35" i="14"/>
  <c r="W35" i="14"/>
  <c r="Q35" i="14"/>
  <c r="K35" i="14"/>
  <c r="H35" i="14"/>
  <c r="F33" i="14"/>
  <c r="F32" i="14"/>
  <c r="W32" i="14" s="1"/>
  <c r="AF32" i="14" s="1"/>
  <c r="F29" i="14"/>
  <c r="F27" i="14"/>
  <c r="W27" i="14" s="1"/>
  <c r="AF27" i="14" s="1"/>
  <c r="F26" i="14"/>
  <c r="AC26" i="14" s="1"/>
  <c r="F25" i="14"/>
  <c r="AC25" i="14" s="1"/>
  <c r="AL25" i="14" s="1"/>
  <c r="F24" i="14"/>
  <c r="F21" i="14"/>
  <c r="AC21" i="14" s="1"/>
  <c r="AL21" i="14" s="1"/>
  <c r="F20" i="14"/>
  <c r="W20" i="14" s="1"/>
  <c r="AF20" i="14" s="1"/>
  <c r="F19" i="14"/>
  <c r="AI18" i="14"/>
  <c r="AC18" i="14"/>
  <c r="W18" i="14"/>
  <c r="AF18" i="14" s="1"/>
  <c r="Q18" i="14"/>
  <c r="K18" i="14"/>
  <c r="T18" i="14" s="1"/>
  <c r="H18" i="14"/>
  <c r="N18" i="14" s="1"/>
  <c r="AI17" i="14"/>
  <c r="AC17" i="14"/>
  <c r="AL17" i="14" s="1"/>
  <c r="W17" i="14"/>
  <c r="Q17" i="14"/>
  <c r="Z17" i="14" s="1"/>
  <c r="K17" i="14"/>
  <c r="H17" i="14"/>
  <c r="N17" i="14" s="1"/>
  <c r="AI16" i="14"/>
  <c r="AC16" i="14"/>
  <c r="W16" i="14"/>
  <c r="AF16" i="14" s="1"/>
  <c r="Q16" i="14"/>
  <c r="Y16" i="14" s="1"/>
  <c r="K16" i="14"/>
  <c r="H16" i="14"/>
  <c r="N16" i="14" s="1"/>
  <c r="AI13" i="14"/>
  <c r="AC13" i="14"/>
  <c r="AK13" i="14" s="1"/>
  <c r="W13" i="14"/>
  <c r="AF13" i="14" s="1"/>
  <c r="Q13" i="14"/>
  <c r="K13" i="14"/>
  <c r="T13" i="14" s="1"/>
  <c r="H13" i="14"/>
  <c r="N13" i="14" s="1"/>
  <c r="AI42" i="13"/>
  <c r="AC42" i="13"/>
  <c r="AC15" i="13"/>
  <c r="AL15" i="13" s="1"/>
  <c r="W42" i="13"/>
  <c r="W15" i="13"/>
  <c r="Q42" i="13"/>
  <c r="Q15" i="13"/>
  <c r="K42" i="13"/>
  <c r="H42" i="13"/>
  <c r="F43" i="13"/>
  <c r="F41" i="13"/>
  <c r="F40" i="13"/>
  <c r="AK55" i="13"/>
  <c r="AE55" i="13"/>
  <c r="Y55" i="13"/>
  <c r="S55" i="13"/>
  <c r="AK49" i="13"/>
  <c r="AE49" i="13"/>
  <c r="Y49" i="13"/>
  <c r="S49" i="13"/>
  <c r="W48" i="13"/>
  <c r="AC47" i="13"/>
  <c r="H46" i="13"/>
  <c r="K45" i="13"/>
  <c r="F38" i="13"/>
  <c r="AI35" i="13"/>
  <c r="AC35" i="13"/>
  <c r="W35" i="13"/>
  <c r="Q35" i="13"/>
  <c r="K35" i="13"/>
  <c r="H35" i="13"/>
  <c r="F33" i="13"/>
  <c r="F32" i="13"/>
  <c r="Q32" i="13" s="1"/>
  <c r="F29" i="13"/>
  <c r="F27" i="13"/>
  <c r="H27" i="13" s="1"/>
  <c r="N27" i="13" s="1"/>
  <c r="F26" i="13"/>
  <c r="AC26" i="13" s="1"/>
  <c r="AL26" i="13" s="1"/>
  <c r="F25" i="13"/>
  <c r="F24" i="13"/>
  <c r="F21" i="13"/>
  <c r="W21" i="13" s="1"/>
  <c r="AF21" i="13" s="1"/>
  <c r="F20" i="13"/>
  <c r="H20" i="13" s="1"/>
  <c r="N20" i="13" s="1"/>
  <c r="F19" i="13"/>
  <c r="AI18" i="13"/>
  <c r="AC18" i="13"/>
  <c r="AL18" i="13" s="1"/>
  <c r="W18" i="13"/>
  <c r="Q18" i="13"/>
  <c r="Z18" i="13" s="1"/>
  <c r="K18" i="13"/>
  <c r="T18" i="13" s="1"/>
  <c r="H18" i="13"/>
  <c r="N18" i="13" s="1"/>
  <c r="AI17" i="13"/>
  <c r="AC17" i="13"/>
  <c r="AL17" i="13" s="1"/>
  <c r="W17" i="13"/>
  <c r="Q17" i="13"/>
  <c r="Z17" i="13" s="1"/>
  <c r="K17" i="13"/>
  <c r="T17" i="13" s="1"/>
  <c r="H17" i="13"/>
  <c r="N17" i="13" s="1"/>
  <c r="AI16" i="13"/>
  <c r="AC16" i="13"/>
  <c r="W16" i="13"/>
  <c r="Q16" i="13"/>
  <c r="Z16" i="13" s="1"/>
  <c r="K16" i="13"/>
  <c r="T16" i="13" s="1"/>
  <c r="H16" i="13"/>
  <c r="N16" i="13" s="1"/>
  <c r="H15" i="13"/>
  <c r="AI13" i="13"/>
  <c r="AC13" i="13"/>
  <c r="AL13" i="13" s="1"/>
  <c r="W13" i="13"/>
  <c r="AF13" i="13" s="1"/>
  <c r="Q13" i="13"/>
  <c r="Z13" i="13" s="1"/>
  <c r="K13" i="13"/>
  <c r="T13" i="13" s="1"/>
  <c r="H13" i="13"/>
  <c r="N13" i="13" s="1"/>
  <c r="AI42" i="12"/>
  <c r="AI35" i="12"/>
  <c r="AI15" i="12"/>
  <c r="AC42" i="12"/>
  <c r="AC35" i="12"/>
  <c r="AC15" i="12"/>
  <c r="AL15" i="12" s="1"/>
  <c r="W42" i="12"/>
  <c r="W35" i="12"/>
  <c r="W15" i="12"/>
  <c r="Q42" i="12"/>
  <c r="Q35" i="12"/>
  <c r="Q15" i="12"/>
  <c r="K42" i="12"/>
  <c r="K35" i="12"/>
  <c r="K15" i="12"/>
  <c r="H42" i="12"/>
  <c r="H35" i="12"/>
  <c r="AK55" i="12"/>
  <c r="AE55" i="12"/>
  <c r="Y55" i="12"/>
  <c r="S55" i="12"/>
  <c r="AK49" i="12"/>
  <c r="AE49" i="12"/>
  <c r="Y49" i="12"/>
  <c r="S49" i="12"/>
  <c r="AC48" i="12"/>
  <c r="AC47" i="12"/>
  <c r="F46" i="12"/>
  <c r="F45" i="12"/>
  <c r="AC45" i="12" s="1"/>
  <c r="F44" i="12"/>
  <c r="W44" i="12" s="1"/>
  <c r="F43" i="12"/>
  <c r="H43" i="12" s="1"/>
  <c r="F37" i="12"/>
  <c r="G34" i="12"/>
  <c r="F34" i="12"/>
  <c r="F33" i="12"/>
  <c r="F32" i="12"/>
  <c r="Q32" i="12" s="1"/>
  <c r="Z32" i="12" s="1"/>
  <c r="F29" i="12"/>
  <c r="Q29" i="12" s="1"/>
  <c r="F27" i="12"/>
  <c r="Q27" i="12" s="1"/>
  <c r="Z27" i="12" s="1"/>
  <c r="F26" i="12"/>
  <c r="F25" i="12"/>
  <c r="F24" i="12"/>
  <c r="F21" i="12"/>
  <c r="K21" i="12" s="1"/>
  <c r="F19" i="12"/>
  <c r="AI18" i="12"/>
  <c r="AC18" i="12"/>
  <c r="AL18" i="12" s="1"/>
  <c r="W18" i="12"/>
  <c r="Q18" i="12"/>
  <c r="K18" i="12"/>
  <c r="H18" i="12"/>
  <c r="N18" i="12" s="1"/>
  <c r="AI17" i="12"/>
  <c r="AC17" i="12"/>
  <c r="AL17" i="12" s="1"/>
  <c r="W17" i="12"/>
  <c r="Q17" i="12"/>
  <c r="Z17" i="12" s="1"/>
  <c r="K17" i="12"/>
  <c r="H17" i="12"/>
  <c r="N17" i="12" s="1"/>
  <c r="AI16" i="12"/>
  <c r="AC16" i="12"/>
  <c r="AL16" i="12" s="1"/>
  <c r="W16" i="12"/>
  <c r="AF16" i="12" s="1"/>
  <c r="Q16" i="12"/>
  <c r="Z16" i="12" s="1"/>
  <c r="K16" i="12"/>
  <c r="M16" i="12" s="1"/>
  <c r="H16" i="12"/>
  <c r="N16" i="12" s="1"/>
  <c r="H15" i="12"/>
  <c r="AI13" i="12"/>
  <c r="AC13" i="12"/>
  <c r="AL13" i="12" s="1"/>
  <c r="W13" i="12"/>
  <c r="AF13" i="12" s="1"/>
  <c r="Q13" i="12"/>
  <c r="Z13" i="12" s="1"/>
  <c r="K13" i="12"/>
  <c r="T13" i="12" s="1"/>
  <c r="H13" i="12"/>
  <c r="N13" i="12" s="1"/>
  <c r="Y17" i="14" l="1"/>
  <c r="Z16" i="14"/>
  <c r="AF17" i="14"/>
  <c r="AI26" i="17"/>
  <c r="K40" i="17"/>
  <c r="AI40" i="17"/>
  <c r="AK40" i="17" s="1"/>
  <c r="AL40" i="17" s="1"/>
  <c r="M35" i="17"/>
  <c r="S35" i="17"/>
  <c r="Y35" i="14"/>
  <c r="H12" i="13"/>
  <c r="H12" i="17"/>
  <c r="H12" i="15"/>
  <c r="M18" i="12"/>
  <c r="H29" i="17"/>
  <c r="H19" i="15"/>
  <c r="H12" i="12"/>
  <c r="M16" i="15"/>
  <c r="M17" i="12"/>
  <c r="Q33" i="13"/>
  <c r="H24" i="13"/>
  <c r="AI24" i="14"/>
  <c r="Q33" i="14"/>
  <c r="AI24" i="16"/>
  <c r="AC40" i="16"/>
  <c r="AI29" i="13"/>
  <c r="H41" i="17"/>
  <c r="AC37" i="14"/>
  <c r="Q41" i="16"/>
  <c r="AC33" i="17"/>
  <c r="Q29" i="16"/>
  <c r="H12" i="14"/>
  <c r="H12" i="16"/>
  <c r="H41" i="14"/>
  <c r="Y42" i="12"/>
  <c r="Z42" i="12" s="1"/>
  <c r="H33" i="16"/>
  <c r="AC21" i="15"/>
  <c r="AL21" i="15" s="1"/>
  <c r="K21" i="15"/>
  <c r="T21" i="15" s="1"/>
  <c r="Q21" i="15"/>
  <c r="Z21" i="15" s="1"/>
  <c r="AI21" i="15"/>
  <c r="AI27" i="15"/>
  <c r="AC46" i="15"/>
  <c r="AI46" i="15"/>
  <c r="W48" i="14"/>
  <c r="K34" i="14"/>
  <c r="AI34" i="14"/>
  <c r="H34" i="14"/>
  <c r="Q34" i="14"/>
  <c r="AC34" i="14"/>
  <c r="AI32" i="13"/>
  <c r="AI48" i="12"/>
  <c r="AK48" i="12" s="1"/>
  <c r="AL48" i="12" s="1"/>
  <c r="AC37" i="12"/>
  <c r="H29" i="15"/>
  <c r="H19" i="16"/>
  <c r="AI24" i="17"/>
  <c r="AI24" i="12"/>
  <c r="AI33" i="12"/>
  <c r="AC33" i="15"/>
  <c r="AC37" i="16"/>
  <c r="W48" i="12"/>
  <c r="AE48" i="12" s="1"/>
  <c r="AF48" i="12" s="1"/>
  <c r="H44" i="17"/>
  <c r="K48" i="17"/>
  <c r="K44" i="17"/>
  <c r="M44" i="17" s="1"/>
  <c r="N44" i="17" s="1"/>
  <c r="Q48" i="17"/>
  <c r="Y48" i="17" s="1"/>
  <c r="Z48" i="17" s="1"/>
  <c r="AI44" i="17"/>
  <c r="AK44" i="17" s="1"/>
  <c r="AL44" i="17" s="1"/>
  <c r="AI48" i="17"/>
  <c r="AK48" i="17" s="1"/>
  <c r="AL48" i="17" s="1"/>
  <c r="H34" i="17"/>
  <c r="AI29" i="17"/>
  <c r="W40" i="17"/>
  <c r="AE40" i="17" s="1"/>
  <c r="AF40" i="17" s="1"/>
  <c r="AI43" i="17"/>
  <c r="S13" i="17"/>
  <c r="AK18" i="17"/>
  <c r="S18" i="17"/>
  <c r="AK13" i="17"/>
  <c r="AC44" i="16"/>
  <c r="K43" i="16"/>
  <c r="AC43" i="16"/>
  <c r="AI47" i="16"/>
  <c r="H24" i="16"/>
  <c r="W47" i="16"/>
  <c r="Y47" i="16" s="1"/>
  <c r="Z47" i="16" s="1"/>
  <c r="W20" i="16"/>
  <c r="AF20" i="16" s="1"/>
  <c r="K24" i="16"/>
  <c r="AC20" i="16"/>
  <c r="AL20" i="16" s="1"/>
  <c r="Q24" i="16"/>
  <c r="H44" i="16"/>
  <c r="M44" i="16" s="1"/>
  <c r="N44" i="16" s="1"/>
  <c r="W24" i="16"/>
  <c r="AF24" i="16" s="1"/>
  <c r="AC24" i="16"/>
  <c r="Y35" i="16"/>
  <c r="M18" i="16"/>
  <c r="AK17" i="16"/>
  <c r="M13" i="16"/>
  <c r="Q46" i="15"/>
  <c r="S46" i="15" s="1"/>
  <c r="T46" i="15" s="1"/>
  <c r="AI26" i="15"/>
  <c r="W46" i="15"/>
  <c r="AI29" i="15"/>
  <c r="Q25" i="15"/>
  <c r="Z25" i="15" s="1"/>
  <c r="W25" i="15"/>
  <c r="AE25" i="15" s="1"/>
  <c r="AI47" i="15"/>
  <c r="W26" i="15"/>
  <c r="AF26" i="15" s="1"/>
  <c r="H46" i="15"/>
  <c r="M46" i="15" s="1"/>
  <c r="N46" i="15" s="1"/>
  <c r="W34" i="14"/>
  <c r="H45" i="14"/>
  <c r="K45" i="14"/>
  <c r="Q46" i="14"/>
  <c r="W46" i="14"/>
  <c r="AE46" i="14" s="1"/>
  <c r="AF46" i="14" s="1"/>
  <c r="AI46" i="14"/>
  <c r="AK46" i="14" s="1"/>
  <c r="AL46" i="14" s="1"/>
  <c r="AC27" i="14"/>
  <c r="AL27" i="14" s="1"/>
  <c r="AC44" i="14"/>
  <c r="AI44" i="14"/>
  <c r="H46" i="14"/>
  <c r="Q24" i="14"/>
  <c r="K44" i="14"/>
  <c r="M44" i="14" s="1"/>
  <c r="N44" i="14" s="1"/>
  <c r="Q45" i="14"/>
  <c r="H25" i="14"/>
  <c r="N25" i="14" s="1"/>
  <c r="Q44" i="14"/>
  <c r="AC45" i="14"/>
  <c r="AE45" i="14" s="1"/>
  <c r="AF45" i="14" s="1"/>
  <c r="W25" i="14"/>
  <c r="AF25" i="14" s="1"/>
  <c r="W44" i="14"/>
  <c r="AI45" i="14"/>
  <c r="AI21" i="13"/>
  <c r="AC21" i="13"/>
  <c r="AL21" i="13" s="1"/>
  <c r="AC40" i="13"/>
  <c r="AI33" i="13"/>
  <c r="W29" i="13"/>
  <c r="H34" i="13"/>
  <c r="Q27" i="13"/>
  <c r="Z27" i="13" s="1"/>
  <c r="W27" i="13"/>
  <c r="AF27" i="13" s="1"/>
  <c r="K24" i="13"/>
  <c r="K21" i="13"/>
  <c r="Q24" i="13"/>
  <c r="AC27" i="13"/>
  <c r="AL27" i="13" s="1"/>
  <c r="W32" i="13"/>
  <c r="AF32" i="13" s="1"/>
  <c r="Q47" i="13"/>
  <c r="AC33" i="13"/>
  <c r="W33" i="13"/>
  <c r="Q21" i="13"/>
  <c r="Z21" i="13" s="1"/>
  <c r="AC24" i="13"/>
  <c r="AI27" i="13"/>
  <c r="AC32" i="13"/>
  <c r="AL32" i="13" s="1"/>
  <c r="AC29" i="12"/>
  <c r="AL29" i="12" s="1"/>
  <c r="K37" i="12"/>
  <c r="K48" i="12"/>
  <c r="Q47" i="12"/>
  <c r="AI47" i="12"/>
  <c r="AK47" i="12" s="1"/>
  <c r="AL47" i="12" s="1"/>
  <c r="K47" i="12"/>
  <c r="AC44" i="12"/>
  <c r="AE44" i="12" s="1"/>
  <c r="AF44" i="12" s="1"/>
  <c r="AI37" i="12"/>
  <c r="AI44" i="12"/>
  <c r="Q48" i="12"/>
  <c r="K43" i="12"/>
  <c r="M43" i="12" s="1"/>
  <c r="N43" i="12" s="1"/>
  <c r="W47" i="12"/>
  <c r="W43" i="12"/>
  <c r="Q34" i="12"/>
  <c r="H48" i="12"/>
  <c r="Q43" i="12"/>
  <c r="AC43" i="12"/>
  <c r="H47" i="12"/>
  <c r="K41" i="17"/>
  <c r="AI41" i="17"/>
  <c r="K43" i="17"/>
  <c r="W41" i="17"/>
  <c r="H40" i="17"/>
  <c r="K20" i="17"/>
  <c r="T20" i="17" s="1"/>
  <c r="H47" i="17"/>
  <c r="AI34" i="17"/>
  <c r="Q20" i="17"/>
  <c r="Z20" i="17" s="1"/>
  <c r="K47" i="17"/>
  <c r="K29" i="17"/>
  <c r="W29" i="17"/>
  <c r="W20" i="17"/>
  <c r="AF20" i="17" s="1"/>
  <c r="H26" i="17"/>
  <c r="N26" i="17" s="1"/>
  <c r="K32" i="17"/>
  <c r="T32" i="17" s="1"/>
  <c r="Q47" i="17"/>
  <c r="K34" i="17"/>
  <c r="AC20" i="17"/>
  <c r="AL20" i="17" s="1"/>
  <c r="H24" i="17"/>
  <c r="K26" i="17"/>
  <c r="AC47" i="17"/>
  <c r="AE47" i="17" s="1"/>
  <c r="AF47" i="17" s="1"/>
  <c r="H32" i="17"/>
  <c r="N32" i="17" s="1"/>
  <c r="Q26" i="17"/>
  <c r="AC32" i="17"/>
  <c r="AL32" i="17" s="1"/>
  <c r="AI47" i="17"/>
  <c r="W24" i="17"/>
  <c r="AI32" i="17"/>
  <c r="Q46" i="17"/>
  <c r="S46" i="17" s="1"/>
  <c r="T46" i="17" s="1"/>
  <c r="AI20" i="17"/>
  <c r="K24" i="17"/>
  <c r="Q21" i="17"/>
  <c r="Z21" i="17" s="1"/>
  <c r="AC26" i="17"/>
  <c r="AL26" i="17" s="1"/>
  <c r="AC46" i="17"/>
  <c r="H48" i="17"/>
  <c r="H41" i="16"/>
  <c r="AC41" i="16"/>
  <c r="Q43" i="16"/>
  <c r="S43" i="16" s="1"/>
  <c r="T43" i="16" s="1"/>
  <c r="W43" i="16"/>
  <c r="AE43" i="16" s="1"/>
  <c r="AF43" i="16" s="1"/>
  <c r="K27" i="16"/>
  <c r="T27" i="16" s="1"/>
  <c r="AC33" i="16"/>
  <c r="W27" i="16"/>
  <c r="AF27" i="16" s="1"/>
  <c r="AI33" i="16"/>
  <c r="Q25" i="16"/>
  <c r="Z25" i="16" s="1"/>
  <c r="AC27" i="16"/>
  <c r="H37" i="16"/>
  <c r="K37" i="16"/>
  <c r="AC25" i="16"/>
  <c r="AL25" i="16" s="1"/>
  <c r="AI37" i="16"/>
  <c r="H47" i="16"/>
  <c r="W37" i="16"/>
  <c r="F38" i="16"/>
  <c r="W38" i="16" s="1"/>
  <c r="Q33" i="16"/>
  <c r="H27" i="16"/>
  <c r="N27" i="16" s="1"/>
  <c r="K33" i="16"/>
  <c r="AK16" i="17"/>
  <c r="AK17" i="17"/>
  <c r="AC34" i="17"/>
  <c r="AE34" i="17" s="1"/>
  <c r="AF34" i="17" s="1"/>
  <c r="AK15" i="17"/>
  <c r="AL15" i="17" s="1"/>
  <c r="AE15" i="17"/>
  <c r="AF15" i="17" s="1"/>
  <c r="AE13" i="17"/>
  <c r="Y13" i="17"/>
  <c r="Y18" i="17"/>
  <c r="S17" i="17"/>
  <c r="T13" i="17"/>
  <c r="S16" i="17"/>
  <c r="M42" i="17"/>
  <c r="N42" i="17" s="1"/>
  <c r="M13" i="17"/>
  <c r="F38" i="17"/>
  <c r="Q37" i="17"/>
  <c r="W37" i="17"/>
  <c r="AC37" i="17"/>
  <c r="K37" i="17"/>
  <c r="H37" i="17"/>
  <c r="AF16" i="17"/>
  <c r="AE16" i="17"/>
  <c r="Y16" i="17"/>
  <c r="M15" i="17"/>
  <c r="N15" i="17" s="1"/>
  <c r="AI37" i="17"/>
  <c r="S15" i="17"/>
  <c r="T15" i="17" s="1"/>
  <c r="AC27" i="17"/>
  <c r="K27" i="17"/>
  <c r="H27" i="17"/>
  <c r="N27" i="17" s="1"/>
  <c r="Q27" i="17"/>
  <c r="W27" i="17"/>
  <c r="M16" i="17"/>
  <c r="H19" i="17"/>
  <c r="AI27" i="17"/>
  <c r="AK42" i="17"/>
  <c r="AL42" i="17" s="1"/>
  <c r="AC45" i="17"/>
  <c r="K45" i="17"/>
  <c r="H45" i="17"/>
  <c r="Q45" i="17"/>
  <c r="W45" i="17"/>
  <c r="M17" i="17"/>
  <c r="AL25" i="17"/>
  <c r="AF17" i="17"/>
  <c r="AE17" i="17"/>
  <c r="M18" i="17"/>
  <c r="Y17" i="17"/>
  <c r="AF32" i="17"/>
  <c r="Z13" i="17"/>
  <c r="Y15" i="17"/>
  <c r="Z15" i="17" s="1"/>
  <c r="AF18" i="17"/>
  <c r="AE18" i="17"/>
  <c r="AE42" i="17"/>
  <c r="AF42" i="17" s="1"/>
  <c r="AI45" i="17"/>
  <c r="Q25" i="17"/>
  <c r="H25" i="17"/>
  <c r="N25" i="17" s="1"/>
  <c r="K25" i="17"/>
  <c r="S42" i="17"/>
  <c r="T42" i="17" s="1"/>
  <c r="W21" i="17"/>
  <c r="AC24" i="17"/>
  <c r="AE48" i="17"/>
  <c r="AF48" i="17" s="1"/>
  <c r="H21" i="17"/>
  <c r="N21" i="17" s="1"/>
  <c r="AF26" i="17"/>
  <c r="Y35" i="17"/>
  <c r="Y42" i="17"/>
  <c r="Z42" i="17" s="1"/>
  <c r="Q43" i="17"/>
  <c r="Y43" i="17" s="1"/>
  <c r="AC43" i="17"/>
  <c r="H43" i="17"/>
  <c r="AI25" i="17"/>
  <c r="AK25" i="17" s="1"/>
  <c r="K21" i="17"/>
  <c r="AC21" i="17"/>
  <c r="W25" i="17"/>
  <c r="AK35" i="17"/>
  <c r="AE35" i="17"/>
  <c r="Q24" i="17"/>
  <c r="Q32" i="17"/>
  <c r="Y32" i="17" s="1"/>
  <c r="K33" i="17"/>
  <c r="W33" i="17"/>
  <c r="AI33" i="17"/>
  <c r="W44" i="17"/>
  <c r="AI46" i="17"/>
  <c r="AK46" i="17" s="1"/>
  <c r="AL46" i="17" s="1"/>
  <c r="Q29" i="17"/>
  <c r="AC29" i="17"/>
  <c r="Q41" i="17"/>
  <c r="AC41" i="17"/>
  <c r="W46" i="17"/>
  <c r="Q34" i="17"/>
  <c r="Q40" i="17"/>
  <c r="H46" i="17"/>
  <c r="Q33" i="17"/>
  <c r="AK35" i="16"/>
  <c r="AC29" i="16"/>
  <c r="AK18" i="16"/>
  <c r="AK16" i="16"/>
  <c r="AK13" i="16"/>
  <c r="AK15" i="16"/>
  <c r="AL15" i="16" s="1"/>
  <c r="AE35" i="16"/>
  <c r="Y13" i="16"/>
  <c r="T13" i="16"/>
  <c r="S13" i="16"/>
  <c r="T18" i="16"/>
  <c r="Y16" i="16"/>
  <c r="AF16" i="16"/>
  <c r="AE16" i="16"/>
  <c r="Y42" i="16"/>
  <c r="Z42" i="16" s="1"/>
  <c r="Y15" i="16"/>
  <c r="Z15" i="16" s="1"/>
  <c r="AC21" i="16"/>
  <c r="W21" i="16"/>
  <c r="Q21" i="16"/>
  <c r="H21" i="16"/>
  <c r="N21" i="16" s="1"/>
  <c r="K21" i="16"/>
  <c r="AI21" i="16"/>
  <c r="M15" i="16"/>
  <c r="N15" i="16" s="1"/>
  <c r="Q34" i="16"/>
  <c r="AC34" i="16"/>
  <c r="AI34" i="16"/>
  <c r="W34" i="16"/>
  <c r="K34" i="16"/>
  <c r="K48" i="16"/>
  <c r="H48" i="16"/>
  <c r="Q48" i="16"/>
  <c r="AI48" i="16"/>
  <c r="AC48" i="16"/>
  <c r="W48" i="16"/>
  <c r="H34" i="16"/>
  <c r="M35" i="16"/>
  <c r="M42" i="16"/>
  <c r="N42" i="16" s="1"/>
  <c r="AI46" i="16"/>
  <c r="AK46" i="16" s="1"/>
  <c r="AL46" i="16" s="1"/>
  <c r="AE13" i="16"/>
  <c r="AE15" i="16"/>
  <c r="AF15" i="16" s="1"/>
  <c r="AE18" i="16"/>
  <c r="AL18" i="16"/>
  <c r="H29" i="16"/>
  <c r="H46" i="16"/>
  <c r="S17" i="16"/>
  <c r="K46" i="16"/>
  <c r="H40" i="16"/>
  <c r="K40" i="16"/>
  <c r="Q45" i="16"/>
  <c r="AI45" i="16"/>
  <c r="K45" i="16"/>
  <c r="AC45" i="16"/>
  <c r="H45" i="16"/>
  <c r="Y43" i="16"/>
  <c r="Z43" i="16" s="1"/>
  <c r="AI26" i="16"/>
  <c r="Q26" i="16"/>
  <c r="Y26" i="16" s="1"/>
  <c r="K26" i="16"/>
  <c r="AC26" i="16"/>
  <c r="H26" i="16"/>
  <c r="N26" i="16" s="1"/>
  <c r="AK43" i="16"/>
  <c r="AL43" i="16" s="1"/>
  <c r="W45" i="16"/>
  <c r="Q46" i="16"/>
  <c r="M17" i="16"/>
  <c r="Y18" i="16"/>
  <c r="AI29" i="16"/>
  <c r="W29" i="16"/>
  <c r="K29" i="16"/>
  <c r="W40" i="16"/>
  <c r="AE42" i="16"/>
  <c r="AF42" i="16" s="1"/>
  <c r="M16" i="16"/>
  <c r="AI25" i="16"/>
  <c r="W25" i="16"/>
  <c r="K25" i="16"/>
  <c r="AK42" i="16"/>
  <c r="AL42" i="16" s="1"/>
  <c r="S15" i="16"/>
  <c r="T15" i="16" s="1"/>
  <c r="S16" i="16"/>
  <c r="Y17" i="16"/>
  <c r="AC32" i="16"/>
  <c r="K32" i="16"/>
  <c r="S32" i="16" s="1"/>
  <c r="W32" i="16"/>
  <c r="AI32" i="16"/>
  <c r="S42" i="16"/>
  <c r="T42" i="16" s="1"/>
  <c r="S18" i="16"/>
  <c r="Q20" i="16"/>
  <c r="AI20" i="16"/>
  <c r="K20" i="16"/>
  <c r="AI27" i="16"/>
  <c r="H32" i="16"/>
  <c r="N32" i="16" s="1"/>
  <c r="Q40" i="16"/>
  <c r="AI40" i="16"/>
  <c r="H43" i="16"/>
  <c r="M43" i="16" s="1"/>
  <c r="AI44" i="16"/>
  <c r="Q44" i="16"/>
  <c r="W44" i="16"/>
  <c r="W46" i="16"/>
  <c r="AE17" i="16"/>
  <c r="W33" i="16"/>
  <c r="S35" i="16"/>
  <c r="AI41" i="16"/>
  <c r="W41" i="16"/>
  <c r="K41" i="16"/>
  <c r="AC47" i="16"/>
  <c r="K47" i="16"/>
  <c r="Q37" i="16"/>
  <c r="H41" i="15"/>
  <c r="AC41" i="15"/>
  <c r="Q41" i="15"/>
  <c r="K37" i="15"/>
  <c r="AI37" i="15"/>
  <c r="H48" i="15"/>
  <c r="Q20" i="15"/>
  <c r="Z20" i="15" s="1"/>
  <c r="Q32" i="15"/>
  <c r="Z32" i="15" s="1"/>
  <c r="K48" i="15"/>
  <c r="W20" i="15"/>
  <c r="AI25" i="15"/>
  <c r="AK25" i="15" s="1"/>
  <c r="AI32" i="15"/>
  <c r="AK32" i="15" s="1"/>
  <c r="Q48" i="15"/>
  <c r="Y48" i="15" s="1"/>
  <c r="Z48" i="15" s="1"/>
  <c r="K29" i="15"/>
  <c r="W29" i="15"/>
  <c r="AI20" i="15"/>
  <c r="Q27" i="15"/>
  <c r="Z27" i="15" s="1"/>
  <c r="AC48" i="15"/>
  <c r="AE48" i="15" s="1"/>
  <c r="AF48" i="15" s="1"/>
  <c r="K33" i="15"/>
  <c r="W37" i="15"/>
  <c r="AI48" i="15"/>
  <c r="H25" i="15"/>
  <c r="N25" i="15" s="1"/>
  <c r="Q26" i="15"/>
  <c r="Z26" i="15" s="1"/>
  <c r="W27" i="15"/>
  <c r="AF27" i="15" s="1"/>
  <c r="Q33" i="15"/>
  <c r="Q47" i="15"/>
  <c r="H21" i="15"/>
  <c r="N21" i="15" s="1"/>
  <c r="K25" i="15"/>
  <c r="T26" i="15"/>
  <c r="W47" i="15"/>
  <c r="AC29" i="15"/>
  <c r="AK15" i="15"/>
  <c r="AL15" i="15" s="1"/>
  <c r="AE35" i="15"/>
  <c r="AE15" i="15"/>
  <c r="AF15" i="15" s="1"/>
  <c r="AE13" i="15"/>
  <c r="W33" i="15"/>
  <c r="Y15" i="15"/>
  <c r="Z15" i="15" s="1"/>
  <c r="Y35" i="15"/>
  <c r="S42" i="15"/>
  <c r="T42" i="15" s="1"/>
  <c r="M35" i="15"/>
  <c r="M18" i="15"/>
  <c r="M13" i="15"/>
  <c r="Q43" i="15"/>
  <c r="AI43" i="15"/>
  <c r="AC43" i="15"/>
  <c r="K43" i="15"/>
  <c r="H43" i="15"/>
  <c r="AK17" i="15"/>
  <c r="AI34" i="15"/>
  <c r="W34" i="15"/>
  <c r="K34" i="15"/>
  <c r="W43" i="15"/>
  <c r="M15" i="15"/>
  <c r="N15" i="15" s="1"/>
  <c r="M17" i="15"/>
  <c r="H45" i="15"/>
  <c r="M45" i="15" s="1"/>
  <c r="Y16" i="15"/>
  <c r="AF16" i="15"/>
  <c r="H34" i="15"/>
  <c r="AC34" i="15"/>
  <c r="AK35" i="15"/>
  <c r="AE42" i="15"/>
  <c r="AF42" i="15" s="1"/>
  <c r="S16" i="15"/>
  <c r="H24" i="15"/>
  <c r="K24" i="15"/>
  <c r="W24" i="15"/>
  <c r="AI24" i="15"/>
  <c r="Y42" i="15"/>
  <c r="Z42" i="15" s="1"/>
  <c r="Y13" i="15"/>
  <c r="T16" i="15"/>
  <c r="AI44" i="15"/>
  <c r="Q44" i="15"/>
  <c r="AC44" i="15"/>
  <c r="K44" i="15"/>
  <c r="Y17" i="15"/>
  <c r="AF17" i="15"/>
  <c r="M42" i="15"/>
  <c r="N42" i="15" s="1"/>
  <c r="AK42" i="15"/>
  <c r="AL42" i="15" s="1"/>
  <c r="H44" i="15"/>
  <c r="AE17" i="15"/>
  <c r="S13" i="15"/>
  <c r="AC45" i="15"/>
  <c r="W45" i="15"/>
  <c r="AI45" i="15"/>
  <c r="Q45" i="15"/>
  <c r="AE18" i="15"/>
  <c r="AC24" i="15"/>
  <c r="S17" i="15"/>
  <c r="AK18" i="15"/>
  <c r="S15" i="15"/>
  <c r="T15" i="15" s="1"/>
  <c r="AE16" i="15"/>
  <c r="S35" i="15"/>
  <c r="AK16" i="15"/>
  <c r="S18" i="15"/>
  <c r="Q24" i="15"/>
  <c r="Q34" i="15"/>
  <c r="W44" i="15"/>
  <c r="W32" i="15"/>
  <c r="AI41" i="15"/>
  <c r="AC20" i="15"/>
  <c r="Q37" i="15"/>
  <c r="K20" i="15"/>
  <c r="AC27" i="15"/>
  <c r="AC38" i="15"/>
  <c r="Q38" i="15"/>
  <c r="AC37" i="15"/>
  <c r="H38" i="15"/>
  <c r="AI38" i="15"/>
  <c r="W41" i="15"/>
  <c r="AE21" i="15"/>
  <c r="K27" i="15"/>
  <c r="H32" i="15"/>
  <c r="N32" i="15" s="1"/>
  <c r="H33" i="15"/>
  <c r="AI33" i="15"/>
  <c r="W38" i="15"/>
  <c r="F40" i="15"/>
  <c r="K41" i="15"/>
  <c r="Y18" i="15"/>
  <c r="H26" i="15"/>
  <c r="AC26" i="15"/>
  <c r="K32" i="15"/>
  <c r="H37" i="15"/>
  <c r="K38" i="15"/>
  <c r="K47" i="15"/>
  <c r="AC47" i="15"/>
  <c r="Q29" i="15"/>
  <c r="AK18" i="14"/>
  <c r="AI33" i="14"/>
  <c r="AK35" i="14"/>
  <c r="AK15" i="14"/>
  <c r="AE17" i="14"/>
  <c r="AK17" i="14"/>
  <c r="AL13" i="14"/>
  <c r="AE35" i="14"/>
  <c r="Y42" i="14"/>
  <c r="Z42" i="14" s="1"/>
  <c r="S13" i="14"/>
  <c r="M18" i="14"/>
  <c r="K41" i="14"/>
  <c r="H43" i="14"/>
  <c r="W41" i="14"/>
  <c r="AI41" i="14"/>
  <c r="H20" i="14"/>
  <c r="N20" i="14" s="1"/>
  <c r="AI21" i="14"/>
  <c r="AK21" i="14" s="1"/>
  <c r="K20" i="14"/>
  <c r="T20" i="14" s="1"/>
  <c r="H21" i="14"/>
  <c r="AI27" i="14"/>
  <c r="H32" i="14"/>
  <c r="N32" i="14" s="1"/>
  <c r="Q20" i="14"/>
  <c r="K21" i="14"/>
  <c r="H27" i="14"/>
  <c r="N27" i="14" s="1"/>
  <c r="Q32" i="14"/>
  <c r="Y32" i="14" s="1"/>
  <c r="AC33" i="14"/>
  <c r="Q47" i="14"/>
  <c r="Q21" i="14"/>
  <c r="Z21" i="14" s="1"/>
  <c r="K27" i="14"/>
  <c r="W47" i="14"/>
  <c r="W21" i="14"/>
  <c r="AE21" i="14" s="1"/>
  <c r="AC20" i="14"/>
  <c r="AL20" i="14" s="1"/>
  <c r="Q27" i="14"/>
  <c r="H33" i="14"/>
  <c r="AI20" i="14"/>
  <c r="AL26" i="14"/>
  <c r="Y15" i="14"/>
  <c r="Z15" i="14" s="1"/>
  <c r="S17" i="14"/>
  <c r="T17" i="14"/>
  <c r="K29" i="14"/>
  <c r="H29" i="14"/>
  <c r="W29" i="14"/>
  <c r="AI29" i="14"/>
  <c r="M17" i="14"/>
  <c r="AC40" i="14"/>
  <c r="K40" i="14"/>
  <c r="W40" i="14"/>
  <c r="AI40" i="14"/>
  <c r="Q40" i="14"/>
  <c r="H40" i="14"/>
  <c r="S15" i="14"/>
  <c r="T15" i="14" s="1"/>
  <c r="M15" i="14"/>
  <c r="N15" i="14" s="1"/>
  <c r="AL16" i="14"/>
  <c r="AE16" i="14"/>
  <c r="AK16" i="14"/>
  <c r="AI37" i="14"/>
  <c r="W37" i="14"/>
  <c r="K37" i="14"/>
  <c r="F38" i="14"/>
  <c r="H37" i="14"/>
  <c r="Q37" i="14"/>
  <c r="AE42" i="14"/>
  <c r="AF42" i="14" s="1"/>
  <c r="AE15" i="14"/>
  <c r="AF15" i="14" s="1"/>
  <c r="T16" i="14"/>
  <c r="S16" i="14"/>
  <c r="M16" i="14"/>
  <c r="H26" i="14"/>
  <c r="N26" i="14" s="1"/>
  <c r="W26" i="14"/>
  <c r="Q26" i="14"/>
  <c r="AC29" i="14"/>
  <c r="K26" i="14"/>
  <c r="Y13" i="14"/>
  <c r="H19" i="14"/>
  <c r="Q29" i="14"/>
  <c r="Z13" i="14"/>
  <c r="S18" i="14"/>
  <c r="Y18" i="14"/>
  <c r="Z18" i="14"/>
  <c r="AC24" i="14"/>
  <c r="K24" i="14"/>
  <c r="W24" i="14"/>
  <c r="H24" i="14"/>
  <c r="AI26" i="14"/>
  <c r="AK26" i="14" s="1"/>
  <c r="M42" i="14"/>
  <c r="N42" i="14" s="1"/>
  <c r="S35" i="14"/>
  <c r="M35" i="14"/>
  <c r="AE13" i="14"/>
  <c r="AK42" i="14"/>
  <c r="AL42" i="14" s="1"/>
  <c r="Q48" i="14"/>
  <c r="AI48" i="14"/>
  <c r="AC48" i="14"/>
  <c r="K48" i="14"/>
  <c r="H48" i="14"/>
  <c r="M13" i="14"/>
  <c r="AL18" i="14"/>
  <c r="AE18" i="14"/>
  <c r="K25" i="14"/>
  <c r="AI25" i="14"/>
  <c r="AK25" i="14" s="1"/>
  <c r="Q25" i="14"/>
  <c r="AI32" i="14"/>
  <c r="AC32" i="14"/>
  <c r="K32" i="14"/>
  <c r="S42" i="14"/>
  <c r="T42" i="14" s="1"/>
  <c r="K43" i="14"/>
  <c r="W43" i="14"/>
  <c r="AE43" i="14" s="1"/>
  <c r="AI43" i="14"/>
  <c r="AK43" i="14" s="1"/>
  <c r="AL43" i="14" s="1"/>
  <c r="Q43" i="14"/>
  <c r="K33" i="14"/>
  <c r="W33" i="14"/>
  <c r="Q41" i="14"/>
  <c r="AC41" i="14"/>
  <c r="H47" i="14"/>
  <c r="K47" i="14"/>
  <c r="AC47" i="14"/>
  <c r="K46" i="14"/>
  <c r="AC29" i="13"/>
  <c r="Y18" i="13"/>
  <c r="W37" i="13"/>
  <c r="H37" i="13"/>
  <c r="K37" i="13"/>
  <c r="Q20" i="13"/>
  <c r="Z20" i="13" s="1"/>
  <c r="H48" i="13"/>
  <c r="W20" i="13"/>
  <c r="AI37" i="13"/>
  <c r="K48" i="13"/>
  <c r="AI20" i="13"/>
  <c r="H32" i="13"/>
  <c r="N32" i="13" s="1"/>
  <c r="H33" i="13"/>
  <c r="K38" i="13"/>
  <c r="Q48" i="13"/>
  <c r="Y48" i="13" s="1"/>
  <c r="Z48" i="13" s="1"/>
  <c r="H19" i="13"/>
  <c r="H29" i="13"/>
  <c r="K32" i="13"/>
  <c r="T32" i="13" s="1"/>
  <c r="K33" i="13"/>
  <c r="W38" i="13"/>
  <c r="AC46" i="13"/>
  <c r="AC48" i="13"/>
  <c r="AE48" i="13" s="1"/>
  <c r="AF48" i="13" s="1"/>
  <c r="H21" i="13"/>
  <c r="N21" i="13" s="1"/>
  <c r="K27" i="13"/>
  <c r="T27" i="13" s="1"/>
  <c r="K29" i="13"/>
  <c r="AI48" i="13"/>
  <c r="AK42" i="13"/>
  <c r="AL42" i="13" s="1"/>
  <c r="AK16" i="13"/>
  <c r="AK15" i="13"/>
  <c r="AK13" i="13"/>
  <c r="AK18" i="13"/>
  <c r="AE18" i="13"/>
  <c r="AF18" i="13"/>
  <c r="AE13" i="13"/>
  <c r="Y35" i="13"/>
  <c r="S42" i="13"/>
  <c r="T42" i="13" s="1"/>
  <c r="S35" i="13"/>
  <c r="M13" i="13"/>
  <c r="S18" i="13"/>
  <c r="S16" i="13"/>
  <c r="M35" i="13"/>
  <c r="M16" i="13"/>
  <c r="M18" i="13"/>
  <c r="M15" i="13"/>
  <c r="N15" i="13" s="1"/>
  <c r="Y15" i="13"/>
  <c r="Z15" i="13" s="1"/>
  <c r="S15" i="13"/>
  <c r="T15" i="13" s="1"/>
  <c r="AC25" i="13"/>
  <c r="AI25" i="13"/>
  <c r="Q25" i="13"/>
  <c r="W40" i="13"/>
  <c r="Y42" i="13"/>
  <c r="Z42" i="13" s="1"/>
  <c r="AI44" i="13"/>
  <c r="Q44" i="13"/>
  <c r="AC44" i="13"/>
  <c r="K44" i="13"/>
  <c r="AE17" i="13"/>
  <c r="H25" i="13"/>
  <c r="N25" i="13" s="1"/>
  <c r="Q43" i="13"/>
  <c r="AC43" i="13"/>
  <c r="K43" i="13"/>
  <c r="H43" i="13"/>
  <c r="W34" i="13"/>
  <c r="AI34" i="13"/>
  <c r="K34" i="13"/>
  <c r="Y16" i="13"/>
  <c r="AF16" i="13"/>
  <c r="K26" i="13"/>
  <c r="W26" i="13"/>
  <c r="AE26" i="13" s="1"/>
  <c r="S13" i="13"/>
  <c r="K25" i="13"/>
  <c r="H26" i="13"/>
  <c r="N26" i="13" s="1"/>
  <c r="AI26" i="13"/>
  <c r="AK26" i="13" s="1"/>
  <c r="AE35" i="13"/>
  <c r="AE42" i="13"/>
  <c r="AF42" i="13" s="1"/>
  <c r="Y13" i="13"/>
  <c r="AE16" i="13"/>
  <c r="AK17" i="13"/>
  <c r="K40" i="13"/>
  <c r="M17" i="13"/>
  <c r="H40" i="13"/>
  <c r="H44" i="13"/>
  <c r="AC45" i="13"/>
  <c r="AI45" i="13"/>
  <c r="Q45" i="13"/>
  <c r="H45" i="13"/>
  <c r="M45" i="13" s="1"/>
  <c r="K46" i="13"/>
  <c r="AI46" i="13"/>
  <c r="Q46" i="13"/>
  <c r="M42" i="13"/>
  <c r="N42" i="13" s="1"/>
  <c r="W43" i="13"/>
  <c r="H47" i="13"/>
  <c r="W47" i="13"/>
  <c r="AE47" i="13" s="1"/>
  <c r="S17" i="13"/>
  <c r="W25" i="13"/>
  <c r="Z32" i="13"/>
  <c r="AC34" i="13"/>
  <c r="AK35" i="13"/>
  <c r="W44" i="13"/>
  <c r="K47" i="13"/>
  <c r="AI47" i="13"/>
  <c r="Q26" i="13"/>
  <c r="Q40" i="13"/>
  <c r="AI40" i="13"/>
  <c r="AI43" i="13"/>
  <c r="W45" i="13"/>
  <c r="AE15" i="13"/>
  <c r="AF15" i="13" s="1"/>
  <c r="AL16" i="13"/>
  <c r="Y17" i="13"/>
  <c r="AF17" i="13"/>
  <c r="Q34" i="13"/>
  <c r="W46" i="13"/>
  <c r="AI41" i="13"/>
  <c r="AI24" i="13"/>
  <c r="K20" i="13"/>
  <c r="AC20" i="13"/>
  <c r="W24" i="13"/>
  <c r="AC38" i="13"/>
  <c r="Q38" i="13"/>
  <c r="Q37" i="13"/>
  <c r="AC37" i="13"/>
  <c r="H38" i="13"/>
  <c r="AI38" i="13"/>
  <c r="Q29" i="13"/>
  <c r="H24" i="12"/>
  <c r="K24" i="12"/>
  <c r="W27" i="12"/>
  <c r="AF27" i="12" s="1"/>
  <c r="K33" i="12"/>
  <c r="Q24" i="12"/>
  <c r="Z24" i="12" s="1"/>
  <c r="AI27" i="12"/>
  <c r="Q33" i="12"/>
  <c r="W45" i="12"/>
  <c r="W24" i="12"/>
  <c r="W33" i="12"/>
  <c r="AC24" i="12"/>
  <c r="AL24" i="12" s="1"/>
  <c r="H29" i="12"/>
  <c r="AC33" i="12"/>
  <c r="H37" i="12"/>
  <c r="H44" i="12"/>
  <c r="W37" i="12"/>
  <c r="K44" i="12"/>
  <c r="F38" i="12"/>
  <c r="Q44" i="12"/>
  <c r="Y44" i="12" s="1"/>
  <c r="Z44" i="12" s="1"/>
  <c r="AK35" i="12"/>
  <c r="S18" i="12"/>
  <c r="T18" i="12"/>
  <c r="AK15" i="12"/>
  <c r="AK16" i="12"/>
  <c r="AK17" i="12"/>
  <c r="AK18" i="12"/>
  <c r="AE35" i="12"/>
  <c r="AE16" i="12"/>
  <c r="Z18" i="12"/>
  <c r="Y13" i="12"/>
  <c r="S35" i="12"/>
  <c r="T16" i="12"/>
  <c r="S13" i="12"/>
  <c r="T17" i="12"/>
  <c r="M42" i="12"/>
  <c r="N42" i="12" s="1"/>
  <c r="T15" i="12"/>
  <c r="M15" i="12"/>
  <c r="N15" i="12" s="1"/>
  <c r="Y15" i="12"/>
  <c r="Z15" i="12" s="1"/>
  <c r="AI46" i="12"/>
  <c r="Q46" i="12"/>
  <c r="W46" i="12"/>
  <c r="AF18" i="12"/>
  <c r="Y18" i="12"/>
  <c r="H21" i="12"/>
  <c r="N21" i="12" s="1"/>
  <c r="AI26" i="12"/>
  <c r="Q26" i="12"/>
  <c r="W26" i="12"/>
  <c r="K26" i="12"/>
  <c r="M35" i="12"/>
  <c r="W21" i="12"/>
  <c r="AI21" i="12"/>
  <c r="Q21" i="12"/>
  <c r="H46" i="12"/>
  <c r="AE18" i="12"/>
  <c r="AE42" i="12"/>
  <c r="AF42" i="12" s="1"/>
  <c r="K46" i="12"/>
  <c r="S17" i="12"/>
  <c r="H26" i="12"/>
  <c r="N26" i="12" s="1"/>
  <c r="AK42" i="12"/>
  <c r="AL42" i="12" s="1"/>
  <c r="AC46" i="12"/>
  <c r="AE13" i="12"/>
  <c r="AE15" i="12"/>
  <c r="AF15" i="12" s="1"/>
  <c r="Y17" i="12"/>
  <c r="AF17" i="12"/>
  <c r="Q25" i="12"/>
  <c r="AI25" i="12"/>
  <c r="K25" i="12"/>
  <c r="AC25" i="12"/>
  <c r="H25" i="12"/>
  <c r="N25" i="12" s="1"/>
  <c r="S15" i="12"/>
  <c r="AE17" i="12"/>
  <c r="AC21" i="12"/>
  <c r="AI34" i="12"/>
  <c r="W34" i="12"/>
  <c r="K34" i="12"/>
  <c r="AC34" i="12"/>
  <c r="H34" i="12"/>
  <c r="M13" i="12"/>
  <c r="S16" i="12"/>
  <c r="H19" i="12"/>
  <c r="W25" i="12"/>
  <c r="AC26" i="12"/>
  <c r="Y35" i="12"/>
  <c r="AC32" i="12"/>
  <c r="W32" i="12"/>
  <c r="AK13" i="12"/>
  <c r="H27" i="12"/>
  <c r="N27" i="12" s="1"/>
  <c r="Y16" i="12"/>
  <c r="S42" i="12"/>
  <c r="T42" i="12" s="1"/>
  <c r="H32" i="12"/>
  <c r="N32" i="12" s="1"/>
  <c r="AI45" i="12"/>
  <c r="AK45" i="12" s="1"/>
  <c r="AL45" i="12" s="1"/>
  <c r="Q45" i="12"/>
  <c r="AC27" i="12"/>
  <c r="K32" i="12"/>
  <c r="S32" i="12" s="1"/>
  <c r="AI32" i="12"/>
  <c r="H45" i="12"/>
  <c r="K27" i="12"/>
  <c r="AI29" i="12"/>
  <c r="W29" i="12"/>
  <c r="K29" i="12"/>
  <c r="S29" i="12" s="1"/>
  <c r="AI43" i="12"/>
  <c r="K45" i="12"/>
  <c r="H33" i="12"/>
  <c r="Q37" i="12"/>
  <c r="M40" i="17" l="1"/>
  <c r="N40" i="17" s="1"/>
  <c r="S26" i="17"/>
  <c r="Y46" i="14"/>
  <c r="Z46" i="14" s="1"/>
  <c r="S44" i="17"/>
  <c r="T44" i="17" s="1"/>
  <c r="M29" i="17"/>
  <c r="N29" i="17" s="1"/>
  <c r="AK20" i="17"/>
  <c r="S20" i="17"/>
  <c r="M20" i="17"/>
  <c r="AE20" i="17"/>
  <c r="H28" i="12"/>
  <c r="H36" i="12" s="1"/>
  <c r="H28" i="14"/>
  <c r="H36" i="14" s="1"/>
  <c r="M41" i="14"/>
  <c r="N41" i="14" s="1"/>
  <c r="M33" i="13"/>
  <c r="N33" i="13" s="1"/>
  <c r="Y46" i="15"/>
  <c r="Z46" i="15" s="1"/>
  <c r="AK46" i="15"/>
  <c r="AL46" i="15" s="1"/>
  <c r="AK21" i="15"/>
  <c r="AK27" i="15"/>
  <c r="M25" i="15"/>
  <c r="AE40" i="16"/>
  <c r="AF40" i="16" s="1"/>
  <c r="AK32" i="17"/>
  <c r="Y33" i="13"/>
  <c r="Z33" i="13" s="1"/>
  <c r="S24" i="16"/>
  <c r="AE37" i="14"/>
  <c r="AF37" i="14" s="1"/>
  <c r="M41" i="17"/>
  <c r="N41" i="17" s="1"/>
  <c r="AK37" i="14"/>
  <c r="AL37" i="14" s="1"/>
  <c r="M24" i="13"/>
  <c r="N24" i="13" s="1"/>
  <c r="AK24" i="14"/>
  <c r="AK33" i="17"/>
  <c r="AL33" i="17" s="1"/>
  <c r="S29" i="16"/>
  <c r="T29" i="16" s="1"/>
  <c r="AK24" i="16"/>
  <c r="AL24" i="16" s="1"/>
  <c r="M47" i="17"/>
  <c r="N47" i="17" s="1"/>
  <c r="AK47" i="17"/>
  <c r="AL47" i="17" s="1"/>
  <c r="M48" i="17"/>
  <c r="N48" i="17" s="1"/>
  <c r="S48" i="12"/>
  <c r="T48" i="12" s="1"/>
  <c r="AE37" i="12"/>
  <c r="AF37" i="12" s="1"/>
  <c r="Y24" i="16"/>
  <c r="Z24" i="16" s="1"/>
  <c r="M24" i="17"/>
  <c r="N24" i="17" s="1"/>
  <c r="AK37" i="15"/>
  <c r="AL37" i="15" s="1"/>
  <c r="AE33" i="15"/>
  <c r="AF33" i="15" s="1"/>
  <c r="AE33" i="17"/>
  <c r="AF33" i="17" s="1"/>
  <c r="Y40" i="17"/>
  <c r="Z40" i="17" s="1"/>
  <c r="S48" i="17"/>
  <c r="T48" i="17" s="1"/>
  <c r="AK44" i="16"/>
  <c r="AL44" i="16" s="1"/>
  <c r="S33" i="15"/>
  <c r="T33" i="15" s="1"/>
  <c r="AK29" i="15"/>
  <c r="AK33" i="15"/>
  <c r="AL33" i="15" s="1"/>
  <c r="Y21" i="15"/>
  <c r="S21" i="15"/>
  <c r="M45" i="14"/>
  <c r="N45" i="14" s="1"/>
  <c r="Y25" i="14"/>
  <c r="AE27" i="14"/>
  <c r="S45" i="14"/>
  <c r="T45" i="14" s="1"/>
  <c r="AK21" i="13"/>
  <c r="AE21" i="13"/>
  <c r="AK33" i="13"/>
  <c r="AL33" i="13" s="1"/>
  <c r="AK37" i="12"/>
  <c r="AL37" i="12" s="1"/>
  <c r="AE37" i="16"/>
  <c r="AF37" i="16" s="1"/>
  <c r="AE29" i="15"/>
  <c r="AF29" i="15" s="1"/>
  <c r="M29" i="15"/>
  <c r="N29" i="15" s="1"/>
  <c r="AK37" i="16"/>
  <c r="AL37" i="16" s="1"/>
  <c r="M37" i="12"/>
  <c r="N37" i="12" s="1"/>
  <c r="AK29" i="12"/>
  <c r="Y43" i="12"/>
  <c r="Z43" i="12" s="1"/>
  <c r="Y47" i="12"/>
  <c r="Z47" i="12" s="1"/>
  <c r="AE26" i="17"/>
  <c r="S47" i="17"/>
  <c r="T47" i="17" s="1"/>
  <c r="AK26" i="17"/>
  <c r="Y29" i="17"/>
  <c r="AK37" i="17"/>
  <c r="AL37" i="17" s="1"/>
  <c r="Z26" i="17"/>
  <c r="AK41" i="16"/>
  <c r="AL41" i="16" s="1"/>
  <c r="AE24" i="16"/>
  <c r="AK34" i="16"/>
  <c r="AL34" i="16" s="1"/>
  <c r="H38" i="16"/>
  <c r="AI38" i="16"/>
  <c r="AE20" i="16"/>
  <c r="Y27" i="16"/>
  <c r="T24" i="16"/>
  <c r="AC38" i="16"/>
  <c r="AE38" i="16" s="1"/>
  <c r="AF38" i="16" s="1"/>
  <c r="M24" i="16"/>
  <c r="N24" i="16" s="1"/>
  <c r="M37" i="16"/>
  <c r="N37" i="16" s="1"/>
  <c r="AE27" i="16"/>
  <c r="AK20" i="16"/>
  <c r="Y20" i="16"/>
  <c r="AK25" i="16"/>
  <c r="AK27" i="16"/>
  <c r="AE33" i="16"/>
  <c r="AF33" i="16" s="1"/>
  <c r="AL27" i="16"/>
  <c r="S27" i="16"/>
  <c r="Y37" i="16"/>
  <c r="Z37" i="16" s="1"/>
  <c r="M27" i="16"/>
  <c r="S33" i="16"/>
  <c r="T33" i="16" s="1"/>
  <c r="AK33" i="16"/>
  <c r="AL33" i="16" s="1"/>
  <c r="AF25" i="15"/>
  <c r="AK41" i="15"/>
  <c r="AL41" i="15" s="1"/>
  <c r="AK26" i="15"/>
  <c r="S48" i="15"/>
  <c r="T48" i="15" s="1"/>
  <c r="AK48" i="15"/>
  <c r="AL48" i="15" s="1"/>
  <c r="Y20" i="15"/>
  <c r="AE46" i="15"/>
  <c r="AF46" i="15" s="1"/>
  <c r="Y47" i="15"/>
  <c r="Z47" i="15" s="1"/>
  <c r="AK45" i="15"/>
  <c r="Y25" i="15"/>
  <c r="Y34" i="14"/>
  <c r="Z34" i="14" s="1"/>
  <c r="S44" i="14"/>
  <c r="T44" i="14" s="1"/>
  <c r="Y45" i="14"/>
  <c r="Z45" i="14" s="1"/>
  <c r="AE44" i="14"/>
  <c r="AF44" i="14" s="1"/>
  <c r="AK44" i="14"/>
  <c r="AL44" i="14" s="1"/>
  <c r="AE25" i="14"/>
  <c r="AK27" i="14"/>
  <c r="S21" i="14"/>
  <c r="T21" i="14" s="1"/>
  <c r="AK41" i="14"/>
  <c r="AL41" i="14" s="1"/>
  <c r="AK45" i="14"/>
  <c r="AL45" i="14" s="1"/>
  <c r="Y44" i="14"/>
  <c r="Z44" i="14" s="1"/>
  <c r="Y47" i="14"/>
  <c r="Z47" i="14" s="1"/>
  <c r="S24" i="14"/>
  <c r="AK45" i="13"/>
  <c r="AL45" i="13" s="1"/>
  <c r="AK27" i="13"/>
  <c r="S24" i="13"/>
  <c r="T24" i="13" s="1"/>
  <c r="AE40" i="13"/>
  <c r="AF40" i="13" s="1"/>
  <c r="Y21" i="13"/>
  <c r="M29" i="13"/>
  <c r="N29" i="13" s="1"/>
  <c r="Y32" i="13"/>
  <c r="AE27" i="13"/>
  <c r="Y29" i="13"/>
  <c r="M37" i="13"/>
  <c r="N37" i="13" s="1"/>
  <c r="AE29" i="13"/>
  <c r="AF29" i="13" s="1"/>
  <c r="AE33" i="13"/>
  <c r="AF33" i="13" s="1"/>
  <c r="AE32" i="13"/>
  <c r="Y27" i="13"/>
  <c r="AK29" i="13"/>
  <c r="AL29" i="13" s="1"/>
  <c r="S47" i="13"/>
  <c r="T47" i="13" s="1"/>
  <c r="AK24" i="13"/>
  <c r="AL24" i="13" s="1"/>
  <c r="M21" i="13"/>
  <c r="S21" i="13"/>
  <c r="T21" i="13" s="1"/>
  <c r="AK32" i="13"/>
  <c r="AE24" i="13"/>
  <c r="M48" i="13"/>
  <c r="N48" i="13" s="1"/>
  <c r="Y33" i="12"/>
  <c r="Z33" i="12" s="1"/>
  <c r="S47" i="12"/>
  <c r="T47" i="12" s="1"/>
  <c r="M48" i="12"/>
  <c r="N48" i="12" s="1"/>
  <c r="Y45" i="12"/>
  <c r="Z45" i="12" s="1"/>
  <c r="AE47" i="12"/>
  <c r="AF47" i="12" s="1"/>
  <c r="AE43" i="12"/>
  <c r="AF43" i="12" s="1"/>
  <c r="AK43" i="12"/>
  <c r="AL43" i="12" s="1"/>
  <c r="S43" i="12"/>
  <c r="T43" i="12" s="1"/>
  <c r="AK24" i="12"/>
  <c r="S34" i="12"/>
  <c r="T34" i="12" s="1"/>
  <c r="S24" i="12"/>
  <c r="T24" i="12" s="1"/>
  <c r="S33" i="12"/>
  <c r="T33" i="12" s="1"/>
  <c r="AE33" i="12"/>
  <c r="AF33" i="12" s="1"/>
  <c r="AE24" i="12"/>
  <c r="AF24" i="12" s="1"/>
  <c r="M47" i="12"/>
  <c r="N47" i="12" s="1"/>
  <c r="AK32" i="12"/>
  <c r="AK44" i="12"/>
  <c r="AL44" i="12" s="1"/>
  <c r="S44" i="12"/>
  <c r="T44" i="12" s="1"/>
  <c r="M24" i="12"/>
  <c r="N24" i="12" s="1"/>
  <c r="Y48" i="12"/>
  <c r="Z48" i="12" s="1"/>
  <c r="M44" i="12"/>
  <c r="N44" i="12" s="1"/>
  <c r="M21" i="12"/>
  <c r="Y47" i="17"/>
  <c r="Z47" i="17" s="1"/>
  <c r="M26" i="17"/>
  <c r="T26" i="17"/>
  <c r="Y20" i="17"/>
  <c r="Y24" i="17"/>
  <c r="M32" i="17"/>
  <c r="Y26" i="17"/>
  <c r="AE32" i="17"/>
  <c r="M34" i="17"/>
  <c r="N34" i="17" s="1"/>
  <c r="K38" i="16"/>
  <c r="Q38" i="16"/>
  <c r="AK32" i="16"/>
  <c r="AE25" i="16"/>
  <c r="M33" i="16"/>
  <c r="N33" i="16" s="1"/>
  <c r="AK27" i="17"/>
  <c r="AK34" i="17"/>
  <c r="AL34" i="17" s="1"/>
  <c r="Y37" i="17"/>
  <c r="Z37" i="17" s="1"/>
  <c r="Z24" i="17"/>
  <c r="S24" i="17"/>
  <c r="T24" i="17" s="1"/>
  <c r="M45" i="17"/>
  <c r="N45" i="17" s="1"/>
  <c r="Y44" i="17"/>
  <c r="Z44" i="17" s="1"/>
  <c r="Y21" i="17"/>
  <c r="AF21" i="17"/>
  <c r="AE45" i="17"/>
  <c r="AF45" i="17" s="1"/>
  <c r="Y46" i="17"/>
  <c r="Z46" i="17" s="1"/>
  <c r="AE46" i="17"/>
  <c r="AF46" i="17" s="1"/>
  <c r="AK45" i="17"/>
  <c r="AL45" i="17" s="1"/>
  <c r="AE41" i="17"/>
  <c r="AF41" i="17" s="1"/>
  <c r="Y33" i="17"/>
  <c r="Z33" i="17" s="1"/>
  <c r="AF25" i="17"/>
  <c r="Y25" i="17"/>
  <c r="T25" i="17"/>
  <c r="M25" i="17"/>
  <c r="H28" i="17"/>
  <c r="Y27" i="17"/>
  <c r="AF27" i="17"/>
  <c r="T21" i="17"/>
  <c r="M21" i="17"/>
  <c r="S40" i="17"/>
  <c r="T40" i="17" s="1"/>
  <c r="S25" i="17"/>
  <c r="Z25" i="17"/>
  <c r="AE27" i="17"/>
  <c r="AL27" i="17"/>
  <c r="S37" i="17"/>
  <c r="T37" i="17" s="1"/>
  <c r="AC38" i="17"/>
  <c r="Q38" i="17"/>
  <c r="AI38" i="17"/>
  <c r="W38" i="17"/>
  <c r="K38" i="17"/>
  <c r="H38" i="17"/>
  <c r="S41" i="17"/>
  <c r="T41" i="17" s="1"/>
  <c r="M33" i="17"/>
  <c r="N33" i="17" s="1"/>
  <c r="AE44" i="17"/>
  <c r="AF44" i="17" s="1"/>
  <c r="AE43" i="17"/>
  <c r="AF43" i="17" s="1"/>
  <c r="AK43" i="17"/>
  <c r="AL43" i="17" s="1"/>
  <c r="S21" i="17"/>
  <c r="AK41" i="17"/>
  <c r="AL41" i="17" s="1"/>
  <c r="Z27" i="17"/>
  <c r="S27" i="17"/>
  <c r="M37" i="17"/>
  <c r="N37" i="17" s="1"/>
  <c r="Y41" i="17"/>
  <c r="Z41" i="17" s="1"/>
  <c r="AE29" i="17"/>
  <c r="AF29" i="17" s="1"/>
  <c r="AL29" i="17"/>
  <c r="M46" i="17"/>
  <c r="N46" i="17" s="1"/>
  <c r="S45" i="17"/>
  <c r="T45" i="17" s="1"/>
  <c r="M27" i="17"/>
  <c r="T27" i="17"/>
  <c r="S29" i="17"/>
  <c r="T29" i="17" s="1"/>
  <c r="Z29" i="17"/>
  <c r="S34" i="17"/>
  <c r="T34" i="17" s="1"/>
  <c r="S33" i="17"/>
  <c r="T33" i="17" s="1"/>
  <c r="Z32" i="17"/>
  <c r="S32" i="17"/>
  <c r="M43" i="17"/>
  <c r="N43" i="17" s="1"/>
  <c r="AL21" i="17"/>
  <c r="AK21" i="17"/>
  <c r="AE21" i="17"/>
  <c r="Z43" i="17"/>
  <c r="S43" i="17"/>
  <c r="T43" i="17" s="1"/>
  <c r="AE24" i="17"/>
  <c r="AF24" i="17" s="1"/>
  <c r="AK24" i="17"/>
  <c r="AL24" i="17" s="1"/>
  <c r="Y34" i="17"/>
  <c r="Z34" i="17" s="1"/>
  <c r="AE25" i="17"/>
  <c r="Y45" i="17"/>
  <c r="Z45" i="17" s="1"/>
  <c r="AK29" i="17"/>
  <c r="AE37" i="17"/>
  <c r="AF37" i="17" s="1"/>
  <c r="AE29" i="16"/>
  <c r="AK29" i="16"/>
  <c r="AL29" i="16" s="1"/>
  <c r="AK26" i="16"/>
  <c r="AK40" i="16"/>
  <c r="AL40" i="16" s="1"/>
  <c r="M32" i="16"/>
  <c r="T32" i="16"/>
  <c r="AE45" i="16"/>
  <c r="AF45" i="16" s="1"/>
  <c r="M46" i="16"/>
  <c r="N46" i="16" s="1"/>
  <c r="Y34" i="16"/>
  <c r="Z34" i="16" s="1"/>
  <c r="AK21" i="16"/>
  <c r="AF21" i="16"/>
  <c r="Y21" i="16"/>
  <c r="M47" i="16"/>
  <c r="N47" i="16" s="1"/>
  <c r="Y46" i="16"/>
  <c r="Z46" i="16" s="1"/>
  <c r="S40" i="16"/>
  <c r="T40" i="16" s="1"/>
  <c r="M20" i="16"/>
  <c r="T20" i="16"/>
  <c r="AE32" i="16"/>
  <c r="AL32" i="16"/>
  <c r="AE26" i="16"/>
  <c r="AL26" i="16"/>
  <c r="M45" i="16"/>
  <c r="N45" i="16" s="1"/>
  <c r="Y48" i="16"/>
  <c r="Z48" i="16" s="1"/>
  <c r="AE21" i="16"/>
  <c r="AL21" i="16"/>
  <c r="S47" i="16"/>
  <c r="T47" i="16" s="1"/>
  <c r="Y33" i="16"/>
  <c r="Z33" i="16" s="1"/>
  <c r="Y44" i="16"/>
  <c r="Z44" i="16" s="1"/>
  <c r="H28" i="16"/>
  <c r="M26" i="16"/>
  <c r="T26" i="16"/>
  <c r="AK45" i="16"/>
  <c r="AL45" i="16" s="1"/>
  <c r="AE46" i="16"/>
  <c r="AF46" i="16" s="1"/>
  <c r="AE48" i="16"/>
  <c r="AF48" i="16" s="1"/>
  <c r="AE34" i="16"/>
  <c r="AF34" i="16" s="1"/>
  <c r="T25" i="16"/>
  <c r="M25" i="16"/>
  <c r="S46" i="16"/>
  <c r="T46" i="16" s="1"/>
  <c r="M40" i="16"/>
  <c r="N40" i="16" s="1"/>
  <c r="S48" i="16"/>
  <c r="T48" i="16" s="1"/>
  <c r="AE47" i="16"/>
  <c r="AF47" i="16" s="1"/>
  <c r="N43" i="16"/>
  <c r="M29" i="16"/>
  <c r="N29" i="16" s="1"/>
  <c r="Y45" i="16"/>
  <c r="Z45" i="16" s="1"/>
  <c r="AK47" i="16"/>
  <c r="AL47" i="16" s="1"/>
  <c r="M21" i="16"/>
  <c r="T21" i="16"/>
  <c r="M41" i="16"/>
  <c r="N41" i="16" s="1"/>
  <c r="Y25" i="16"/>
  <c r="AF25" i="16"/>
  <c r="Y29" i="16"/>
  <c r="Z29" i="16" s="1"/>
  <c r="AF29" i="16"/>
  <c r="M48" i="16"/>
  <c r="N48" i="16" s="1"/>
  <c r="Y41" i="16"/>
  <c r="Z41" i="16" s="1"/>
  <c r="S41" i="16"/>
  <c r="T41" i="16" s="1"/>
  <c r="AF32" i="16"/>
  <c r="Y32" i="16"/>
  <c r="M34" i="16"/>
  <c r="N34" i="16" s="1"/>
  <c r="Z21" i="16"/>
  <c r="S21" i="16"/>
  <c r="S37" i="16"/>
  <c r="T37" i="16" s="1"/>
  <c r="S44" i="16"/>
  <c r="T44" i="16" s="1"/>
  <c r="Z20" i="16"/>
  <c r="S20" i="16"/>
  <c r="AE41" i="16"/>
  <c r="AF41" i="16" s="1"/>
  <c r="Y40" i="16"/>
  <c r="Z40" i="16" s="1"/>
  <c r="S26" i="16"/>
  <c r="Z26" i="16"/>
  <c r="S45" i="16"/>
  <c r="T45" i="16" s="1"/>
  <c r="AK48" i="16"/>
  <c r="AL48" i="16" s="1"/>
  <c r="S34" i="16"/>
  <c r="T34" i="16" s="1"/>
  <c r="AE44" i="16"/>
  <c r="AF44" i="16" s="1"/>
  <c r="S25" i="16"/>
  <c r="Y37" i="15"/>
  <c r="Z37" i="15" s="1"/>
  <c r="S41" i="15"/>
  <c r="T41" i="15" s="1"/>
  <c r="S27" i="15"/>
  <c r="Y26" i="15"/>
  <c r="M21" i="15"/>
  <c r="S47" i="15"/>
  <c r="T47" i="15" s="1"/>
  <c r="S20" i="15"/>
  <c r="T25" i="15"/>
  <c r="Y27" i="15"/>
  <c r="AK43" i="15"/>
  <c r="Y33" i="15"/>
  <c r="Z33" i="15" s="1"/>
  <c r="S25" i="15"/>
  <c r="AF20" i="15"/>
  <c r="M48" i="15"/>
  <c r="N48" i="15" s="1"/>
  <c r="S26" i="15"/>
  <c r="AK20" i="15"/>
  <c r="AK24" i="15"/>
  <c r="AK44" i="15"/>
  <c r="AL44" i="15" s="1"/>
  <c r="AK38" i="15"/>
  <c r="AL38" i="15" s="1"/>
  <c r="AL29" i="15"/>
  <c r="H28" i="15"/>
  <c r="H36" i="15" s="1"/>
  <c r="AE47" i="15"/>
  <c r="AF47" i="15" s="1"/>
  <c r="Y24" i="15"/>
  <c r="AK47" i="15"/>
  <c r="AL47" i="15" s="1"/>
  <c r="M38" i="15"/>
  <c r="N38" i="15" s="1"/>
  <c r="Y41" i="15"/>
  <c r="Z41" i="15" s="1"/>
  <c r="AL45" i="15"/>
  <c r="AE45" i="15"/>
  <c r="AF45" i="15" s="1"/>
  <c r="M37" i="15"/>
  <c r="N37" i="15" s="1"/>
  <c r="S29" i="15"/>
  <c r="T29" i="15" s="1"/>
  <c r="T32" i="15"/>
  <c r="M32" i="15"/>
  <c r="S32" i="15"/>
  <c r="Y29" i="15"/>
  <c r="Z29" i="15" s="1"/>
  <c r="Y43" i="15"/>
  <c r="Z43" i="15" s="1"/>
  <c r="Y32" i="15"/>
  <c r="AF32" i="15"/>
  <c r="AE32" i="15"/>
  <c r="M47" i="15"/>
  <c r="N47" i="15" s="1"/>
  <c r="AE27" i="15"/>
  <c r="AL27" i="15"/>
  <c r="AE41" i="15"/>
  <c r="AF41" i="15" s="1"/>
  <c r="AL26" i="15"/>
  <c r="AE26" i="15"/>
  <c r="AE37" i="15"/>
  <c r="AF37" i="15" s="1"/>
  <c r="S37" i="15"/>
  <c r="T37" i="15" s="1"/>
  <c r="Y44" i="15"/>
  <c r="Z44" i="15" s="1"/>
  <c r="AL24" i="15"/>
  <c r="AE24" i="15"/>
  <c r="AF24" i="15" s="1"/>
  <c r="M33" i="15"/>
  <c r="N33" i="15" s="1"/>
  <c r="M34" i="15"/>
  <c r="N34" i="15" s="1"/>
  <c r="N26" i="15"/>
  <c r="M26" i="15"/>
  <c r="S38" i="15"/>
  <c r="T38" i="15" s="1"/>
  <c r="AE20" i="15"/>
  <c r="AL20" i="15"/>
  <c r="Z24" i="15"/>
  <c r="S24" i="15"/>
  <c r="M44" i="15"/>
  <c r="N44" i="15" s="1"/>
  <c r="Y34" i="15"/>
  <c r="Z34" i="15" s="1"/>
  <c r="M43" i="15"/>
  <c r="N43" i="15" s="1"/>
  <c r="M27" i="15"/>
  <c r="T27" i="15"/>
  <c r="S45" i="15"/>
  <c r="T45" i="15" s="1"/>
  <c r="S44" i="15"/>
  <c r="T44" i="15" s="1"/>
  <c r="M41" i="15"/>
  <c r="N41" i="15" s="1"/>
  <c r="N45" i="15"/>
  <c r="S43" i="15"/>
  <c r="T43" i="15" s="1"/>
  <c r="AC40" i="15"/>
  <c r="Q40" i="15"/>
  <c r="AI40" i="15"/>
  <c r="W40" i="15"/>
  <c r="K40" i="15"/>
  <c r="H40" i="15"/>
  <c r="M20" i="15"/>
  <c r="T20" i="15"/>
  <c r="Y45" i="15"/>
  <c r="Z45" i="15" s="1"/>
  <c r="T24" i="15"/>
  <c r="M24" i="15"/>
  <c r="N24" i="15" s="1"/>
  <c r="Y38" i="15"/>
  <c r="Z38" i="15" s="1"/>
  <c r="AE38" i="15"/>
  <c r="AF38" i="15" s="1"/>
  <c r="S34" i="15"/>
  <c r="T34" i="15" s="1"/>
  <c r="AE44" i="15"/>
  <c r="AF44" i="15" s="1"/>
  <c r="AE34" i="15"/>
  <c r="AF34" i="15" s="1"/>
  <c r="AK34" i="15"/>
  <c r="AL34" i="15" s="1"/>
  <c r="AE43" i="15"/>
  <c r="AF43" i="15" s="1"/>
  <c r="AL43" i="15"/>
  <c r="AK33" i="14"/>
  <c r="AL33" i="14" s="1"/>
  <c r="Y41" i="14"/>
  <c r="Z41" i="14" s="1"/>
  <c r="S34" i="14"/>
  <c r="T34" i="14" s="1"/>
  <c r="S47" i="14"/>
  <c r="T47" i="14" s="1"/>
  <c r="M20" i="14"/>
  <c r="Z32" i="14"/>
  <c r="AK29" i="14"/>
  <c r="T27" i="14"/>
  <c r="M27" i="14"/>
  <c r="M21" i="14"/>
  <c r="N21" i="14" s="1"/>
  <c r="Z20" i="14"/>
  <c r="S20" i="14"/>
  <c r="Y20" i="14"/>
  <c r="Y21" i="14"/>
  <c r="AF21" i="14"/>
  <c r="S27" i="14"/>
  <c r="Z27" i="14"/>
  <c r="AE20" i="14"/>
  <c r="Y27" i="14"/>
  <c r="AK20" i="14"/>
  <c r="Y26" i="14"/>
  <c r="AF26" i="14"/>
  <c r="Y33" i="14"/>
  <c r="Z33" i="14" s="1"/>
  <c r="M33" i="14"/>
  <c r="N33" i="14" s="1"/>
  <c r="AK32" i="14"/>
  <c r="S40" i="14"/>
  <c r="T40" i="14" s="1"/>
  <c r="Q38" i="14"/>
  <c r="AC38" i="14"/>
  <c r="W38" i="14"/>
  <c r="H38" i="14"/>
  <c r="AI38" i="14"/>
  <c r="K38" i="14"/>
  <c r="AK40" i="14"/>
  <c r="AL40" i="14" s="1"/>
  <c r="Y29" i="14"/>
  <c r="Z29" i="14" s="1"/>
  <c r="M43" i="14"/>
  <c r="N43" i="14" s="1"/>
  <c r="Z25" i="14"/>
  <c r="S25" i="14"/>
  <c r="Y24" i="14"/>
  <c r="Z24" i="14" s="1"/>
  <c r="AF24" i="14"/>
  <c r="M37" i="14"/>
  <c r="N37" i="14" s="1"/>
  <c r="AE33" i="14"/>
  <c r="AF33" i="14" s="1"/>
  <c r="AE47" i="14"/>
  <c r="AF47" i="14" s="1"/>
  <c r="AK47" i="14"/>
  <c r="AL47" i="14" s="1"/>
  <c r="T24" i="14"/>
  <c r="M24" i="14"/>
  <c r="N24" i="14" s="1"/>
  <c r="S33" i="14"/>
  <c r="T33" i="14" s="1"/>
  <c r="Y37" i="14"/>
  <c r="Z37" i="14" s="1"/>
  <c r="M40" i="14"/>
  <c r="N40" i="14" s="1"/>
  <c r="M29" i="14"/>
  <c r="N29" i="14" s="1"/>
  <c r="M32" i="14"/>
  <c r="T32" i="14"/>
  <c r="T26" i="14"/>
  <c r="M26" i="14"/>
  <c r="AE41" i="14"/>
  <c r="AF41" i="14" s="1"/>
  <c r="AE32" i="14"/>
  <c r="AL32" i="14"/>
  <c r="S48" i="14"/>
  <c r="T48" i="14" s="1"/>
  <c r="AE34" i="14"/>
  <c r="AF34" i="14" s="1"/>
  <c r="AF43" i="14"/>
  <c r="Y43" i="14"/>
  <c r="Z43" i="14" s="1"/>
  <c r="AK34" i="14"/>
  <c r="AL34" i="14" s="1"/>
  <c r="Y40" i="14"/>
  <c r="Z40" i="14" s="1"/>
  <c r="M47" i="14"/>
  <c r="N47" i="14" s="1"/>
  <c r="M25" i="14"/>
  <c r="T25" i="14"/>
  <c r="M48" i="14"/>
  <c r="N48" i="14" s="1"/>
  <c r="AE24" i="14"/>
  <c r="AL24" i="14"/>
  <c r="S29" i="14"/>
  <c r="T29" i="14" s="1"/>
  <c r="AE29" i="14"/>
  <c r="AF29" i="14" s="1"/>
  <c r="AL29" i="14"/>
  <c r="AE40" i="14"/>
  <c r="AF40" i="14" s="1"/>
  <c r="AE26" i="14"/>
  <c r="S43" i="14"/>
  <c r="T43" i="14" s="1"/>
  <c r="AK48" i="14"/>
  <c r="AL48" i="14" s="1"/>
  <c r="S37" i="14"/>
  <c r="T37" i="14" s="1"/>
  <c r="S32" i="14"/>
  <c r="S41" i="14"/>
  <c r="T41" i="14" s="1"/>
  <c r="Y48" i="14"/>
  <c r="Z48" i="14" s="1"/>
  <c r="M34" i="14"/>
  <c r="N34" i="14" s="1"/>
  <c r="S46" i="14"/>
  <c r="T46" i="14" s="1"/>
  <c r="M46" i="14"/>
  <c r="N46" i="14" s="1"/>
  <c r="AE48" i="14"/>
  <c r="AF48" i="14" s="1"/>
  <c r="S26" i="14"/>
  <c r="Z26" i="14"/>
  <c r="Y37" i="13"/>
  <c r="Z37" i="13" s="1"/>
  <c r="M32" i="13"/>
  <c r="AK48" i="13"/>
  <c r="AL48" i="13" s="1"/>
  <c r="Y20" i="13"/>
  <c r="S20" i="13"/>
  <c r="S33" i="13"/>
  <c r="T33" i="13" s="1"/>
  <c r="M27" i="13"/>
  <c r="S27" i="13"/>
  <c r="AK46" i="13"/>
  <c r="AL46" i="13" s="1"/>
  <c r="S48" i="13"/>
  <c r="T48" i="13" s="1"/>
  <c r="Y38" i="13"/>
  <c r="Z38" i="13" s="1"/>
  <c r="H28" i="13"/>
  <c r="H36" i="13" s="1"/>
  <c r="AF20" i="13"/>
  <c r="AK43" i="13"/>
  <c r="AL43" i="13" s="1"/>
  <c r="S32" i="13"/>
  <c r="H41" i="13"/>
  <c r="AC41" i="13"/>
  <c r="AK41" i="13" s="1"/>
  <c r="Q41" i="13"/>
  <c r="K41" i="13"/>
  <c r="W41" i="13"/>
  <c r="M40" i="13"/>
  <c r="N40" i="13" s="1"/>
  <c r="AE38" i="13"/>
  <c r="AF38" i="13" s="1"/>
  <c r="S45" i="13"/>
  <c r="T45" i="13" s="1"/>
  <c r="S34" i="13"/>
  <c r="T34" i="13" s="1"/>
  <c r="AE44" i="13"/>
  <c r="AF44" i="13" s="1"/>
  <c r="AE20" i="13"/>
  <c r="AL20" i="13"/>
  <c r="AK40" i="13"/>
  <c r="AL40" i="13" s="1"/>
  <c r="AK20" i="13"/>
  <c r="AK38" i="13"/>
  <c r="AL38" i="13" s="1"/>
  <c r="M20" i="13"/>
  <c r="T20" i="13"/>
  <c r="S40" i="13"/>
  <c r="T40" i="13" s="1"/>
  <c r="AK47" i="13"/>
  <c r="AL47" i="13" s="1"/>
  <c r="M43" i="13"/>
  <c r="N43" i="13" s="1"/>
  <c r="AK44" i="13"/>
  <c r="AL44" i="13" s="1"/>
  <c r="S25" i="13"/>
  <c r="Z25" i="13"/>
  <c r="M47" i="13"/>
  <c r="N47" i="13" s="1"/>
  <c r="M34" i="13"/>
  <c r="N34" i="13" s="1"/>
  <c r="AE43" i="13"/>
  <c r="AF43" i="13" s="1"/>
  <c r="AK25" i="13"/>
  <c r="N45" i="13"/>
  <c r="AE37" i="13"/>
  <c r="AF37" i="13" s="1"/>
  <c r="Z26" i="13"/>
  <c r="S26" i="13"/>
  <c r="Y44" i="13"/>
  <c r="Z44" i="13" s="1"/>
  <c r="Y25" i="13"/>
  <c r="AF25" i="13"/>
  <c r="Y47" i="13"/>
  <c r="Z47" i="13" s="1"/>
  <c r="AF47" i="13"/>
  <c r="AK34" i="13"/>
  <c r="AL34" i="13" s="1"/>
  <c r="S43" i="13"/>
  <c r="T43" i="13" s="1"/>
  <c r="Y40" i="13"/>
  <c r="Z40" i="13" s="1"/>
  <c r="AL25" i="13"/>
  <c r="AE25" i="13"/>
  <c r="M38" i="13"/>
  <c r="N38" i="13" s="1"/>
  <c r="AE34" i="13"/>
  <c r="AF34" i="13" s="1"/>
  <c r="S44" i="13"/>
  <c r="T44" i="13" s="1"/>
  <c r="S37" i="13"/>
  <c r="T37" i="13" s="1"/>
  <c r="S46" i="13"/>
  <c r="T46" i="13" s="1"/>
  <c r="Y26" i="13"/>
  <c r="AF26" i="13"/>
  <c r="Y34" i="13"/>
  <c r="Z34" i="13" s="1"/>
  <c r="Y45" i="13"/>
  <c r="Z45" i="13" s="1"/>
  <c r="M46" i="13"/>
  <c r="N46" i="13" s="1"/>
  <c r="M44" i="13"/>
  <c r="N44" i="13" s="1"/>
  <c r="AF24" i="13"/>
  <c r="Y24" i="13"/>
  <c r="Z24" i="13" s="1"/>
  <c r="AE45" i="13"/>
  <c r="AF45" i="13" s="1"/>
  <c r="M25" i="13"/>
  <c r="T25" i="13"/>
  <c r="Z29" i="13"/>
  <c r="S29" i="13"/>
  <c r="T29" i="13" s="1"/>
  <c r="S38" i="13"/>
  <c r="T38" i="13" s="1"/>
  <c r="Y46" i="13"/>
  <c r="Z46" i="13" s="1"/>
  <c r="Y43" i="13"/>
  <c r="Z43" i="13" s="1"/>
  <c r="AE46" i="13"/>
  <c r="AF46" i="13" s="1"/>
  <c r="T26" i="13"/>
  <c r="M26" i="13"/>
  <c r="AK37" i="13"/>
  <c r="AL37" i="13" s="1"/>
  <c r="M33" i="12"/>
  <c r="N33" i="12" s="1"/>
  <c r="F41" i="12"/>
  <c r="F40" i="12"/>
  <c r="AC38" i="12"/>
  <c r="Q38" i="12"/>
  <c r="H38" i="12"/>
  <c r="K38" i="12"/>
  <c r="Y24" i="12"/>
  <c r="W38" i="12"/>
  <c r="AI38" i="12"/>
  <c r="Y27" i="12"/>
  <c r="AE45" i="12"/>
  <c r="AF45" i="12" s="1"/>
  <c r="AK33" i="12"/>
  <c r="AL33" i="12" s="1"/>
  <c r="AK46" i="12"/>
  <c r="AL46" i="12" s="1"/>
  <c r="S46" i="12"/>
  <c r="T46" i="12" s="1"/>
  <c r="AE34" i="12"/>
  <c r="AF34" i="12" s="1"/>
  <c r="M34" i="12"/>
  <c r="N34" i="12" s="1"/>
  <c r="S37" i="12"/>
  <c r="T37" i="12" s="1"/>
  <c r="Y29" i="12"/>
  <c r="Z29" i="12" s="1"/>
  <c r="M32" i="12"/>
  <c r="T32" i="12"/>
  <c r="AF25" i="12"/>
  <c r="Y25" i="12"/>
  <c r="M46" i="12"/>
  <c r="N46" i="12" s="1"/>
  <c r="AK26" i="12"/>
  <c r="M45" i="12"/>
  <c r="N45" i="12" s="1"/>
  <c r="AL27" i="12"/>
  <c r="AE27" i="12"/>
  <c r="AK27" i="12"/>
  <c r="AK34" i="12"/>
  <c r="AL34" i="12" s="1"/>
  <c r="AF32" i="12"/>
  <c r="Y32" i="12"/>
  <c r="T25" i="12"/>
  <c r="M25" i="12"/>
  <c r="S21" i="12"/>
  <c r="T21" i="12" s="1"/>
  <c r="Z21" i="12"/>
  <c r="AE29" i="12"/>
  <c r="AF29" i="12" s="1"/>
  <c r="S25" i="12"/>
  <c r="Z25" i="12"/>
  <c r="AF21" i="12"/>
  <c r="Y21" i="12"/>
  <c r="Y26" i="12"/>
  <c r="AF26" i="12"/>
  <c r="T29" i="12"/>
  <c r="M29" i="12"/>
  <c r="N29" i="12" s="1"/>
  <c r="AL26" i="12"/>
  <c r="AE26" i="12"/>
  <c r="S26" i="12"/>
  <c r="Z26" i="12"/>
  <c r="S45" i="12"/>
  <c r="T45" i="12" s="1"/>
  <c r="Y34" i="12"/>
  <c r="Z34" i="12" s="1"/>
  <c r="AE21" i="12"/>
  <c r="AL21" i="12"/>
  <c r="AE46" i="12"/>
  <c r="AF46" i="12" s="1"/>
  <c r="T27" i="12"/>
  <c r="S27" i="12"/>
  <c r="M27" i="12"/>
  <c r="Y37" i="12"/>
  <c r="Z37" i="12" s="1"/>
  <c r="AL25" i="12"/>
  <c r="AE25" i="12"/>
  <c r="AL32" i="12"/>
  <c r="AE32" i="12"/>
  <c r="AK25" i="12"/>
  <c r="AK21" i="12"/>
  <c r="T26" i="12"/>
  <c r="M26" i="12"/>
  <c r="Y46" i="12"/>
  <c r="Z46" i="12" s="1"/>
  <c r="S38" i="12" l="1"/>
  <c r="T38" i="12" s="1"/>
  <c r="S38" i="16"/>
  <c r="T38" i="16" s="1"/>
  <c r="Y38" i="16"/>
  <c r="Z38" i="16" s="1"/>
  <c r="M38" i="16"/>
  <c r="N38" i="16" s="1"/>
  <c r="AK38" i="16"/>
  <c r="AL38" i="16" s="1"/>
  <c r="AK38" i="14"/>
  <c r="AL38" i="14" s="1"/>
  <c r="Y41" i="13"/>
  <c r="Z41" i="13" s="1"/>
  <c r="Y38" i="12"/>
  <c r="Z38" i="12" s="1"/>
  <c r="AE38" i="17"/>
  <c r="AF38" i="17" s="1"/>
  <c r="M38" i="17"/>
  <c r="N38" i="17" s="1"/>
  <c r="Y38" i="17"/>
  <c r="Z38" i="17" s="1"/>
  <c r="H36" i="17"/>
  <c r="AK38" i="17"/>
  <c r="AL38" i="17" s="1"/>
  <c r="S38" i="17"/>
  <c r="T38" i="17" s="1"/>
  <c r="H36" i="16"/>
  <c r="M40" i="15"/>
  <c r="N40" i="15" s="1"/>
  <c r="Y40" i="15"/>
  <c r="Z40" i="15" s="1"/>
  <c r="AK40" i="15"/>
  <c r="AL40" i="15" s="1"/>
  <c r="S40" i="15"/>
  <c r="T40" i="15" s="1"/>
  <c r="AE40" i="15"/>
  <c r="AF40" i="15" s="1"/>
  <c r="H39" i="15"/>
  <c r="H50" i="15" s="1"/>
  <c r="Y38" i="14"/>
  <c r="Z38" i="14" s="1"/>
  <c r="AE38" i="14"/>
  <c r="AF38" i="14" s="1"/>
  <c r="S38" i="14"/>
  <c r="T38" i="14" s="1"/>
  <c r="M38" i="14"/>
  <c r="N38" i="14" s="1"/>
  <c r="S41" i="13"/>
  <c r="T41" i="13" s="1"/>
  <c r="AE41" i="13"/>
  <c r="AF41" i="13" s="1"/>
  <c r="AL41" i="13"/>
  <c r="M41" i="13"/>
  <c r="N41" i="13" s="1"/>
  <c r="H39" i="13"/>
  <c r="AK38" i="12"/>
  <c r="AL38" i="12" s="1"/>
  <c r="AI40" i="12"/>
  <c r="K40" i="12"/>
  <c r="Q40" i="12"/>
  <c r="AC40" i="12"/>
  <c r="H40" i="12"/>
  <c r="W40" i="12"/>
  <c r="M38" i="12"/>
  <c r="N38" i="12" s="1"/>
  <c r="AE38" i="12"/>
  <c r="AF38" i="12" s="1"/>
  <c r="Q41" i="12"/>
  <c r="AC41" i="12"/>
  <c r="AI41" i="12"/>
  <c r="H41" i="12"/>
  <c r="K41" i="12"/>
  <c r="W41" i="12"/>
  <c r="AK41" i="12" l="1"/>
  <c r="AL41" i="12" s="1"/>
  <c r="S40" i="12"/>
  <c r="T40" i="12" s="1"/>
  <c r="Y41" i="12"/>
  <c r="Z41" i="12" s="1"/>
  <c r="Y40" i="12"/>
  <c r="Z40" i="12" s="1"/>
  <c r="H39" i="17"/>
  <c r="H39" i="16"/>
  <c r="H51" i="15"/>
  <c r="H52" i="15" s="1"/>
  <c r="H56" i="15"/>
  <c r="H39" i="14"/>
  <c r="H50" i="13"/>
  <c r="H56" i="13"/>
  <c r="M41" i="12"/>
  <c r="N41" i="12" s="1"/>
  <c r="AE40" i="12"/>
  <c r="AF40" i="12" s="1"/>
  <c r="AE41" i="12"/>
  <c r="AF41" i="12" s="1"/>
  <c r="M40" i="12"/>
  <c r="N40" i="12" s="1"/>
  <c r="S41" i="12"/>
  <c r="T41" i="12" s="1"/>
  <c r="AK40" i="12"/>
  <c r="AL40" i="12" s="1"/>
  <c r="H39" i="12"/>
  <c r="H56" i="17" l="1"/>
  <c r="H50" i="17"/>
  <c r="H50" i="16"/>
  <c r="H56" i="16"/>
  <c r="H53" i="15"/>
  <c r="H57" i="15"/>
  <c r="H58" i="15" s="1"/>
  <c r="H56" i="14"/>
  <c r="H50" i="14"/>
  <c r="H57" i="13"/>
  <c r="H51" i="13"/>
  <c r="H56" i="12"/>
  <c r="H50" i="12"/>
  <c r="H51" i="17" l="1"/>
  <c r="H57" i="17"/>
  <c r="H58" i="17" s="1"/>
  <c r="H57" i="16"/>
  <c r="H51" i="16"/>
  <c r="H59" i="15"/>
  <c r="H60" i="15" s="1"/>
  <c r="H54" i="15"/>
  <c r="H51" i="14"/>
  <c r="H57" i="14"/>
  <c r="H58" i="14" s="1"/>
  <c r="H58" i="13"/>
  <c r="H52" i="13"/>
  <c r="H51" i="12"/>
  <c r="H57" i="12"/>
  <c r="H59" i="17" l="1"/>
  <c r="H52" i="17"/>
  <c r="H52" i="16"/>
  <c r="H58" i="16"/>
  <c r="H59" i="14"/>
  <c r="H52" i="14"/>
  <c r="H53" i="13"/>
  <c r="H59" i="13"/>
  <c r="H60" i="13" s="1"/>
  <c r="H58" i="12"/>
  <c r="H59" i="12" s="1"/>
  <c r="H52" i="12"/>
  <c r="H60" i="17" l="1"/>
  <c r="H53" i="17"/>
  <c r="H54" i="17" s="1"/>
  <c r="H53" i="16"/>
  <c r="H59" i="16"/>
  <c r="H53" i="14"/>
  <c r="H60" i="14"/>
  <c r="H54" i="13"/>
  <c r="H53" i="12"/>
  <c r="H60" i="12"/>
  <c r="H60" i="16" l="1"/>
  <c r="H54" i="16"/>
  <c r="H54" i="14"/>
  <c r="H54" i="12"/>
  <c r="AI42" i="11" l="1"/>
  <c r="AI35" i="11"/>
  <c r="AI15" i="11"/>
  <c r="AK55" i="11"/>
  <c r="AK49" i="11"/>
  <c r="AH34" i="11"/>
  <c r="AI18" i="11"/>
  <c r="AI17" i="11"/>
  <c r="AI16" i="11"/>
  <c r="AI13" i="11"/>
  <c r="AC42" i="11"/>
  <c r="AC35" i="11"/>
  <c r="AC15" i="11"/>
  <c r="AE55" i="11"/>
  <c r="AE49" i="11"/>
  <c r="AB34" i="11"/>
  <c r="AC18" i="11"/>
  <c r="AL18" i="11" s="1"/>
  <c r="AC17" i="11"/>
  <c r="AL17" i="11" s="1"/>
  <c r="AC16" i="11"/>
  <c r="AC13" i="11"/>
  <c r="AL13" i="11" s="1"/>
  <c r="W42" i="11"/>
  <c r="W35" i="11"/>
  <c r="W15" i="11"/>
  <c r="Y55" i="11"/>
  <c r="Y49" i="11"/>
  <c r="V34" i="11"/>
  <c r="W18" i="11"/>
  <c r="AF18" i="11" s="1"/>
  <c r="W17" i="11"/>
  <c r="W16" i="11"/>
  <c r="AF16" i="11" s="1"/>
  <c r="W13" i="11"/>
  <c r="AF13" i="11" s="1"/>
  <c r="Q42" i="11"/>
  <c r="Q35" i="11"/>
  <c r="Q15" i="11"/>
  <c r="S55" i="11"/>
  <c r="S49" i="11"/>
  <c r="P34" i="11"/>
  <c r="Q18" i="11"/>
  <c r="Q17" i="11"/>
  <c r="Z17" i="11" s="1"/>
  <c r="Q16" i="11"/>
  <c r="Z16" i="11" s="1"/>
  <c r="Q13" i="11"/>
  <c r="Z13" i="11" s="1"/>
  <c r="K18" i="11"/>
  <c r="T18" i="11" s="1"/>
  <c r="K17" i="11"/>
  <c r="T17" i="11" s="1"/>
  <c r="K16" i="11"/>
  <c r="T16" i="11" s="1"/>
  <c r="K13" i="11"/>
  <c r="F48" i="11"/>
  <c r="F46" i="11"/>
  <c r="H46" i="11" s="1"/>
  <c r="F45" i="11"/>
  <c r="H45" i="11" s="1"/>
  <c r="F44" i="11"/>
  <c r="AI44" i="11" s="1"/>
  <c r="F43" i="11"/>
  <c r="K42" i="11"/>
  <c r="H42" i="11"/>
  <c r="F37" i="11"/>
  <c r="F38" i="11" s="1"/>
  <c r="K35" i="11"/>
  <c r="H35" i="11"/>
  <c r="J34" i="11"/>
  <c r="F34" i="11"/>
  <c r="G34" i="11"/>
  <c r="F33" i="11"/>
  <c r="F32" i="11"/>
  <c r="F29" i="11"/>
  <c r="F27" i="11"/>
  <c r="H27" i="11" s="1"/>
  <c r="N27" i="11" s="1"/>
  <c r="F26" i="11"/>
  <c r="H26" i="11" s="1"/>
  <c r="N26" i="11" s="1"/>
  <c r="F25" i="11"/>
  <c r="AI25" i="11" s="1"/>
  <c r="F24" i="11"/>
  <c r="F21" i="11"/>
  <c r="Q21" i="11" s="1"/>
  <c r="H20" i="11"/>
  <c r="N20" i="11" s="1"/>
  <c r="F19" i="11"/>
  <c r="H18" i="11"/>
  <c r="N18" i="11" s="1"/>
  <c r="H17" i="11"/>
  <c r="N17" i="11" s="1"/>
  <c r="H16" i="11"/>
  <c r="N16" i="11" s="1"/>
  <c r="K15" i="11"/>
  <c r="H15" i="11"/>
  <c r="H13" i="11"/>
  <c r="AK16" i="11" l="1"/>
  <c r="H12" i="11"/>
  <c r="Q45" i="11"/>
  <c r="W48" i="11"/>
  <c r="Q48" i="11"/>
  <c r="AI48" i="11"/>
  <c r="K48" i="11"/>
  <c r="AC48" i="11"/>
  <c r="AK48" i="11" s="1"/>
  <c r="AL48" i="11" s="1"/>
  <c r="H48" i="11"/>
  <c r="W47" i="11"/>
  <c r="Q47" i="11"/>
  <c r="AI47" i="11"/>
  <c r="K47" i="11"/>
  <c r="AC47" i="11"/>
  <c r="H47" i="11"/>
  <c r="Q34" i="11"/>
  <c r="Q29" i="11"/>
  <c r="Z29" i="11" s="1"/>
  <c r="AK13" i="11"/>
  <c r="S18" i="11"/>
  <c r="K38" i="11"/>
  <c r="S13" i="11"/>
  <c r="AK18" i="11"/>
  <c r="W24" i="11"/>
  <c r="AF24" i="11" s="1"/>
  <c r="Y42" i="11"/>
  <c r="Z42" i="11" s="1"/>
  <c r="AC44" i="11"/>
  <c r="AK44" i="11" s="1"/>
  <c r="AL44" i="11" s="1"/>
  <c r="AI38" i="11"/>
  <c r="K34" i="11"/>
  <c r="W20" i="11"/>
  <c r="AF20" i="11" s="1"/>
  <c r="W27" i="11"/>
  <c r="AF27" i="11" s="1"/>
  <c r="AC34" i="11"/>
  <c r="K44" i="11"/>
  <c r="AE16" i="11"/>
  <c r="AC29" i="11"/>
  <c r="AL29" i="11" s="1"/>
  <c r="Q46" i="11"/>
  <c r="AI45" i="11"/>
  <c r="K45" i="11"/>
  <c r="M45" i="11" s="1"/>
  <c r="N45" i="11" s="1"/>
  <c r="AI24" i="11"/>
  <c r="K29" i="11"/>
  <c r="S16" i="11"/>
  <c r="W37" i="11"/>
  <c r="AC45" i="11"/>
  <c r="AI29" i="11"/>
  <c r="W34" i="11"/>
  <c r="Q24" i="11"/>
  <c r="Z24" i="11" s="1"/>
  <c r="W46" i="11"/>
  <c r="K24" i="11"/>
  <c r="T24" i="11" s="1"/>
  <c r="K26" i="11"/>
  <c r="T26" i="11" s="1"/>
  <c r="AC24" i="11"/>
  <c r="AL24" i="11" s="1"/>
  <c r="Y13" i="11"/>
  <c r="AE42" i="11"/>
  <c r="AF42" i="11" s="1"/>
  <c r="Y15" i="11"/>
  <c r="S35" i="11"/>
  <c r="T13" i="11"/>
  <c r="Y17" i="11"/>
  <c r="AF17" i="11"/>
  <c r="H21" i="11"/>
  <c r="K21" i="11"/>
  <c r="AI21" i="11"/>
  <c r="W21" i="11"/>
  <c r="H43" i="11"/>
  <c r="AC43" i="11"/>
  <c r="AI43" i="11"/>
  <c r="K43" i="11"/>
  <c r="Q43" i="11"/>
  <c r="W43" i="11"/>
  <c r="Q25" i="11"/>
  <c r="Z18" i="11"/>
  <c r="S42" i="11"/>
  <c r="T42" i="11" s="1"/>
  <c r="AC21" i="11"/>
  <c r="H25" i="11"/>
  <c r="N25" i="11" s="1"/>
  <c r="W25" i="11"/>
  <c r="K25" i="11"/>
  <c r="T25" i="11" s="1"/>
  <c r="AC25" i="11"/>
  <c r="AK25" i="11" s="1"/>
  <c r="H32" i="11"/>
  <c r="N32" i="11" s="1"/>
  <c r="AC32" i="11"/>
  <c r="AI32" i="11"/>
  <c r="Q32" i="11"/>
  <c r="K32" i="11"/>
  <c r="T32" i="11" s="1"/>
  <c r="Z21" i="11"/>
  <c r="W32" i="11"/>
  <c r="AE15" i="11"/>
  <c r="AK42" i="11"/>
  <c r="AL42" i="11" s="1"/>
  <c r="AE17" i="11"/>
  <c r="S15" i="11"/>
  <c r="T15" i="11" s="1"/>
  <c r="S17" i="11"/>
  <c r="Z15" i="11"/>
  <c r="W44" i="11"/>
  <c r="W29" i="11"/>
  <c r="AE35" i="11"/>
  <c r="AI26" i="11"/>
  <c r="AI46" i="11"/>
  <c r="AK15" i="11"/>
  <c r="AL15" i="11" s="1"/>
  <c r="AK35" i="11"/>
  <c r="Q44" i="11"/>
  <c r="Q37" i="11"/>
  <c r="Y16" i="11"/>
  <c r="W45" i="11"/>
  <c r="Y45" i="11" s="1"/>
  <c r="Z45" i="11" s="1"/>
  <c r="AE13" i="11"/>
  <c r="AE18" i="11"/>
  <c r="AC37" i="11"/>
  <c r="AC46" i="11"/>
  <c r="AI20" i="11"/>
  <c r="AI37" i="11"/>
  <c r="Y35" i="11"/>
  <c r="AC26" i="11"/>
  <c r="AC38" i="11"/>
  <c r="AI27" i="11"/>
  <c r="K20" i="11"/>
  <c r="K27" i="11"/>
  <c r="T27" i="11" s="1"/>
  <c r="K37" i="11"/>
  <c r="K46" i="11"/>
  <c r="Q26" i="11"/>
  <c r="Q38" i="11"/>
  <c r="W26" i="11"/>
  <c r="W38" i="11"/>
  <c r="AF15" i="11"/>
  <c r="AC20" i="11"/>
  <c r="AC27" i="11"/>
  <c r="AL16" i="11"/>
  <c r="Q20" i="11"/>
  <c r="Q27" i="11"/>
  <c r="Y18" i="11"/>
  <c r="AK17" i="11"/>
  <c r="AI34" i="11"/>
  <c r="H29" i="11"/>
  <c r="M17" i="11"/>
  <c r="H24" i="11"/>
  <c r="H19" i="11"/>
  <c r="H38" i="11"/>
  <c r="M13" i="11"/>
  <c r="H37" i="11"/>
  <c r="N13" i="11"/>
  <c r="M16" i="11"/>
  <c r="M15" i="11"/>
  <c r="N15" i="11" s="1"/>
  <c r="M18" i="11"/>
  <c r="M35" i="11"/>
  <c r="H34" i="11"/>
  <c r="M42" i="11"/>
  <c r="N42" i="11" s="1"/>
  <c r="H44" i="11"/>
  <c r="F41" i="11"/>
  <c r="F40" i="11"/>
  <c r="W40" i="11" s="1"/>
  <c r="Y20" i="11" l="1"/>
  <c r="AE46" i="11"/>
  <c r="AF46" i="11" s="1"/>
  <c r="Y34" i="11"/>
  <c r="Z34" i="11" s="1"/>
  <c r="Y27" i="11"/>
  <c r="S34" i="11"/>
  <c r="T34" i="11" s="1"/>
  <c r="Y43" i="11"/>
  <c r="Z43" i="11" s="1"/>
  <c r="M48" i="11"/>
  <c r="N48" i="11" s="1"/>
  <c r="M47" i="11"/>
  <c r="N47" i="11" s="1"/>
  <c r="AK47" i="11"/>
  <c r="AL47" i="11" s="1"/>
  <c r="S29" i="11"/>
  <c r="T29" i="11" s="1"/>
  <c r="AE45" i="11"/>
  <c r="AF45" i="11" s="1"/>
  <c r="AE37" i="11"/>
  <c r="AF37" i="11" s="1"/>
  <c r="AE29" i="11"/>
  <c r="M21" i="11"/>
  <c r="N21" i="11" s="1"/>
  <c r="AK38" i="11"/>
  <c r="AL38" i="11" s="1"/>
  <c r="AK24" i="11"/>
  <c r="S38" i="11"/>
  <c r="T38" i="11" s="1"/>
  <c r="AC40" i="11"/>
  <c r="AE40" i="11" s="1"/>
  <c r="AF40" i="11" s="1"/>
  <c r="AK29" i="11"/>
  <c r="S48" i="11"/>
  <c r="T48" i="11" s="1"/>
  <c r="S47" i="11"/>
  <c r="T47" i="11" s="1"/>
  <c r="Y46" i="11"/>
  <c r="Z46" i="11" s="1"/>
  <c r="S45" i="11"/>
  <c r="T45" i="11" s="1"/>
  <c r="Y24" i="11"/>
  <c r="AK34" i="11"/>
  <c r="AL34" i="11" s="1"/>
  <c r="S43" i="11"/>
  <c r="T43" i="11" s="1"/>
  <c r="S44" i="11"/>
  <c r="T44" i="11" s="1"/>
  <c r="M20" i="11"/>
  <c r="Y44" i="11"/>
  <c r="Z44" i="11" s="1"/>
  <c r="AE24" i="11"/>
  <c r="AK21" i="11"/>
  <c r="M24" i="11"/>
  <c r="N24" i="11" s="1"/>
  <c r="Y48" i="11"/>
  <c r="Z48" i="11" s="1"/>
  <c r="AK20" i="11"/>
  <c r="S21" i="11"/>
  <c r="T21" i="11" s="1"/>
  <c r="S24" i="11"/>
  <c r="AK45" i="11"/>
  <c r="AL45" i="11" s="1"/>
  <c r="AE48" i="11"/>
  <c r="AF48" i="11" s="1"/>
  <c r="M27" i="11"/>
  <c r="M26" i="11"/>
  <c r="M29" i="11"/>
  <c r="N29" i="11" s="1"/>
  <c r="S37" i="11"/>
  <c r="T37" i="11" s="1"/>
  <c r="AE34" i="11"/>
  <c r="AF34" i="11" s="1"/>
  <c r="AK43" i="11"/>
  <c r="AL43" i="11" s="1"/>
  <c r="Z26" i="11"/>
  <c r="S26" i="11"/>
  <c r="AE26" i="11"/>
  <c r="AL26" i="11"/>
  <c r="Y25" i="11"/>
  <c r="AF25" i="11"/>
  <c r="AE27" i="11"/>
  <c r="AL27" i="11"/>
  <c r="AK46" i="11"/>
  <c r="AL46" i="11" s="1"/>
  <c r="AE44" i="11"/>
  <c r="AF44" i="11" s="1"/>
  <c r="Y32" i="11"/>
  <c r="AF32" i="11"/>
  <c r="M25" i="11"/>
  <c r="AE20" i="11"/>
  <c r="AL20" i="11"/>
  <c r="Z32" i="11"/>
  <c r="S32" i="11"/>
  <c r="AE47" i="11"/>
  <c r="AF47" i="11" s="1"/>
  <c r="M46" i="11"/>
  <c r="N46" i="11" s="1"/>
  <c r="M43" i="11"/>
  <c r="N43" i="11" s="1"/>
  <c r="AK26" i="11"/>
  <c r="AK32" i="11"/>
  <c r="AE43" i="11"/>
  <c r="AF43" i="11" s="1"/>
  <c r="M32" i="11"/>
  <c r="Y38" i="11"/>
  <c r="Z38" i="11" s="1"/>
  <c r="AK37" i="11"/>
  <c r="AL37" i="11" s="1"/>
  <c r="AE32" i="11"/>
  <c r="AL32" i="11"/>
  <c r="S46" i="11"/>
  <c r="T46" i="11" s="1"/>
  <c r="Y37" i="11"/>
  <c r="Z37" i="11" s="1"/>
  <c r="Q40" i="11"/>
  <c r="Y40" i="11" s="1"/>
  <c r="Z40" i="11" s="1"/>
  <c r="AI40" i="11"/>
  <c r="K40" i="11"/>
  <c r="Z27" i="11"/>
  <c r="S27" i="11"/>
  <c r="AK27" i="11"/>
  <c r="AE21" i="11"/>
  <c r="AL21" i="11"/>
  <c r="Y21" i="11"/>
  <c r="AF21" i="11"/>
  <c r="W41" i="11"/>
  <c r="AI41" i="11"/>
  <c r="AC41" i="11"/>
  <c r="Q41" i="11"/>
  <c r="K41" i="11"/>
  <c r="Z20" i="11"/>
  <c r="S20" i="11"/>
  <c r="T20" i="11" s="1"/>
  <c r="Y26" i="11"/>
  <c r="AF26" i="11"/>
  <c r="AE38" i="11"/>
  <c r="AF38" i="11" s="1"/>
  <c r="Y29" i="11"/>
  <c r="AF29" i="11"/>
  <c r="AE25" i="11"/>
  <c r="AL25" i="11"/>
  <c r="S25" i="11"/>
  <c r="Z25" i="11"/>
  <c r="Y47" i="11"/>
  <c r="Z47" i="11" s="1"/>
  <c r="H40" i="11"/>
  <c r="H41" i="11"/>
  <c r="H28" i="11"/>
  <c r="M34" i="11"/>
  <c r="N34" i="11" s="1"/>
  <c r="M37" i="11"/>
  <c r="N37" i="11" s="1"/>
  <c r="M38" i="11"/>
  <c r="N38" i="11" s="1"/>
  <c r="M44" i="11"/>
  <c r="N44" i="11" s="1"/>
  <c r="AK40" i="11" l="1"/>
  <c r="AL40" i="11" s="1"/>
  <c r="AE41" i="11"/>
  <c r="AF41" i="11" s="1"/>
  <c r="M41" i="11"/>
  <c r="N41" i="11" s="1"/>
  <c r="S41" i="11"/>
  <c r="T41" i="11" s="1"/>
  <c r="AK41" i="11"/>
  <c r="AL41" i="11" s="1"/>
  <c r="Y41" i="11"/>
  <c r="Z41" i="11" s="1"/>
  <c r="S40" i="11"/>
  <c r="T40" i="11" s="1"/>
  <c r="M40" i="11"/>
  <c r="N40" i="11" s="1"/>
  <c r="H33" i="42" l="1"/>
  <c r="H36" i="42" s="1"/>
  <c r="H39" i="42" s="1"/>
  <c r="H33" i="46"/>
  <c r="H36" i="46" s="1"/>
  <c r="H39" i="46" s="1"/>
  <c r="H33" i="44"/>
  <c r="H36" i="44" s="1"/>
  <c r="H39" i="44" s="1"/>
  <c r="H33" i="11"/>
  <c r="H36" i="11" s="1"/>
  <c r="H39" i="11" s="1"/>
  <c r="H33" i="43"/>
  <c r="H36" i="43" s="1"/>
  <c r="H39" i="43" s="1"/>
  <c r="H33" i="45"/>
  <c r="H36" i="45" s="1"/>
  <c r="H39" i="45" s="1"/>
  <c r="H33" i="47"/>
  <c r="H36" i="47" s="1"/>
  <c r="H39" i="47" s="1"/>
  <c r="H56" i="45" l="1"/>
  <c r="H50" i="45"/>
  <c r="H50" i="46"/>
  <c r="H56" i="46"/>
  <c r="H57" i="46" s="1"/>
  <c r="H58" i="46" s="1"/>
  <c r="H59" i="46" s="1"/>
  <c r="H60" i="46" s="1"/>
  <c r="H50" i="43"/>
  <c r="H51" i="43" s="1"/>
  <c r="H52" i="43" s="1"/>
  <c r="H56" i="43"/>
  <c r="H56" i="47"/>
  <c r="H50" i="47"/>
  <c r="H50" i="11"/>
  <c r="H56" i="11"/>
  <c r="H57" i="11" s="1"/>
  <c r="H58" i="11" s="1"/>
  <c r="H59" i="11" s="1"/>
  <c r="H60" i="11" s="1"/>
  <c r="H50" i="42"/>
  <c r="H51" i="42" s="1"/>
  <c r="H52" i="42" s="1"/>
  <c r="H56" i="42"/>
  <c r="H57" i="42" s="1"/>
  <c r="H58" i="42" s="1"/>
  <c r="H56" i="44"/>
  <c r="H57" i="44" s="1"/>
  <c r="H58" i="44" s="1"/>
  <c r="H50" i="44"/>
  <c r="H57" i="47" l="1"/>
  <c r="H58" i="47" s="1"/>
  <c r="H57" i="43"/>
  <c r="H58" i="43" s="1"/>
  <c r="H53" i="43"/>
  <c r="H54" i="43" s="1"/>
  <c r="H51" i="45"/>
  <c r="H52" i="45" s="1"/>
  <c r="H51" i="11"/>
  <c r="H52" i="11" s="1"/>
  <c r="H53" i="11" s="1"/>
  <c r="H54" i="11" s="1"/>
  <c r="H57" i="45"/>
  <c r="H58" i="45" s="1"/>
  <c r="H51" i="44"/>
  <c r="H52" i="44" s="1"/>
  <c r="H53" i="44" s="1"/>
  <c r="H54" i="44" s="1"/>
  <c r="H59" i="44"/>
  <c r="H60" i="44" s="1"/>
  <c r="H59" i="42"/>
  <c r="H60" i="42" s="1"/>
  <c r="H53" i="42"/>
  <c r="H54" i="42" s="1"/>
  <c r="H51" i="47"/>
  <c r="H52" i="47" s="1"/>
  <c r="H51" i="46"/>
  <c r="H52" i="46" s="1"/>
  <c r="H59" i="43" l="1"/>
  <c r="H60" i="43" s="1"/>
  <c r="H59" i="47"/>
  <c r="H60" i="47" s="1"/>
  <c r="H53" i="47"/>
  <c r="H54" i="47" s="1"/>
  <c r="H53" i="46"/>
  <c r="H54" i="46" s="1"/>
  <c r="H59" i="45"/>
  <c r="H60" i="45" s="1"/>
  <c r="H53" i="45"/>
  <c r="H54" i="45" s="1"/>
  <c r="K33" i="46" l="1"/>
  <c r="M33" i="46" s="1"/>
  <c r="N33" i="46" s="1"/>
  <c r="K33" i="11"/>
  <c r="M33" i="11" s="1"/>
  <c r="N33" i="11" s="1"/>
  <c r="K33" i="42"/>
  <c r="M33" i="42" s="1"/>
  <c r="N33" i="42" s="1"/>
  <c r="K33" i="47"/>
  <c r="M33" i="47" s="1"/>
  <c r="N33" i="47" s="1"/>
  <c r="K33" i="44"/>
  <c r="M33" i="44" s="1"/>
  <c r="N33" i="44" s="1"/>
  <c r="K33" i="45"/>
  <c r="M33" i="45" s="1"/>
  <c r="N33" i="45" s="1"/>
  <c r="K33" i="43"/>
  <c r="M33" i="43" s="1"/>
  <c r="N33" i="43" s="1"/>
  <c r="Q33" i="43"/>
  <c r="Q33" i="42"/>
  <c r="Q33" i="11"/>
  <c r="Q33" i="44"/>
  <c r="Q33" i="45"/>
  <c r="Q33" i="47"/>
  <c r="Q33" i="46"/>
  <c r="S33" i="46" s="1"/>
  <c r="T33" i="46" s="1"/>
  <c r="W33" i="46"/>
  <c r="W33" i="47"/>
  <c r="W33" i="44"/>
  <c r="W33" i="43"/>
  <c r="W33" i="45"/>
  <c r="W33" i="42"/>
  <c r="Y33" i="42" s="1"/>
  <c r="Z33" i="42" s="1"/>
  <c r="W33" i="11"/>
  <c r="Y33" i="11" s="1"/>
  <c r="Z33" i="11" s="1"/>
  <c r="AI33" i="11"/>
  <c r="AI33" i="42"/>
  <c r="AI33" i="43"/>
  <c r="AI33" i="47"/>
  <c r="AI33" i="45"/>
  <c r="AI33" i="46"/>
  <c r="AI33" i="44"/>
  <c r="S33" i="47" l="1"/>
  <c r="T33" i="47" s="1"/>
  <c r="S33" i="11"/>
  <c r="T33" i="11" s="1"/>
  <c r="Y33" i="45"/>
  <c r="Z33" i="45" s="1"/>
  <c r="S33" i="44"/>
  <c r="T33" i="44" s="1"/>
  <c r="Y33" i="43"/>
  <c r="Z33" i="43" s="1"/>
  <c r="S33" i="45"/>
  <c r="T33" i="45" s="1"/>
  <c r="Y33" i="44"/>
  <c r="Z33" i="44" s="1"/>
  <c r="S33" i="42"/>
  <c r="T33" i="42" s="1"/>
  <c r="Y33" i="46"/>
  <c r="Z33" i="46" s="1"/>
  <c r="Y33" i="47"/>
  <c r="Z33" i="47" s="1"/>
  <c r="S33" i="43"/>
  <c r="T33" i="43" s="1"/>
  <c r="AC33" i="11"/>
  <c r="AE33" i="11" s="1"/>
  <c r="AF33" i="11" s="1"/>
  <c r="AC33" i="47"/>
  <c r="AE33" i="47" s="1"/>
  <c r="AF33" i="47" s="1"/>
  <c r="AC33" i="42"/>
  <c r="AE33" i="42" s="1"/>
  <c r="AF33" i="42" s="1"/>
  <c r="AC33" i="43"/>
  <c r="AE33" i="43" s="1"/>
  <c r="AF33" i="43" s="1"/>
  <c r="AC33" i="44"/>
  <c r="AE33" i="44" s="1"/>
  <c r="AF33" i="44" s="1"/>
  <c r="AC33" i="46"/>
  <c r="AC33" i="45"/>
  <c r="AK33" i="11" l="1"/>
  <c r="AL33" i="11" s="1"/>
  <c r="AK33" i="44"/>
  <c r="AL33" i="44" s="1"/>
  <c r="AK33" i="42"/>
  <c r="AL33" i="42" s="1"/>
  <c r="AK33" i="43"/>
  <c r="AL33" i="43" s="1"/>
  <c r="AK33" i="47"/>
  <c r="AL33" i="47" s="1"/>
  <c r="AK33" i="45"/>
  <c r="AL33" i="45" s="1"/>
  <c r="AE33" i="45"/>
  <c r="AF33" i="45" s="1"/>
  <c r="AK33" i="46"/>
  <c r="AL33" i="46" s="1"/>
  <c r="AE33" i="46"/>
  <c r="AF33" i="46" s="1"/>
  <c r="K12" i="17" l="1"/>
  <c r="K12" i="62"/>
  <c r="K12" i="49"/>
  <c r="K12" i="50"/>
  <c r="K12" i="12"/>
  <c r="K12" i="51"/>
  <c r="K12" i="48"/>
  <c r="K19" i="17" l="1"/>
  <c r="M19" i="17" s="1"/>
  <c r="N19" i="17" s="1"/>
  <c r="K19" i="62"/>
  <c r="M19" i="62" s="1"/>
  <c r="N19" i="62" s="1"/>
  <c r="K19" i="50"/>
  <c r="M19" i="50" s="1"/>
  <c r="N19" i="50" s="1"/>
  <c r="K19" i="12"/>
  <c r="M19" i="12" s="1"/>
  <c r="N19" i="12" s="1"/>
  <c r="K19" i="48"/>
  <c r="M19" i="48" s="1"/>
  <c r="N19" i="48" s="1"/>
  <c r="K19" i="49"/>
  <c r="M19" i="49" s="1"/>
  <c r="N19" i="49" s="1"/>
  <c r="K19" i="51"/>
  <c r="M19" i="51" s="1"/>
  <c r="N19" i="51" s="1"/>
  <c r="M12" i="48"/>
  <c r="M12" i="62"/>
  <c r="K28" i="62"/>
  <c r="M12" i="51"/>
  <c r="M12" i="17"/>
  <c r="N12" i="17" s="1"/>
  <c r="K28" i="17"/>
  <c r="M12" i="12"/>
  <c r="M12" i="50"/>
  <c r="K28" i="50"/>
  <c r="M12" i="49"/>
  <c r="K28" i="49" l="1"/>
  <c r="K28" i="48"/>
  <c r="K36" i="48" s="1"/>
  <c r="K28" i="12"/>
  <c r="M28" i="12" s="1"/>
  <c r="N28" i="12" s="1"/>
  <c r="K28" i="51"/>
  <c r="E12" i="19"/>
  <c r="E41" i="19" s="1"/>
  <c r="N12" i="50"/>
  <c r="N12" i="62"/>
  <c r="E28" i="19"/>
  <c r="E57" i="19" s="1"/>
  <c r="M28" i="48"/>
  <c r="N28" i="48" s="1"/>
  <c r="E9" i="19"/>
  <c r="E38" i="19" s="1"/>
  <c r="N12" i="12"/>
  <c r="N12" i="48"/>
  <c r="E10" i="19"/>
  <c r="E39" i="19" s="1"/>
  <c r="K36" i="17"/>
  <c r="M28" i="17"/>
  <c r="N28" i="17" s="1"/>
  <c r="K36" i="12"/>
  <c r="K36" i="49"/>
  <c r="M28" i="49"/>
  <c r="N28" i="49" s="1"/>
  <c r="M28" i="51"/>
  <c r="N28" i="51" s="1"/>
  <c r="K36" i="51"/>
  <c r="N12" i="49"/>
  <c r="E11" i="19"/>
  <c r="E40" i="19" s="1"/>
  <c r="E13" i="19"/>
  <c r="E42" i="19" s="1"/>
  <c r="N12" i="51"/>
  <c r="M28" i="50"/>
  <c r="N28" i="50" s="1"/>
  <c r="K36" i="50"/>
  <c r="K36" i="62"/>
  <c r="M28" i="62"/>
  <c r="N28" i="62" s="1"/>
  <c r="K39" i="50" l="1"/>
  <c r="M36" i="50"/>
  <c r="N36" i="50" s="1"/>
  <c r="K39" i="49"/>
  <c r="M36" i="49"/>
  <c r="N36" i="49" s="1"/>
  <c r="K39" i="12"/>
  <c r="M36" i="12"/>
  <c r="N36" i="12" s="1"/>
  <c r="K39" i="48"/>
  <c r="M36" i="48"/>
  <c r="N36" i="48" s="1"/>
  <c r="K39" i="17"/>
  <c r="M36" i="17"/>
  <c r="N36" i="17" s="1"/>
  <c r="M36" i="51"/>
  <c r="N36" i="51" s="1"/>
  <c r="K39" i="51"/>
  <c r="K39" i="62"/>
  <c r="M36" i="62"/>
  <c r="N36" i="62" s="1"/>
  <c r="K50" i="48" l="1"/>
  <c r="M39" i="48"/>
  <c r="N39" i="48" s="1"/>
  <c r="K56" i="48"/>
  <c r="K50" i="62"/>
  <c r="K56" i="62"/>
  <c r="M39" i="62"/>
  <c r="N39" i="62" s="1"/>
  <c r="K50" i="12"/>
  <c r="K56" i="12"/>
  <c r="M39" i="12"/>
  <c r="N39" i="12" s="1"/>
  <c r="M39" i="51"/>
  <c r="N39" i="51" s="1"/>
  <c r="K50" i="51"/>
  <c r="K56" i="51"/>
  <c r="M39" i="49"/>
  <c r="N39" i="49" s="1"/>
  <c r="K56" i="49"/>
  <c r="K50" i="49"/>
  <c r="K56" i="17"/>
  <c r="M39" i="17"/>
  <c r="N39" i="17" s="1"/>
  <c r="K50" i="17"/>
  <c r="K56" i="50"/>
  <c r="M39" i="50"/>
  <c r="N39" i="50" s="1"/>
  <c r="K50" i="50"/>
  <c r="K57" i="17" l="1"/>
  <c r="M57" i="17" s="1"/>
  <c r="N57" i="17" s="1"/>
  <c r="M56" i="17"/>
  <c r="N56" i="17" s="1"/>
  <c r="K58" i="17"/>
  <c r="M56" i="12"/>
  <c r="N56" i="12" s="1"/>
  <c r="K57" i="12"/>
  <c r="M57" i="12" s="1"/>
  <c r="N57" i="12" s="1"/>
  <c r="K51" i="49"/>
  <c r="M51" i="49" s="1"/>
  <c r="N51" i="49" s="1"/>
  <c r="M50" i="49"/>
  <c r="M50" i="12"/>
  <c r="K51" i="12"/>
  <c r="M51" i="12" s="1"/>
  <c r="N51" i="12" s="1"/>
  <c r="K57" i="49"/>
  <c r="M57" i="49" s="1"/>
  <c r="N57" i="49" s="1"/>
  <c r="M56" i="49"/>
  <c r="N56" i="49" s="1"/>
  <c r="K58" i="49"/>
  <c r="M50" i="50"/>
  <c r="K51" i="50"/>
  <c r="M51" i="50" s="1"/>
  <c r="N51" i="50" s="1"/>
  <c r="K57" i="62"/>
  <c r="M57" i="62" s="1"/>
  <c r="N57" i="62" s="1"/>
  <c r="M56" i="62"/>
  <c r="K57" i="51"/>
  <c r="M57" i="51" s="1"/>
  <c r="N57" i="51" s="1"/>
  <c r="M56" i="51"/>
  <c r="N56" i="51" s="1"/>
  <c r="M50" i="62"/>
  <c r="N50" i="62" s="1"/>
  <c r="K51" i="62"/>
  <c r="M51" i="62" s="1"/>
  <c r="N51" i="62" s="1"/>
  <c r="M56" i="50"/>
  <c r="N56" i="50" s="1"/>
  <c r="K57" i="50"/>
  <c r="M57" i="50" s="1"/>
  <c r="N57" i="50" s="1"/>
  <c r="K51" i="51"/>
  <c r="M51" i="51" s="1"/>
  <c r="N51" i="51" s="1"/>
  <c r="M50" i="51"/>
  <c r="M56" i="48"/>
  <c r="N56" i="48" s="1"/>
  <c r="K57" i="48"/>
  <c r="M57" i="48" s="1"/>
  <c r="N57" i="48" s="1"/>
  <c r="M50" i="17"/>
  <c r="N50" i="17" s="1"/>
  <c r="K51" i="17"/>
  <c r="M51" i="17" s="1"/>
  <c r="N51" i="17" s="1"/>
  <c r="M50" i="48"/>
  <c r="K51" i="48"/>
  <c r="M51" i="48" s="1"/>
  <c r="N51" i="48" s="1"/>
  <c r="K58" i="48" l="1"/>
  <c r="K52" i="48"/>
  <c r="K58" i="12"/>
  <c r="K58" i="50"/>
  <c r="K59" i="50" s="1"/>
  <c r="M59" i="50" s="1"/>
  <c r="N59" i="50" s="1"/>
  <c r="K58" i="62"/>
  <c r="K59" i="62" s="1"/>
  <c r="K52" i="12"/>
  <c r="K53" i="12" s="1"/>
  <c r="M53" i="12" s="1"/>
  <c r="N53" i="12" s="1"/>
  <c r="K52" i="17"/>
  <c r="N12" i="19"/>
  <c r="N50" i="50"/>
  <c r="N41" i="19" s="1"/>
  <c r="N11" i="19"/>
  <c r="N50" i="49"/>
  <c r="N40" i="19" s="1"/>
  <c r="M58" i="50"/>
  <c r="N58" i="50" s="1"/>
  <c r="M58" i="49"/>
  <c r="N58" i="49" s="1"/>
  <c r="K59" i="49"/>
  <c r="M59" i="49" s="1"/>
  <c r="N59" i="49" s="1"/>
  <c r="K59" i="12"/>
  <c r="M59" i="12" s="1"/>
  <c r="N59" i="12" s="1"/>
  <c r="M58" i="12"/>
  <c r="N58" i="12" s="1"/>
  <c r="M58" i="48"/>
  <c r="N58" i="48" s="1"/>
  <c r="K59" i="48"/>
  <c r="M59" i="48" s="1"/>
  <c r="N59" i="48" s="1"/>
  <c r="M58" i="62"/>
  <c r="N58" i="62" s="1"/>
  <c r="K52" i="62"/>
  <c r="N56" i="62"/>
  <c r="N57" i="19" s="1"/>
  <c r="N28" i="19"/>
  <c r="K53" i="48"/>
  <c r="M53" i="48" s="1"/>
  <c r="N53" i="48" s="1"/>
  <c r="M52" i="48"/>
  <c r="N52" i="48" s="1"/>
  <c r="M58" i="17"/>
  <c r="N58" i="17" s="1"/>
  <c r="K59" i="17"/>
  <c r="M59" i="17" s="1"/>
  <c r="N59" i="17" s="1"/>
  <c r="K52" i="51"/>
  <c r="K52" i="50"/>
  <c r="N50" i="12"/>
  <c r="N38" i="19" s="1"/>
  <c r="N9" i="19"/>
  <c r="N10" i="19"/>
  <c r="N50" i="48"/>
  <c r="N39" i="19" s="1"/>
  <c r="N13" i="19"/>
  <c r="N50" i="51"/>
  <c r="N42" i="19" s="1"/>
  <c r="K58" i="51"/>
  <c r="K52" i="49"/>
  <c r="M59" i="62" l="1"/>
  <c r="N59" i="62" s="1"/>
  <c r="K60" i="62"/>
  <c r="M60" i="62" s="1"/>
  <c r="N60" i="62" s="1"/>
  <c r="M52" i="12"/>
  <c r="N52" i="12" s="1"/>
  <c r="K54" i="48"/>
  <c r="M54" i="48" s="1"/>
  <c r="N54" i="48" s="1"/>
  <c r="K60" i="49"/>
  <c r="M60" i="49" s="1"/>
  <c r="N60" i="49" s="1"/>
  <c r="K60" i="12"/>
  <c r="M60" i="12" s="1"/>
  <c r="N60" i="12" s="1"/>
  <c r="K60" i="50"/>
  <c r="M60" i="50" s="1"/>
  <c r="N60" i="50" s="1"/>
  <c r="K60" i="17"/>
  <c r="M60" i="17" s="1"/>
  <c r="N60" i="17" s="1"/>
  <c r="K53" i="62"/>
  <c r="M53" i="62" s="1"/>
  <c r="N53" i="62" s="1"/>
  <c r="M52" i="62"/>
  <c r="N52" i="62" s="1"/>
  <c r="K53" i="49"/>
  <c r="M53" i="49" s="1"/>
  <c r="N53" i="49" s="1"/>
  <c r="M52" i="49"/>
  <c r="N52" i="49" s="1"/>
  <c r="M52" i="50"/>
  <c r="N52" i="50" s="1"/>
  <c r="K53" i="50"/>
  <c r="M53" i="50" s="1"/>
  <c r="N53" i="50" s="1"/>
  <c r="K54" i="12"/>
  <c r="M54" i="12" s="1"/>
  <c r="N54" i="12" s="1"/>
  <c r="K59" i="51"/>
  <c r="M59" i="51" s="1"/>
  <c r="N59" i="51" s="1"/>
  <c r="M58" i="51"/>
  <c r="N58" i="51" s="1"/>
  <c r="M52" i="51"/>
  <c r="N52" i="51" s="1"/>
  <c r="K53" i="51"/>
  <c r="M53" i="51" s="1"/>
  <c r="N53" i="51" s="1"/>
  <c r="K60" i="48"/>
  <c r="M60" i="48" s="1"/>
  <c r="N60" i="48" s="1"/>
  <c r="K53" i="17"/>
  <c r="M53" i="17" s="1"/>
  <c r="N53" i="17" s="1"/>
  <c r="M52" i="17"/>
  <c r="N52" i="17" s="1"/>
  <c r="K54" i="17"/>
  <c r="M54" i="17" s="1"/>
  <c r="N54" i="17" s="1"/>
  <c r="K54" i="50" l="1"/>
  <c r="M54" i="50" s="1"/>
  <c r="N54" i="50" s="1"/>
  <c r="K54" i="62"/>
  <c r="M54" i="62" s="1"/>
  <c r="N54" i="62" s="1"/>
  <c r="K54" i="51"/>
  <c r="M54" i="51" s="1"/>
  <c r="N54" i="51" s="1"/>
  <c r="K54" i="49"/>
  <c r="M54" i="49" s="1"/>
  <c r="N54" i="49" s="1"/>
  <c r="K60" i="51"/>
  <c r="M60" i="51" s="1"/>
  <c r="N60" i="51" s="1"/>
  <c r="K12" i="58" l="1"/>
  <c r="K12" i="14"/>
  <c r="K12" i="56"/>
  <c r="K12" i="57"/>
  <c r="K12" i="15"/>
  <c r="K12" i="60"/>
  <c r="K12" i="37"/>
  <c r="K12" i="59"/>
  <c r="K12" i="42" l="1"/>
  <c r="K12" i="43"/>
  <c r="K12" i="11"/>
  <c r="K12" i="44"/>
  <c r="K12" i="47"/>
  <c r="K12" i="46"/>
  <c r="K12" i="45"/>
  <c r="K19" i="37"/>
  <c r="M19" i="37" s="1"/>
  <c r="N19" i="37" s="1"/>
  <c r="K19" i="59"/>
  <c r="M19" i="59" s="1"/>
  <c r="N19" i="59" s="1"/>
  <c r="K19" i="57"/>
  <c r="M19" i="57" s="1"/>
  <c r="N19" i="57" s="1"/>
  <c r="K19" i="14"/>
  <c r="M19" i="14" s="1"/>
  <c r="N19" i="14" s="1"/>
  <c r="K19" i="56"/>
  <c r="M19" i="56" s="1"/>
  <c r="N19" i="56" s="1"/>
  <c r="K19" i="58"/>
  <c r="M19" i="58" s="1"/>
  <c r="N19" i="58" s="1"/>
  <c r="K19" i="15"/>
  <c r="M19" i="15" s="1"/>
  <c r="N19" i="15" s="1"/>
  <c r="K19" i="60"/>
  <c r="M19" i="60" s="1"/>
  <c r="N19" i="60" s="1"/>
  <c r="M12" i="59"/>
  <c r="M12" i="37"/>
  <c r="K28" i="37"/>
  <c r="M12" i="60"/>
  <c r="M12" i="15"/>
  <c r="K28" i="15"/>
  <c r="M12" i="57"/>
  <c r="K28" i="57"/>
  <c r="M12" i="56"/>
  <c r="K28" i="56"/>
  <c r="M12" i="14"/>
  <c r="K28" i="14"/>
  <c r="M12" i="58"/>
  <c r="K28" i="58"/>
  <c r="K28" i="60" l="1"/>
  <c r="K28" i="59"/>
  <c r="K19" i="44"/>
  <c r="K28" i="44" s="1"/>
  <c r="K19" i="47"/>
  <c r="K19" i="43"/>
  <c r="K19" i="42"/>
  <c r="K19" i="11"/>
  <c r="K28" i="11" s="1"/>
  <c r="K19" i="46"/>
  <c r="K19" i="45"/>
  <c r="K36" i="58"/>
  <c r="M28" i="58"/>
  <c r="N28" i="58" s="1"/>
  <c r="E22" i="19"/>
  <c r="E51" i="19" s="1"/>
  <c r="N12" i="58"/>
  <c r="M28" i="14"/>
  <c r="N28" i="14" s="1"/>
  <c r="K36" i="14"/>
  <c r="E19" i="19"/>
  <c r="E48" i="19" s="1"/>
  <c r="N12" i="14"/>
  <c r="M28" i="56"/>
  <c r="N28" i="56" s="1"/>
  <c r="K36" i="56"/>
  <c r="E20" i="19"/>
  <c r="E49" i="19" s="1"/>
  <c r="N12" i="56"/>
  <c r="K36" i="57"/>
  <c r="M28" i="57"/>
  <c r="N28" i="57" s="1"/>
  <c r="E21" i="19"/>
  <c r="E50" i="19" s="1"/>
  <c r="N12" i="57"/>
  <c r="K36" i="15"/>
  <c r="M28" i="15"/>
  <c r="N28" i="15" s="1"/>
  <c r="N12" i="15"/>
  <c r="E25" i="19"/>
  <c r="E54" i="19" s="1"/>
  <c r="M28" i="60"/>
  <c r="N28" i="60" s="1"/>
  <c r="K36" i="60"/>
  <c r="E26" i="19"/>
  <c r="E55" i="19" s="1"/>
  <c r="N12" i="60"/>
  <c r="M28" i="37"/>
  <c r="N28" i="37" s="1"/>
  <c r="K36" i="37"/>
  <c r="E23" i="19"/>
  <c r="E52" i="19" s="1"/>
  <c r="N12" i="37"/>
  <c r="M28" i="59"/>
  <c r="N28" i="59" s="1"/>
  <c r="K36" i="59"/>
  <c r="E24" i="19"/>
  <c r="E53" i="19" s="1"/>
  <c r="N12" i="59"/>
  <c r="M12" i="45"/>
  <c r="K28" i="45"/>
  <c r="M12" i="46"/>
  <c r="K28" i="46"/>
  <c r="M12" i="47"/>
  <c r="K28" i="47"/>
  <c r="M12" i="44"/>
  <c r="M12" i="11"/>
  <c r="M12" i="43"/>
  <c r="K28" i="43"/>
  <c r="M12" i="42"/>
  <c r="Q12" i="14" l="1"/>
  <c r="Q12" i="56"/>
  <c r="Q12" i="58"/>
  <c r="Q12" i="57"/>
  <c r="N12" i="42"/>
  <c r="M28" i="43"/>
  <c r="N28" i="43" s="1"/>
  <c r="K36" i="43"/>
  <c r="N12" i="43"/>
  <c r="M28" i="11"/>
  <c r="N28" i="11" s="1"/>
  <c r="K36" i="11"/>
  <c r="N12" i="11"/>
  <c r="M28" i="44"/>
  <c r="N28" i="44" s="1"/>
  <c r="K36" i="44"/>
  <c r="N12" i="44"/>
  <c r="K36" i="47"/>
  <c r="M28" i="47"/>
  <c r="N28" i="47" s="1"/>
  <c r="N12" i="47"/>
  <c r="K36" i="46"/>
  <c r="M28" i="46"/>
  <c r="N28" i="46" s="1"/>
  <c r="N12" i="46"/>
  <c r="M28" i="45"/>
  <c r="N28" i="45" s="1"/>
  <c r="K36" i="45"/>
  <c r="N12" i="45"/>
  <c r="M36" i="59"/>
  <c r="N36" i="59" s="1"/>
  <c r="K39" i="59"/>
  <c r="K39" i="37"/>
  <c r="M36" i="37"/>
  <c r="N36" i="37" s="1"/>
  <c r="K39" i="60"/>
  <c r="M36" i="60"/>
  <c r="N36" i="60" s="1"/>
  <c r="K39" i="15"/>
  <c r="M36" i="15"/>
  <c r="N36" i="15" s="1"/>
  <c r="K39" i="57"/>
  <c r="M36" i="57"/>
  <c r="N36" i="57" s="1"/>
  <c r="M36" i="56"/>
  <c r="N36" i="56" s="1"/>
  <c r="K39" i="56"/>
  <c r="M36" i="14"/>
  <c r="N36" i="14" s="1"/>
  <c r="K39" i="14"/>
  <c r="K39" i="58"/>
  <c r="M36" i="58"/>
  <c r="N36" i="58" s="1"/>
  <c r="M19" i="45"/>
  <c r="N19" i="45" s="1"/>
  <c r="M19" i="46"/>
  <c r="N19" i="46" s="1"/>
  <c r="M19" i="11"/>
  <c r="N19" i="11" s="1"/>
  <c r="K28" i="42"/>
  <c r="M19" i="42"/>
  <c r="N19" i="42" s="1"/>
  <c r="M19" i="43"/>
  <c r="N19" i="43" s="1"/>
  <c r="M19" i="47"/>
  <c r="N19" i="47" s="1"/>
  <c r="M19" i="44"/>
  <c r="N19" i="44" s="1"/>
  <c r="E6" i="19" l="1"/>
  <c r="E35" i="19" s="1"/>
  <c r="E8" i="19"/>
  <c r="E37" i="19" s="1"/>
  <c r="E2" i="19"/>
  <c r="E31" i="19" s="1"/>
  <c r="E3" i="19"/>
  <c r="E32" i="19" s="1"/>
  <c r="E7" i="19"/>
  <c r="E36" i="19" s="1"/>
  <c r="E5" i="19"/>
  <c r="E34" i="19" s="1"/>
  <c r="E4" i="19"/>
  <c r="E33" i="19" s="1"/>
  <c r="Q19" i="57"/>
  <c r="S19" i="57" s="1"/>
  <c r="T19" i="57" s="1"/>
  <c r="Q19" i="56"/>
  <c r="S19" i="56" s="1"/>
  <c r="T19" i="56" s="1"/>
  <c r="Q19" i="58"/>
  <c r="S19" i="58" s="1"/>
  <c r="T19" i="58" s="1"/>
  <c r="Q19" i="14"/>
  <c r="S19" i="14" s="1"/>
  <c r="T19" i="14" s="1"/>
  <c r="Q12" i="15"/>
  <c r="Q12" i="60"/>
  <c r="M28" i="42"/>
  <c r="N28" i="42" s="1"/>
  <c r="K36" i="42"/>
  <c r="K56" i="58"/>
  <c r="M39" i="58"/>
  <c r="N39" i="58" s="1"/>
  <c r="K50" i="58"/>
  <c r="M39" i="14"/>
  <c r="N39" i="14" s="1"/>
  <c r="K56" i="14"/>
  <c r="K50" i="14"/>
  <c r="K50" i="56"/>
  <c r="M39" i="56"/>
  <c r="N39" i="56" s="1"/>
  <c r="K56" i="56"/>
  <c r="M39" i="57"/>
  <c r="N39" i="57" s="1"/>
  <c r="K50" i="57"/>
  <c r="K56" i="57"/>
  <c r="K50" i="15"/>
  <c r="M39" i="15"/>
  <c r="N39" i="15" s="1"/>
  <c r="K56" i="15"/>
  <c r="M39" i="60"/>
  <c r="N39" i="60" s="1"/>
  <c r="K56" i="60"/>
  <c r="K50" i="60"/>
  <c r="K50" i="37"/>
  <c r="M39" i="37"/>
  <c r="N39" i="37" s="1"/>
  <c r="K56" i="37"/>
  <c r="K56" i="59"/>
  <c r="M39" i="59"/>
  <c r="N39" i="59" s="1"/>
  <c r="K50" i="59"/>
  <c r="K39" i="45"/>
  <c r="M36" i="45"/>
  <c r="N36" i="45" s="1"/>
  <c r="K39" i="46"/>
  <c r="M36" i="46"/>
  <c r="N36" i="46" s="1"/>
  <c r="K39" i="47"/>
  <c r="M36" i="47"/>
  <c r="N36" i="47" s="1"/>
  <c r="K39" i="44"/>
  <c r="M36" i="44"/>
  <c r="N36" i="44" s="1"/>
  <c r="M36" i="11"/>
  <c r="N36" i="11" s="1"/>
  <c r="K39" i="11"/>
  <c r="K39" i="43"/>
  <c r="M36" i="43"/>
  <c r="N36" i="43" s="1"/>
  <c r="S12" i="57"/>
  <c r="Q28" i="57"/>
  <c r="S12" i="58"/>
  <c r="Q28" i="58"/>
  <c r="S12" i="56"/>
  <c r="S12" i="14"/>
  <c r="Q28" i="56" l="1"/>
  <c r="Q28" i="14"/>
  <c r="F19" i="19"/>
  <c r="F48" i="19" s="1"/>
  <c r="T12" i="14"/>
  <c r="F21" i="19"/>
  <c r="F50" i="19" s="1"/>
  <c r="T12" i="57"/>
  <c r="F20" i="19"/>
  <c r="F49" i="19" s="1"/>
  <c r="T12" i="56"/>
  <c r="F22" i="19"/>
  <c r="F51" i="19" s="1"/>
  <c r="T12" i="58"/>
  <c r="Q19" i="60"/>
  <c r="S19" i="60" s="1"/>
  <c r="T19" i="60" s="1"/>
  <c r="Q19" i="15"/>
  <c r="S19" i="15" s="1"/>
  <c r="T19" i="15" s="1"/>
  <c r="S28" i="14"/>
  <c r="T28" i="14" s="1"/>
  <c r="Q36" i="14"/>
  <c r="S28" i="56"/>
  <c r="T28" i="56" s="1"/>
  <c r="Q36" i="56"/>
  <c r="Q36" i="58"/>
  <c r="S28" i="58"/>
  <c r="T28" i="58" s="1"/>
  <c r="Q36" i="57"/>
  <c r="S28" i="57"/>
  <c r="T28" i="57" s="1"/>
  <c r="K56" i="43"/>
  <c r="K50" i="43"/>
  <c r="M39" i="43"/>
  <c r="N39" i="43" s="1"/>
  <c r="K56" i="11"/>
  <c r="K50" i="11"/>
  <c r="M39" i="11"/>
  <c r="N39" i="11" s="1"/>
  <c r="K56" i="44"/>
  <c r="M39" i="44"/>
  <c r="N39" i="44" s="1"/>
  <c r="K50" i="44"/>
  <c r="K50" i="47"/>
  <c r="M39" i="47"/>
  <c r="N39" i="47" s="1"/>
  <c r="K56" i="47"/>
  <c r="M39" i="46"/>
  <c r="N39" i="46" s="1"/>
  <c r="K50" i="46"/>
  <c r="K56" i="46"/>
  <c r="K50" i="45"/>
  <c r="K56" i="45"/>
  <c r="M39" i="45"/>
  <c r="N39" i="45" s="1"/>
  <c r="M50" i="59"/>
  <c r="N50" i="59" s="1"/>
  <c r="K51" i="59"/>
  <c r="M51" i="59" s="1"/>
  <c r="N51" i="59" s="1"/>
  <c r="M56" i="59"/>
  <c r="K57" i="59"/>
  <c r="M57" i="59" s="1"/>
  <c r="N57" i="59" s="1"/>
  <c r="M56" i="37"/>
  <c r="K57" i="37"/>
  <c r="M57" i="37" s="1"/>
  <c r="N57" i="37" s="1"/>
  <c r="K51" i="37"/>
  <c r="M51" i="37" s="1"/>
  <c r="N51" i="37" s="1"/>
  <c r="M50" i="37"/>
  <c r="N50" i="37" s="1"/>
  <c r="K51" i="60"/>
  <c r="M51" i="60" s="1"/>
  <c r="N51" i="60" s="1"/>
  <c r="M50" i="60"/>
  <c r="N50" i="60" s="1"/>
  <c r="M56" i="60"/>
  <c r="K57" i="60"/>
  <c r="M57" i="60" s="1"/>
  <c r="N57" i="60" s="1"/>
  <c r="K57" i="15"/>
  <c r="M57" i="15" s="1"/>
  <c r="N57" i="15" s="1"/>
  <c r="M56" i="15"/>
  <c r="M50" i="15"/>
  <c r="N50" i="15" s="1"/>
  <c r="K51" i="15"/>
  <c r="M51" i="15" s="1"/>
  <c r="N51" i="15" s="1"/>
  <c r="M56" i="57"/>
  <c r="K57" i="57"/>
  <c r="M57" i="57" s="1"/>
  <c r="N57" i="57" s="1"/>
  <c r="K51" i="57"/>
  <c r="M51" i="57" s="1"/>
  <c r="N51" i="57" s="1"/>
  <c r="M50" i="57"/>
  <c r="N50" i="57" s="1"/>
  <c r="M56" i="56"/>
  <c r="K57" i="56"/>
  <c r="M57" i="56" s="1"/>
  <c r="N57" i="56" s="1"/>
  <c r="M50" i="56"/>
  <c r="N50" i="56" s="1"/>
  <c r="K51" i="56"/>
  <c r="M51" i="56" s="1"/>
  <c r="N51" i="56" s="1"/>
  <c r="M50" i="14"/>
  <c r="N50" i="14" s="1"/>
  <c r="K51" i="14"/>
  <c r="M51" i="14" s="1"/>
  <c r="N51" i="14" s="1"/>
  <c r="K57" i="14"/>
  <c r="M57" i="14" s="1"/>
  <c r="N57" i="14" s="1"/>
  <c r="M56" i="14"/>
  <c r="K51" i="58"/>
  <c r="M51" i="58" s="1"/>
  <c r="N51" i="58" s="1"/>
  <c r="M50" i="58"/>
  <c r="N50" i="58" s="1"/>
  <c r="K57" i="58"/>
  <c r="M57" i="58" s="1"/>
  <c r="N57" i="58" s="1"/>
  <c r="M56" i="58"/>
  <c r="K39" i="42"/>
  <c r="M36" i="42"/>
  <c r="N36" i="42" s="1"/>
  <c r="S12" i="60"/>
  <c r="S12" i="15"/>
  <c r="Q28" i="15"/>
  <c r="Q28" i="60" l="1"/>
  <c r="K52" i="56"/>
  <c r="K58" i="15"/>
  <c r="K52" i="57"/>
  <c r="K52" i="14"/>
  <c r="K53" i="14" s="1"/>
  <c r="M53" i="14" s="1"/>
  <c r="N53" i="14" s="1"/>
  <c r="K58" i="37"/>
  <c r="M58" i="37" s="1"/>
  <c r="N58" i="37" s="1"/>
  <c r="K58" i="56"/>
  <c r="M58" i="56" s="1"/>
  <c r="N58" i="56" s="1"/>
  <c r="K52" i="15"/>
  <c r="K53" i="15" s="1"/>
  <c r="M53" i="15" s="1"/>
  <c r="N53" i="15" s="1"/>
  <c r="K58" i="60"/>
  <c r="K52" i="60"/>
  <c r="F26" i="19"/>
  <c r="F55" i="19" s="1"/>
  <c r="T12" i="60"/>
  <c r="K52" i="59"/>
  <c r="M52" i="59" s="1"/>
  <c r="N52" i="59" s="1"/>
  <c r="K58" i="14"/>
  <c r="K59" i="14" s="1"/>
  <c r="M59" i="14" s="1"/>
  <c r="N59" i="14" s="1"/>
  <c r="K58" i="58"/>
  <c r="K59" i="58" s="1"/>
  <c r="M59" i="58" s="1"/>
  <c r="N59" i="58" s="1"/>
  <c r="K58" i="57"/>
  <c r="F25" i="19"/>
  <c r="F54" i="19" s="1"/>
  <c r="T12" i="15"/>
  <c r="K52" i="37"/>
  <c r="K58" i="59"/>
  <c r="M58" i="59" s="1"/>
  <c r="N58" i="59" s="1"/>
  <c r="K52" i="58"/>
  <c r="M52" i="58" s="1"/>
  <c r="N52" i="58" s="1"/>
  <c r="W12" i="56"/>
  <c r="W12" i="57"/>
  <c r="W12" i="58"/>
  <c r="W12" i="14"/>
  <c r="S28" i="15"/>
  <c r="T28" i="15" s="1"/>
  <c r="Q36" i="15"/>
  <c r="Q36" i="60"/>
  <c r="S28" i="60"/>
  <c r="T28" i="60" s="1"/>
  <c r="K50" i="42"/>
  <c r="K56" i="42"/>
  <c r="M39" i="42"/>
  <c r="N39" i="42" s="1"/>
  <c r="N22" i="19"/>
  <c r="N56" i="58"/>
  <c r="N51" i="19" s="1"/>
  <c r="N19" i="19"/>
  <c r="N56" i="14"/>
  <c r="N48" i="19" s="1"/>
  <c r="M52" i="56"/>
  <c r="N52" i="56" s="1"/>
  <c r="K53" i="56"/>
  <c r="M53" i="56" s="1"/>
  <c r="N53" i="56" s="1"/>
  <c r="N20" i="19"/>
  <c r="N56" i="56"/>
  <c r="N49" i="19" s="1"/>
  <c r="K53" i="57"/>
  <c r="M53" i="57" s="1"/>
  <c r="N53" i="57" s="1"/>
  <c r="M52" i="57"/>
  <c r="N52" i="57" s="1"/>
  <c r="M58" i="57"/>
  <c r="N58" i="57" s="1"/>
  <c r="K59" i="57"/>
  <c r="M59" i="57" s="1"/>
  <c r="N59" i="57" s="1"/>
  <c r="N56" i="57"/>
  <c r="N50" i="19" s="1"/>
  <c r="N21" i="19"/>
  <c r="M58" i="15"/>
  <c r="N58" i="15" s="1"/>
  <c r="K59" i="15"/>
  <c r="M59" i="15" s="1"/>
  <c r="N59" i="15" s="1"/>
  <c r="N25" i="19"/>
  <c r="N56" i="15"/>
  <c r="N54" i="19" s="1"/>
  <c r="N56" i="60"/>
  <c r="N55" i="19" s="1"/>
  <c r="N26" i="19"/>
  <c r="K59" i="60"/>
  <c r="M59" i="60" s="1"/>
  <c r="N59" i="60" s="1"/>
  <c r="M58" i="60"/>
  <c r="N58" i="60" s="1"/>
  <c r="K53" i="60"/>
  <c r="M53" i="60" s="1"/>
  <c r="N53" i="60" s="1"/>
  <c r="M52" i="60"/>
  <c r="N52" i="60" s="1"/>
  <c r="K53" i="37"/>
  <c r="M53" i="37" s="1"/>
  <c r="N53" i="37" s="1"/>
  <c r="M52" i="37"/>
  <c r="N52" i="37" s="1"/>
  <c r="K59" i="37"/>
  <c r="M59" i="37" s="1"/>
  <c r="N59" i="37" s="1"/>
  <c r="N56" i="37"/>
  <c r="N52" i="19" s="1"/>
  <c r="N23" i="19"/>
  <c r="K59" i="59"/>
  <c r="M59" i="59" s="1"/>
  <c r="N59" i="59" s="1"/>
  <c r="N24" i="19"/>
  <c r="N56" i="59"/>
  <c r="N53" i="19" s="1"/>
  <c r="M56" i="45"/>
  <c r="N56" i="45" s="1"/>
  <c r="K57" i="45"/>
  <c r="M57" i="45" s="1"/>
  <c r="N57" i="45" s="1"/>
  <c r="M50" i="45"/>
  <c r="K51" i="45"/>
  <c r="M51" i="45" s="1"/>
  <c r="N51" i="45" s="1"/>
  <c r="K57" i="46"/>
  <c r="M57" i="46" s="1"/>
  <c r="N57" i="46" s="1"/>
  <c r="M56" i="46"/>
  <c r="N56" i="46" s="1"/>
  <c r="K51" i="46"/>
  <c r="M51" i="46" s="1"/>
  <c r="N51" i="46" s="1"/>
  <c r="M50" i="46"/>
  <c r="K57" i="47"/>
  <c r="M57" i="47" s="1"/>
  <c r="N57" i="47" s="1"/>
  <c r="M56" i="47"/>
  <c r="N56" i="47" s="1"/>
  <c r="K51" i="47"/>
  <c r="M51" i="47" s="1"/>
  <c r="N51" i="47" s="1"/>
  <c r="M50" i="47"/>
  <c r="K51" i="44"/>
  <c r="M51" i="44" s="1"/>
  <c r="N51" i="44" s="1"/>
  <c r="M50" i="44"/>
  <c r="K57" i="44"/>
  <c r="M57" i="44" s="1"/>
  <c r="N57" i="44" s="1"/>
  <c r="M56" i="44"/>
  <c r="N56" i="44" s="1"/>
  <c r="K51" i="11"/>
  <c r="M51" i="11" s="1"/>
  <c r="N51" i="11" s="1"/>
  <c r="M50" i="11"/>
  <c r="M56" i="11"/>
  <c r="N56" i="11" s="1"/>
  <c r="K57" i="11"/>
  <c r="M57" i="11" s="1"/>
  <c r="N57" i="11" s="1"/>
  <c r="K51" i="43"/>
  <c r="M51" i="43" s="1"/>
  <c r="N51" i="43" s="1"/>
  <c r="M50" i="43"/>
  <c r="M56" i="43"/>
  <c r="N56" i="43" s="1"/>
  <c r="K57" i="43"/>
  <c r="M57" i="43" s="1"/>
  <c r="N57" i="43" s="1"/>
  <c r="S36" i="57"/>
  <c r="T36" i="57" s="1"/>
  <c r="Q39" i="57"/>
  <c r="S36" i="58"/>
  <c r="T36" i="58" s="1"/>
  <c r="Q39" i="58"/>
  <c r="S36" i="56"/>
  <c r="T36" i="56" s="1"/>
  <c r="Q39" i="56"/>
  <c r="S36" i="14"/>
  <c r="T36" i="14" s="1"/>
  <c r="Q39" i="14"/>
  <c r="K53" i="59" l="1"/>
  <c r="M53" i="59" s="1"/>
  <c r="N53" i="59" s="1"/>
  <c r="K59" i="56"/>
  <c r="M59" i="56" s="1"/>
  <c r="N59" i="56" s="1"/>
  <c r="M52" i="14"/>
  <c r="N52" i="14" s="1"/>
  <c r="M52" i="15"/>
  <c r="N52" i="15" s="1"/>
  <c r="M58" i="14"/>
  <c r="N58" i="14" s="1"/>
  <c r="K53" i="58"/>
  <c r="M53" i="58" s="1"/>
  <c r="N53" i="58" s="1"/>
  <c r="K58" i="46"/>
  <c r="K54" i="14"/>
  <c r="M54" i="14" s="1"/>
  <c r="N54" i="14" s="1"/>
  <c r="K60" i="60"/>
  <c r="M60" i="60" s="1"/>
  <c r="N60" i="60" s="1"/>
  <c r="K60" i="37"/>
  <c r="M60" i="37" s="1"/>
  <c r="N60" i="37" s="1"/>
  <c r="K52" i="43"/>
  <c r="K52" i="46"/>
  <c r="M52" i="46" s="1"/>
  <c r="N52" i="46" s="1"/>
  <c r="K60" i="15"/>
  <c r="M60" i="15" s="1"/>
  <c r="N60" i="15" s="1"/>
  <c r="K52" i="11"/>
  <c r="M52" i="11" s="1"/>
  <c r="N52" i="11" s="1"/>
  <c r="M58" i="58"/>
  <c r="N58" i="58" s="1"/>
  <c r="K60" i="14"/>
  <c r="M60" i="14" s="1"/>
  <c r="N60" i="14" s="1"/>
  <c r="K58" i="47"/>
  <c r="K52" i="45"/>
  <c r="K60" i="56"/>
  <c r="M60" i="56" s="1"/>
  <c r="N60" i="56" s="1"/>
  <c r="K52" i="44"/>
  <c r="K53" i="44" s="1"/>
  <c r="M53" i="44" s="1"/>
  <c r="N53" i="44" s="1"/>
  <c r="K54" i="59"/>
  <c r="M54" i="59" s="1"/>
  <c r="N54" i="59" s="1"/>
  <c r="K54" i="60"/>
  <c r="M54" i="60" s="1"/>
  <c r="N54" i="60" s="1"/>
  <c r="K60" i="57"/>
  <c r="M60" i="57" s="1"/>
  <c r="N60" i="57" s="1"/>
  <c r="K58" i="44"/>
  <c r="K52" i="47"/>
  <c r="K58" i="11"/>
  <c r="K58" i="45"/>
  <c r="K59" i="45" s="1"/>
  <c r="M59" i="45" s="1"/>
  <c r="N59" i="45" s="1"/>
  <c r="K60" i="59"/>
  <c r="M60" i="59" s="1"/>
  <c r="N60" i="59" s="1"/>
  <c r="K54" i="37"/>
  <c r="M54" i="37" s="1"/>
  <c r="N54" i="37" s="1"/>
  <c r="K54" i="15"/>
  <c r="M54" i="15" s="1"/>
  <c r="N54" i="15" s="1"/>
  <c r="K54" i="57"/>
  <c r="M54" i="57" s="1"/>
  <c r="N54" i="57" s="1"/>
  <c r="K54" i="56"/>
  <c r="M54" i="56" s="1"/>
  <c r="N54" i="56" s="1"/>
  <c r="K58" i="43"/>
  <c r="K60" i="58"/>
  <c r="M60" i="58" s="1"/>
  <c r="N60" i="58" s="1"/>
  <c r="W12" i="15"/>
  <c r="W12" i="60"/>
  <c r="W19" i="56"/>
  <c r="Y19" i="56" s="1"/>
  <c r="Z19" i="56" s="1"/>
  <c r="W19" i="57"/>
  <c r="Y19" i="57" s="1"/>
  <c r="Z19" i="57" s="1"/>
  <c r="W19" i="14"/>
  <c r="Y19" i="14" s="1"/>
  <c r="Z19" i="14" s="1"/>
  <c r="W19" i="58"/>
  <c r="Y19" i="58" s="1"/>
  <c r="Z19" i="58" s="1"/>
  <c r="Q12" i="45"/>
  <c r="Q12" i="44"/>
  <c r="Q12" i="43"/>
  <c r="Q12" i="46"/>
  <c r="Q12" i="42"/>
  <c r="Q12" i="47"/>
  <c r="Q12" i="11"/>
  <c r="Q50" i="14"/>
  <c r="S39" i="14"/>
  <c r="T39" i="14" s="1"/>
  <c r="Q56" i="14"/>
  <c r="S39" i="56"/>
  <c r="T39" i="56" s="1"/>
  <c r="Q50" i="56"/>
  <c r="Q56" i="56"/>
  <c r="S39" i="58"/>
  <c r="T39" i="58" s="1"/>
  <c r="Q56" i="58"/>
  <c r="Q50" i="58"/>
  <c r="Q50" i="57"/>
  <c r="Q56" i="57"/>
  <c r="S39" i="57"/>
  <c r="T39" i="57" s="1"/>
  <c r="K59" i="43"/>
  <c r="M59" i="43" s="1"/>
  <c r="N59" i="43" s="1"/>
  <c r="M58" i="43"/>
  <c r="N58" i="43" s="1"/>
  <c r="M52" i="43"/>
  <c r="N52" i="43" s="1"/>
  <c r="K53" i="43"/>
  <c r="M53" i="43" s="1"/>
  <c r="N53" i="43" s="1"/>
  <c r="N50" i="43"/>
  <c r="N33" i="19" s="1"/>
  <c r="N4" i="19"/>
  <c r="K59" i="11"/>
  <c r="M59" i="11" s="1"/>
  <c r="N59" i="11" s="1"/>
  <c r="M58" i="11"/>
  <c r="N58" i="11" s="1"/>
  <c r="N50" i="11"/>
  <c r="N31" i="19" s="1"/>
  <c r="N2" i="19"/>
  <c r="M58" i="44"/>
  <c r="N58" i="44" s="1"/>
  <c r="K59" i="44"/>
  <c r="M59" i="44" s="1"/>
  <c r="N59" i="44" s="1"/>
  <c r="N50" i="44"/>
  <c r="N34" i="19" s="1"/>
  <c r="N5" i="19"/>
  <c r="K53" i="47"/>
  <c r="M53" i="47" s="1"/>
  <c r="N53" i="47" s="1"/>
  <c r="M52" i="47"/>
  <c r="N52" i="47" s="1"/>
  <c r="N50" i="47"/>
  <c r="N37" i="19" s="1"/>
  <c r="N8" i="19"/>
  <c r="M58" i="47"/>
  <c r="N58" i="47" s="1"/>
  <c r="K59" i="47"/>
  <c r="M59" i="47" s="1"/>
  <c r="N59" i="47" s="1"/>
  <c r="N50" i="46"/>
  <c r="N36" i="19" s="1"/>
  <c r="N7" i="19"/>
  <c r="K59" i="46"/>
  <c r="M59" i="46" s="1"/>
  <c r="N59" i="46" s="1"/>
  <c r="M58" i="46"/>
  <c r="N58" i="46" s="1"/>
  <c r="K53" i="45"/>
  <c r="M53" i="45" s="1"/>
  <c r="N53" i="45" s="1"/>
  <c r="M52" i="45"/>
  <c r="N52" i="45" s="1"/>
  <c r="N50" i="45"/>
  <c r="N35" i="19" s="1"/>
  <c r="N6" i="19"/>
  <c r="K57" i="42"/>
  <c r="M57" i="42" s="1"/>
  <c r="N57" i="42" s="1"/>
  <c r="M56" i="42"/>
  <c r="N56" i="42" s="1"/>
  <c r="K51" i="42"/>
  <c r="M51" i="42" s="1"/>
  <c r="N51" i="42" s="1"/>
  <c r="M50" i="42"/>
  <c r="Q39" i="60"/>
  <c r="S36" i="60"/>
  <c r="T36" i="60" s="1"/>
  <c r="Q39" i="15"/>
  <c r="S36" i="15"/>
  <c r="T36" i="15" s="1"/>
  <c r="Y12" i="14"/>
  <c r="W28" i="14"/>
  <c r="Y12" i="58"/>
  <c r="W28" i="58"/>
  <c r="Y12" i="57"/>
  <c r="W28" i="57"/>
  <c r="Y12" i="56"/>
  <c r="K53" i="11" l="1"/>
  <c r="M53" i="11" s="1"/>
  <c r="N53" i="11" s="1"/>
  <c r="K54" i="58"/>
  <c r="M54" i="58" s="1"/>
  <c r="N54" i="58" s="1"/>
  <c r="W28" i="56"/>
  <c r="M58" i="45"/>
  <c r="N58" i="45" s="1"/>
  <c r="K53" i="46"/>
  <c r="M53" i="46" s="1"/>
  <c r="N53" i="46" s="1"/>
  <c r="M52" i="44"/>
  <c r="N52" i="44" s="1"/>
  <c r="K60" i="45"/>
  <c r="M60" i="45" s="1"/>
  <c r="N60" i="45" s="1"/>
  <c r="K60" i="46"/>
  <c r="M60" i="46" s="1"/>
  <c r="N60" i="46" s="1"/>
  <c r="K54" i="43"/>
  <c r="M54" i="43" s="1"/>
  <c r="N54" i="43" s="1"/>
  <c r="G19" i="19"/>
  <c r="G48" i="19" s="1"/>
  <c r="Z12" i="14"/>
  <c r="K58" i="42"/>
  <c r="K54" i="45"/>
  <c r="M54" i="45" s="1"/>
  <c r="N54" i="45" s="1"/>
  <c r="K54" i="47"/>
  <c r="M54" i="47" s="1"/>
  <c r="N54" i="47" s="1"/>
  <c r="K60" i="44"/>
  <c r="M60" i="44" s="1"/>
  <c r="N60" i="44" s="1"/>
  <c r="K60" i="11"/>
  <c r="M60" i="11" s="1"/>
  <c r="N60" i="11" s="1"/>
  <c r="K60" i="43"/>
  <c r="M60" i="43" s="1"/>
  <c r="N60" i="43" s="1"/>
  <c r="G21" i="19"/>
  <c r="G50" i="19" s="1"/>
  <c r="Z12" i="57"/>
  <c r="K60" i="47"/>
  <c r="M60" i="47" s="1"/>
  <c r="N60" i="47" s="1"/>
  <c r="G22" i="19"/>
  <c r="G51" i="19" s="1"/>
  <c r="Z12" i="58"/>
  <c r="K52" i="42"/>
  <c r="K54" i="44"/>
  <c r="M54" i="44" s="1"/>
  <c r="N54" i="44" s="1"/>
  <c r="K54" i="11"/>
  <c r="M54" i="11" s="1"/>
  <c r="N54" i="11" s="1"/>
  <c r="G20" i="19"/>
  <c r="G49" i="19" s="1"/>
  <c r="Z12" i="56"/>
  <c r="W19" i="60"/>
  <c r="Y19" i="60" s="1"/>
  <c r="Z19" i="60" s="1"/>
  <c r="W19" i="15"/>
  <c r="Y19" i="15" s="1"/>
  <c r="Z19" i="15" s="1"/>
  <c r="Y28" i="56"/>
  <c r="Z28" i="56" s="1"/>
  <c r="W36" i="56"/>
  <c r="W36" i="57"/>
  <c r="Y28" i="57"/>
  <c r="Z28" i="57" s="1"/>
  <c r="Y28" i="58"/>
  <c r="Z28" i="58" s="1"/>
  <c r="W36" i="58"/>
  <c r="W36" i="14"/>
  <c r="Y28" i="14"/>
  <c r="Z28" i="14" s="1"/>
  <c r="S39" i="15"/>
  <c r="T39" i="15" s="1"/>
  <c r="Q56" i="15"/>
  <c r="Q50" i="15"/>
  <c r="S39" i="60"/>
  <c r="T39" i="60" s="1"/>
  <c r="Q56" i="60"/>
  <c r="Q50" i="60"/>
  <c r="K53" i="42"/>
  <c r="M53" i="42" s="1"/>
  <c r="N53" i="42" s="1"/>
  <c r="M52" i="42"/>
  <c r="N52" i="42" s="1"/>
  <c r="N50" i="42"/>
  <c r="N32" i="19" s="1"/>
  <c r="N3" i="19"/>
  <c r="M58" i="42"/>
  <c r="N58" i="42" s="1"/>
  <c r="K59" i="42"/>
  <c r="M59" i="42" s="1"/>
  <c r="N59" i="42" s="1"/>
  <c r="Q57" i="57"/>
  <c r="S57" i="57" s="1"/>
  <c r="T57" i="57" s="1"/>
  <c r="S56" i="57"/>
  <c r="S50" i="57"/>
  <c r="T50" i="57" s="1"/>
  <c r="Q51" i="57"/>
  <c r="S51" i="57" s="1"/>
  <c r="T51" i="57" s="1"/>
  <c r="Q51" i="58"/>
  <c r="S51" i="58" s="1"/>
  <c r="T51" i="58" s="1"/>
  <c r="S50" i="58"/>
  <c r="T50" i="58" s="1"/>
  <c r="S56" i="58"/>
  <c r="Q57" i="58"/>
  <c r="S57" i="58" s="1"/>
  <c r="T57" i="58" s="1"/>
  <c r="S56" i="56"/>
  <c r="Q57" i="56"/>
  <c r="S57" i="56" s="1"/>
  <c r="T57" i="56" s="1"/>
  <c r="S50" i="56"/>
  <c r="T50" i="56" s="1"/>
  <c r="Q51" i="56"/>
  <c r="S51" i="56" s="1"/>
  <c r="T51" i="56" s="1"/>
  <c r="Q57" i="14"/>
  <c r="S57" i="14" s="1"/>
  <c r="T57" i="14" s="1"/>
  <c r="S56" i="14"/>
  <c r="Q51" i="14"/>
  <c r="S51" i="14" s="1"/>
  <c r="T51" i="14" s="1"/>
  <c r="S50" i="14"/>
  <c r="T50" i="14" s="1"/>
  <c r="S12" i="11"/>
  <c r="S12" i="47"/>
  <c r="S12" i="42"/>
  <c r="S12" i="46"/>
  <c r="S12" i="43"/>
  <c r="S12" i="44"/>
  <c r="S12" i="45"/>
  <c r="Y12" i="60"/>
  <c r="Y12" i="15"/>
  <c r="K54" i="46" l="1"/>
  <c r="M54" i="46" s="1"/>
  <c r="N54" i="46" s="1"/>
  <c r="W28" i="60"/>
  <c r="W28" i="15"/>
  <c r="Q58" i="56"/>
  <c r="S58" i="56" s="1"/>
  <c r="T58" i="56" s="1"/>
  <c r="Q52" i="14"/>
  <c r="Q53" i="14" s="1"/>
  <c r="S53" i="14" s="1"/>
  <c r="T53" i="14" s="1"/>
  <c r="Q58" i="14"/>
  <c r="K60" i="42"/>
  <c r="M60" i="42" s="1"/>
  <c r="N60" i="42" s="1"/>
  <c r="T12" i="44"/>
  <c r="T12" i="42"/>
  <c r="O22" i="19"/>
  <c r="T56" i="58"/>
  <c r="O51" i="19" s="1"/>
  <c r="Q58" i="57"/>
  <c r="S58" i="57" s="1"/>
  <c r="T58" i="57" s="1"/>
  <c r="K54" i="42"/>
  <c r="M54" i="42" s="1"/>
  <c r="N54" i="42" s="1"/>
  <c r="G26" i="19"/>
  <c r="G55" i="19" s="1"/>
  <c r="Z12" i="60"/>
  <c r="Q52" i="58"/>
  <c r="O21" i="19"/>
  <c r="T56" i="57"/>
  <c r="O50" i="19" s="1"/>
  <c r="T12" i="43"/>
  <c r="T12" i="47"/>
  <c r="T12" i="45"/>
  <c r="O19" i="19"/>
  <c r="T56" i="14"/>
  <c r="O48" i="19" s="1"/>
  <c r="O20" i="19"/>
  <c r="T56" i="56"/>
  <c r="O49" i="19" s="1"/>
  <c r="Q52" i="57"/>
  <c r="S52" i="57" s="1"/>
  <c r="T52" i="57" s="1"/>
  <c r="T12" i="46"/>
  <c r="G25" i="19"/>
  <c r="G54" i="19" s="1"/>
  <c r="Z12" i="15"/>
  <c r="T12" i="11"/>
  <c r="Q52" i="56"/>
  <c r="Q58" i="58"/>
  <c r="Q59" i="58" s="1"/>
  <c r="S59" i="58" s="1"/>
  <c r="T59" i="58" s="1"/>
  <c r="Q19" i="47"/>
  <c r="Q28" i="47" s="1"/>
  <c r="Q36" i="47" s="1"/>
  <c r="Q19" i="11"/>
  <c r="Q28" i="11" s="1"/>
  <c r="Q36" i="11" s="1"/>
  <c r="Q19" i="42"/>
  <c r="Q28" i="42" s="1"/>
  <c r="S28" i="42" s="1"/>
  <c r="T28" i="42" s="1"/>
  <c r="Q19" i="46"/>
  <c r="Q28" i="46" s="1"/>
  <c r="S28" i="46" s="1"/>
  <c r="T28" i="46" s="1"/>
  <c r="Q19" i="44"/>
  <c r="Q28" i="44" s="1"/>
  <c r="Q36" i="44" s="1"/>
  <c r="Q19" i="45"/>
  <c r="Q28" i="45" s="1"/>
  <c r="S28" i="45" s="1"/>
  <c r="T28" i="45" s="1"/>
  <c r="Q19" i="43"/>
  <c r="Q28" i="43" s="1"/>
  <c r="S28" i="43" s="1"/>
  <c r="T28" i="43" s="1"/>
  <c r="Y28" i="15"/>
  <c r="Z28" i="15" s="1"/>
  <c r="W36" i="15"/>
  <c r="W36" i="60"/>
  <c r="Y28" i="60"/>
  <c r="Z28" i="60" s="1"/>
  <c r="S58" i="14"/>
  <c r="T58" i="14" s="1"/>
  <c r="Q59" i="14"/>
  <c r="S59" i="14" s="1"/>
  <c r="T59" i="14" s="1"/>
  <c r="Q53" i="56"/>
  <c r="S53" i="56" s="1"/>
  <c r="T53" i="56" s="1"/>
  <c r="S52" i="56"/>
  <c r="T52" i="56" s="1"/>
  <c r="S52" i="58"/>
  <c r="T52" i="58" s="1"/>
  <c r="Q53" i="58"/>
  <c r="S53" i="58" s="1"/>
  <c r="T53" i="58" s="1"/>
  <c r="Q59" i="57"/>
  <c r="S59" i="57" s="1"/>
  <c r="T59" i="57" s="1"/>
  <c r="S50" i="60"/>
  <c r="T50" i="60" s="1"/>
  <c r="Q51" i="60"/>
  <c r="S51" i="60" s="1"/>
  <c r="T51" i="60" s="1"/>
  <c r="S56" i="60"/>
  <c r="Q57" i="60"/>
  <c r="S57" i="60" s="1"/>
  <c r="T57" i="60" s="1"/>
  <c r="S50" i="15"/>
  <c r="T50" i="15" s="1"/>
  <c r="Q51" i="15"/>
  <c r="S51" i="15" s="1"/>
  <c r="T51" i="15" s="1"/>
  <c r="S56" i="15"/>
  <c r="Q57" i="15"/>
  <c r="S57" i="15" s="1"/>
  <c r="T57" i="15" s="1"/>
  <c r="W39" i="14"/>
  <c r="Y36" i="14"/>
  <c r="Z36" i="14" s="1"/>
  <c r="Y36" i="58"/>
  <c r="Z36" i="58" s="1"/>
  <c r="W39" i="58"/>
  <c r="Y36" i="57"/>
  <c r="Z36" i="57" s="1"/>
  <c r="W39" i="57"/>
  <c r="Y36" i="56"/>
  <c r="Z36" i="56" s="1"/>
  <c r="W39" i="56"/>
  <c r="Q36" i="46" l="1"/>
  <c r="S58" i="58"/>
  <c r="T58" i="58" s="1"/>
  <c r="Q53" i="57"/>
  <c r="S53" i="57" s="1"/>
  <c r="T53" i="57" s="1"/>
  <c r="Q59" i="56"/>
  <c r="S59" i="56" s="1"/>
  <c r="T59" i="56" s="1"/>
  <c r="S52" i="14"/>
  <c r="T52" i="14" s="1"/>
  <c r="Q36" i="42"/>
  <c r="S28" i="11"/>
  <c r="T28" i="11" s="1"/>
  <c r="Q36" i="45"/>
  <c r="Q39" i="45" s="1"/>
  <c r="Q52" i="60"/>
  <c r="Q60" i="58"/>
  <c r="S60" i="58" s="1"/>
  <c r="T60" i="58" s="1"/>
  <c r="Q60" i="57"/>
  <c r="S60" i="57" s="1"/>
  <c r="T60" i="57" s="1"/>
  <c r="Q36" i="43"/>
  <c r="Q60" i="56"/>
  <c r="S60" i="56" s="1"/>
  <c r="T60" i="56" s="1"/>
  <c r="O26" i="19"/>
  <c r="T56" i="60"/>
  <c r="O55" i="19" s="1"/>
  <c r="O25" i="19"/>
  <c r="T56" i="15"/>
  <c r="O54" i="19" s="1"/>
  <c r="Q54" i="14"/>
  <c r="S54" i="14" s="1"/>
  <c r="T54" i="14" s="1"/>
  <c r="Q52" i="15"/>
  <c r="S52" i="15" s="1"/>
  <c r="T52" i="15" s="1"/>
  <c r="Q54" i="58"/>
  <c r="S54" i="58" s="1"/>
  <c r="T54" i="58" s="1"/>
  <c r="Q54" i="56"/>
  <c r="S54" i="56" s="1"/>
  <c r="T54" i="56" s="1"/>
  <c r="Q58" i="60"/>
  <c r="Q60" i="14"/>
  <c r="S60" i="14" s="1"/>
  <c r="T60" i="14" s="1"/>
  <c r="S28" i="47"/>
  <c r="T28" i="47" s="1"/>
  <c r="S28" i="44"/>
  <c r="T28" i="44" s="1"/>
  <c r="Q58" i="15"/>
  <c r="Q59" i="15" s="1"/>
  <c r="S59" i="15" s="1"/>
  <c r="T59" i="15" s="1"/>
  <c r="Q54" i="57"/>
  <c r="S54" i="57" s="1"/>
  <c r="T54" i="57" s="1"/>
  <c r="AC12" i="15"/>
  <c r="AC12" i="60"/>
  <c r="AC12" i="57"/>
  <c r="AC12" i="58"/>
  <c r="AC12" i="56"/>
  <c r="AC12" i="14"/>
  <c r="W56" i="56"/>
  <c r="Y39" i="56"/>
  <c r="Z39" i="56" s="1"/>
  <c r="W50" i="56"/>
  <c r="W50" i="57"/>
  <c r="W56" i="57"/>
  <c r="Y39" i="57"/>
  <c r="Z39" i="57" s="1"/>
  <c r="W56" i="58"/>
  <c r="Y39" i="58"/>
  <c r="Z39" i="58" s="1"/>
  <c r="W50" i="58"/>
  <c r="W56" i="14"/>
  <c r="W50" i="14"/>
  <c r="Y39" i="14"/>
  <c r="Z39" i="14" s="1"/>
  <c r="Q53" i="15"/>
  <c r="S53" i="15" s="1"/>
  <c r="T53" i="15" s="1"/>
  <c r="S58" i="60"/>
  <c r="T58" i="60" s="1"/>
  <c r="Q59" i="60"/>
  <c r="S59" i="60" s="1"/>
  <c r="T59" i="60" s="1"/>
  <c r="Q53" i="60"/>
  <c r="S53" i="60" s="1"/>
  <c r="T53" i="60" s="1"/>
  <c r="S52" i="60"/>
  <c r="T52" i="60" s="1"/>
  <c r="S36" i="11"/>
  <c r="T36" i="11" s="1"/>
  <c r="Q39" i="11"/>
  <c r="S36" i="47"/>
  <c r="T36" i="47" s="1"/>
  <c r="Q39" i="47"/>
  <c r="S36" i="42"/>
  <c r="T36" i="42" s="1"/>
  <c r="Q39" i="42"/>
  <c r="Q39" i="46"/>
  <c r="S36" i="46"/>
  <c r="T36" i="46" s="1"/>
  <c r="Q39" i="43"/>
  <c r="S36" i="43"/>
  <c r="T36" i="43" s="1"/>
  <c r="S36" i="44"/>
  <c r="T36" i="44" s="1"/>
  <c r="Q39" i="44"/>
  <c r="Y36" i="60"/>
  <c r="Z36" i="60" s="1"/>
  <c r="W39" i="60"/>
  <c r="Y36" i="15"/>
  <c r="Z36" i="15" s="1"/>
  <c r="W39" i="15"/>
  <c r="S19" i="43"/>
  <c r="S19" i="45"/>
  <c r="S19" i="44"/>
  <c r="S19" i="46"/>
  <c r="S19" i="42"/>
  <c r="S19" i="11"/>
  <c r="S19" i="47"/>
  <c r="S58" i="15" l="1"/>
  <c r="T58" i="15" s="1"/>
  <c r="S36" i="45"/>
  <c r="T36" i="45" s="1"/>
  <c r="Q60" i="60"/>
  <c r="S60" i="60" s="1"/>
  <c r="T60" i="60" s="1"/>
  <c r="Q54" i="60"/>
  <c r="S54" i="60" s="1"/>
  <c r="T54" i="60" s="1"/>
  <c r="Q60" i="15"/>
  <c r="S60" i="15" s="1"/>
  <c r="T60" i="15" s="1"/>
  <c r="T19" i="47"/>
  <c r="F8" i="19"/>
  <c r="F37" i="19" s="1"/>
  <c r="T19" i="44"/>
  <c r="F5" i="19"/>
  <c r="F34" i="19" s="1"/>
  <c r="T19" i="11"/>
  <c r="F2" i="19"/>
  <c r="F31" i="19" s="1"/>
  <c r="T19" i="45"/>
  <c r="F6" i="19"/>
  <c r="F35" i="19" s="1"/>
  <c r="T19" i="42"/>
  <c r="F3" i="19"/>
  <c r="F32" i="19" s="1"/>
  <c r="T19" i="43"/>
  <c r="F4" i="19"/>
  <c r="F33" i="19" s="1"/>
  <c r="Q54" i="15"/>
  <c r="S54" i="15" s="1"/>
  <c r="T54" i="15" s="1"/>
  <c r="T19" i="46"/>
  <c r="F7" i="19"/>
  <c r="F36" i="19" s="1"/>
  <c r="AC19" i="14"/>
  <c r="AC28" i="14" s="1"/>
  <c r="AC19" i="57"/>
  <c r="AC19" i="58"/>
  <c r="AC19" i="56"/>
  <c r="AC19" i="60"/>
  <c r="AE19" i="60" s="1"/>
  <c r="AF19" i="60" s="1"/>
  <c r="AC19" i="15"/>
  <c r="AE19" i="15" s="1"/>
  <c r="AF19" i="15" s="1"/>
  <c r="W50" i="15"/>
  <c r="Y39" i="15"/>
  <c r="Z39" i="15" s="1"/>
  <c r="W56" i="15"/>
  <c r="W50" i="60"/>
  <c r="Y39" i="60"/>
  <c r="Z39" i="60" s="1"/>
  <c r="W56" i="60"/>
  <c r="S39" i="45"/>
  <c r="T39" i="45" s="1"/>
  <c r="Q56" i="45"/>
  <c r="Q50" i="45"/>
  <c r="S39" i="44"/>
  <c r="T39" i="44" s="1"/>
  <c r="Q50" i="44"/>
  <c r="Q56" i="44"/>
  <c r="Q56" i="43"/>
  <c r="S39" i="43"/>
  <c r="T39" i="43" s="1"/>
  <c r="Q50" i="43"/>
  <c r="Q50" i="46"/>
  <c r="S39" i="46"/>
  <c r="T39" i="46" s="1"/>
  <c r="Q56" i="46"/>
  <c r="S39" i="42"/>
  <c r="T39" i="42" s="1"/>
  <c r="Q56" i="42"/>
  <c r="Q50" i="42"/>
  <c r="Q50" i="47"/>
  <c r="Q56" i="47"/>
  <c r="S39" i="47"/>
  <c r="T39" i="47" s="1"/>
  <c r="Q50" i="11"/>
  <c r="Q56" i="11"/>
  <c r="S39" i="11"/>
  <c r="T39" i="11" s="1"/>
  <c r="Y50" i="14"/>
  <c r="Z50" i="14" s="1"/>
  <c r="W51" i="14"/>
  <c r="Y51" i="14" s="1"/>
  <c r="Z51" i="14" s="1"/>
  <c r="W57" i="14"/>
  <c r="Y57" i="14" s="1"/>
  <c r="Z57" i="14" s="1"/>
  <c r="Y56" i="14"/>
  <c r="W51" i="58"/>
  <c r="Y51" i="58" s="1"/>
  <c r="Z51" i="58" s="1"/>
  <c r="Y50" i="58"/>
  <c r="Z50" i="58" s="1"/>
  <c r="W57" i="58"/>
  <c r="Y57" i="58" s="1"/>
  <c r="Z57" i="58" s="1"/>
  <c r="Y56" i="58"/>
  <c r="Y56" i="57"/>
  <c r="W57" i="57"/>
  <c r="Y57" i="57" s="1"/>
  <c r="Z57" i="57" s="1"/>
  <c r="Y50" i="57"/>
  <c r="Z50" i="57" s="1"/>
  <c r="W51" i="57"/>
  <c r="Y51" i="57" s="1"/>
  <c r="Z51" i="57" s="1"/>
  <c r="Y50" i="56"/>
  <c r="Z50" i="56" s="1"/>
  <c r="W51" i="56"/>
  <c r="Y51" i="56" s="1"/>
  <c r="Z51" i="56" s="1"/>
  <c r="Y56" i="56"/>
  <c r="W57" i="56"/>
  <c r="Y57" i="56" s="1"/>
  <c r="Z57" i="56" s="1"/>
  <c r="AE12" i="14"/>
  <c r="AE12" i="56"/>
  <c r="AE12" i="58"/>
  <c r="AC28" i="58"/>
  <c r="AE12" i="57"/>
  <c r="AC28" i="57"/>
  <c r="AE12" i="60"/>
  <c r="AC28" i="60"/>
  <c r="AE12" i="15"/>
  <c r="AC28" i="15"/>
  <c r="W52" i="56" l="1"/>
  <c r="W58" i="56"/>
  <c r="W52" i="14"/>
  <c r="W58" i="14"/>
  <c r="Y58" i="14" s="1"/>
  <c r="Z58" i="14" s="1"/>
  <c r="AF12" i="57"/>
  <c r="AF12" i="14"/>
  <c r="W52" i="57"/>
  <c r="W53" i="57" s="1"/>
  <c r="Y53" i="57" s="1"/>
  <c r="Z53" i="57" s="1"/>
  <c r="W58" i="58"/>
  <c r="W59" i="58" s="1"/>
  <c r="Y59" i="58" s="1"/>
  <c r="Z59" i="58" s="1"/>
  <c r="P19" i="19"/>
  <c r="Z56" i="14"/>
  <c r="P48" i="19" s="1"/>
  <c r="P22" i="19"/>
  <c r="Z56" i="58"/>
  <c r="P51" i="19" s="1"/>
  <c r="H25" i="19"/>
  <c r="H54" i="19" s="1"/>
  <c r="AF12" i="15"/>
  <c r="AF12" i="58"/>
  <c r="W52" i="58"/>
  <c r="W53" i="58" s="1"/>
  <c r="Y53" i="58" s="1"/>
  <c r="Z53" i="58" s="1"/>
  <c r="P20" i="19"/>
  <c r="Z56" i="56"/>
  <c r="P49" i="19" s="1"/>
  <c r="W58" i="57"/>
  <c r="Y58" i="57" s="1"/>
  <c r="Z58" i="57" s="1"/>
  <c r="H26" i="19"/>
  <c r="H55" i="19" s="1"/>
  <c r="AF12" i="60"/>
  <c r="AF12" i="56"/>
  <c r="P21" i="19"/>
  <c r="Z56" i="57"/>
  <c r="P50" i="19" s="1"/>
  <c r="AE28" i="15"/>
  <c r="AF28" i="15" s="1"/>
  <c r="AC36" i="15"/>
  <c r="AE28" i="60"/>
  <c r="AF28" i="60" s="1"/>
  <c r="AC36" i="60"/>
  <c r="AE28" i="57"/>
  <c r="AF28" i="57" s="1"/>
  <c r="AC36" i="57"/>
  <c r="AC36" i="58"/>
  <c r="AE28" i="58"/>
  <c r="AF28" i="58" s="1"/>
  <c r="AE28" i="14"/>
  <c r="AF28" i="14" s="1"/>
  <c r="AC36" i="14"/>
  <c r="W59" i="56"/>
  <c r="Y59" i="56" s="1"/>
  <c r="Z59" i="56" s="1"/>
  <c r="Y58" i="56"/>
  <c r="Z58" i="56" s="1"/>
  <c r="W53" i="56"/>
  <c r="Y53" i="56" s="1"/>
  <c r="Z53" i="56" s="1"/>
  <c r="Y52" i="56"/>
  <c r="Z52" i="56" s="1"/>
  <c r="Y52" i="57"/>
  <c r="Z52" i="57" s="1"/>
  <c r="W59" i="14"/>
  <c r="Y59" i="14" s="1"/>
  <c r="Z59" i="14" s="1"/>
  <c r="W53" i="14"/>
  <c r="Y53" i="14" s="1"/>
  <c r="Z53" i="14" s="1"/>
  <c r="Y52" i="14"/>
  <c r="Z52" i="14" s="1"/>
  <c r="S56" i="11"/>
  <c r="T56" i="11" s="1"/>
  <c r="Q57" i="11"/>
  <c r="S57" i="11" s="1"/>
  <c r="T57" i="11" s="1"/>
  <c r="S50" i="11"/>
  <c r="Q51" i="11"/>
  <c r="S51" i="11" s="1"/>
  <c r="T51" i="11" s="1"/>
  <c r="Q57" i="47"/>
  <c r="S57" i="47" s="1"/>
  <c r="T57" i="47" s="1"/>
  <c r="S56" i="47"/>
  <c r="T56" i="47" s="1"/>
  <c r="Q51" i="47"/>
  <c r="S51" i="47" s="1"/>
  <c r="T51" i="47" s="1"/>
  <c r="S50" i="47"/>
  <c r="Q51" i="42"/>
  <c r="S51" i="42" s="1"/>
  <c r="T51" i="42" s="1"/>
  <c r="S50" i="42"/>
  <c r="S56" i="42"/>
  <c r="T56" i="42" s="1"/>
  <c r="Q57" i="42"/>
  <c r="S57" i="42" s="1"/>
  <c r="T57" i="42" s="1"/>
  <c r="S56" i="46"/>
  <c r="T56" i="46" s="1"/>
  <c r="Q57" i="46"/>
  <c r="S57" i="46" s="1"/>
  <c r="T57" i="46" s="1"/>
  <c r="S50" i="46"/>
  <c r="Q51" i="46"/>
  <c r="S51" i="46" s="1"/>
  <c r="T51" i="46" s="1"/>
  <c r="Q51" i="43"/>
  <c r="S51" i="43" s="1"/>
  <c r="T51" i="43" s="1"/>
  <c r="S50" i="43"/>
  <c r="S56" i="43"/>
  <c r="T56" i="43" s="1"/>
  <c r="Q57" i="43"/>
  <c r="S57" i="43" s="1"/>
  <c r="T57" i="43" s="1"/>
  <c r="Q57" i="44"/>
  <c r="S57" i="44" s="1"/>
  <c r="T57" i="44" s="1"/>
  <c r="S56" i="44"/>
  <c r="T56" i="44" s="1"/>
  <c r="S50" i="44"/>
  <c r="Q51" i="44"/>
  <c r="S51" i="44" s="1"/>
  <c r="T51" i="44" s="1"/>
  <c r="S50" i="45"/>
  <c r="Q51" i="45"/>
  <c r="S51" i="45" s="1"/>
  <c r="T51" i="45" s="1"/>
  <c r="Q57" i="45"/>
  <c r="S57" i="45" s="1"/>
  <c r="T57" i="45" s="1"/>
  <c r="S56" i="45"/>
  <c r="T56" i="45" s="1"/>
  <c r="W57" i="60"/>
  <c r="Y57" i="60" s="1"/>
  <c r="Z57" i="60" s="1"/>
  <c r="Y56" i="60"/>
  <c r="Y50" i="60"/>
  <c r="Z50" i="60" s="1"/>
  <c r="W51" i="60"/>
  <c r="Y51" i="60" s="1"/>
  <c r="Z51" i="60" s="1"/>
  <c r="W57" i="15"/>
  <c r="Y57" i="15" s="1"/>
  <c r="Z57" i="15" s="1"/>
  <c r="Y56" i="15"/>
  <c r="W51" i="15"/>
  <c r="Y51" i="15" s="1"/>
  <c r="Z51" i="15" s="1"/>
  <c r="Y50" i="15"/>
  <c r="Z50" i="15" s="1"/>
  <c r="AC28" i="56"/>
  <c r="AE19" i="56"/>
  <c r="AF19" i="56" s="1"/>
  <c r="AE19" i="58"/>
  <c r="AF19" i="58" s="1"/>
  <c r="AE19" i="57"/>
  <c r="AF19" i="57" s="1"/>
  <c r="AE19" i="14"/>
  <c r="AF19" i="14" s="1"/>
  <c r="W59" i="57" l="1"/>
  <c r="Y59" i="57" s="1"/>
  <c r="Z59" i="57" s="1"/>
  <c r="Y52" i="58"/>
  <c r="Z52" i="58" s="1"/>
  <c r="Y58" i="58"/>
  <c r="Z58" i="58" s="1"/>
  <c r="Q58" i="45"/>
  <c r="Q52" i="11"/>
  <c r="Q52" i="42"/>
  <c r="W58" i="60"/>
  <c r="W59" i="60" s="1"/>
  <c r="Y59" i="60" s="1"/>
  <c r="Z59" i="60" s="1"/>
  <c r="Q52" i="46"/>
  <c r="S52" i="46" s="1"/>
  <c r="T52" i="46" s="1"/>
  <c r="Q58" i="43"/>
  <c r="Q59" i="43" s="1"/>
  <c r="S59" i="43" s="1"/>
  <c r="T59" i="43" s="1"/>
  <c r="Q58" i="46"/>
  <c r="Q52" i="47"/>
  <c r="Q58" i="11"/>
  <c r="S58" i="11" s="1"/>
  <c r="T58" i="11" s="1"/>
  <c r="W52" i="60"/>
  <c r="W54" i="14"/>
  <c r="Y54" i="14" s="1"/>
  <c r="Z54" i="14" s="1"/>
  <c r="Q58" i="44"/>
  <c r="S58" i="44" s="1"/>
  <c r="T58" i="44" s="1"/>
  <c r="O4" i="19"/>
  <c r="T50" i="43"/>
  <c r="O33" i="19" s="1"/>
  <c r="Q52" i="45"/>
  <c r="Q58" i="42"/>
  <c r="W60" i="14"/>
  <c r="Y60" i="14" s="1"/>
  <c r="Z60" i="14" s="1"/>
  <c r="W54" i="56"/>
  <c r="Y54" i="56" s="1"/>
  <c r="Z54" i="56" s="1"/>
  <c r="O8" i="19"/>
  <c r="T50" i="47"/>
  <c r="O37" i="19" s="1"/>
  <c r="O2" i="19"/>
  <c r="T50" i="11"/>
  <c r="O31" i="19" s="1"/>
  <c r="W58" i="15"/>
  <c r="Y58" i="15" s="1"/>
  <c r="Z58" i="15" s="1"/>
  <c r="P26" i="19"/>
  <c r="Z56" i="60"/>
  <c r="P55" i="19" s="1"/>
  <c r="O6" i="19"/>
  <c r="T50" i="45"/>
  <c r="O35" i="19" s="1"/>
  <c r="W60" i="56"/>
  <c r="Y60" i="56" s="1"/>
  <c r="Z60" i="56" s="1"/>
  <c r="H20" i="19"/>
  <c r="H49" i="19" s="1"/>
  <c r="H22" i="19"/>
  <c r="H51" i="19" s="1"/>
  <c r="P25" i="19"/>
  <c r="Z56" i="15"/>
  <c r="P54" i="19" s="1"/>
  <c r="Q58" i="47"/>
  <c r="S58" i="47" s="1"/>
  <c r="T58" i="47" s="1"/>
  <c r="W54" i="58"/>
  <c r="Y54" i="58" s="1"/>
  <c r="Z54" i="58" s="1"/>
  <c r="Q52" i="44"/>
  <c r="Q53" i="44" s="1"/>
  <c r="S53" i="44" s="1"/>
  <c r="T53" i="44" s="1"/>
  <c r="O7" i="19"/>
  <c r="T50" i="46"/>
  <c r="O36" i="19" s="1"/>
  <c r="W54" i="57"/>
  <c r="Y54" i="57" s="1"/>
  <c r="Z54" i="57" s="1"/>
  <c r="H19" i="19"/>
  <c r="H48" i="19" s="1"/>
  <c r="O3" i="19"/>
  <c r="T50" i="42"/>
  <c r="O32" i="19" s="1"/>
  <c r="W52" i="15"/>
  <c r="W53" i="15" s="1"/>
  <c r="O5" i="19"/>
  <c r="T50" i="44"/>
  <c r="O34" i="19" s="1"/>
  <c r="Q52" i="43"/>
  <c r="S52" i="43" s="1"/>
  <c r="T52" i="43" s="1"/>
  <c r="W60" i="58"/>
  <c r="Y60" i="58" s="1"/>
  <c r="Z60" i="58" s="1"/>
  <c r="H21" i="19"/>
  <c r="H50" i="19" s="1"/>
  <c r="AI12" i="56"/>
  <c r="AI12" i="58"/>
  <c r="AI12" i="57"/>
  <c r="AI12" i="14"/>
  <c r="AI12" i="15"/>
  <c r="AI12" i="60"/>
  <c r="AC36" i="56"/>
  <c r="AE28" i="56"/>
  <c r="AF28" i="56" s="1"/>
  <c r="Y52" i="60"/>
  <c r="Z52" i="60" s="1"/>
  <c r="W53" i="60"/>
  <c r="Y53" i="60" s="1"/>
  <c r="Z53" i="60" s="1"/>
  <c r="Y58" i="60"/>
  <c r="Z58" i="60" s="1"/>
  <c r="Q59" i="45"/>
  <c r="S59" i="45" s="1"/>
  <c r="T59" i="45" s="1"/>
  <c r="S58" i="45"/>
  <c r="T58" i="45" s="1"/>
  <c r="Q53" i="45"/>
  <c r="S53" i="45" s="1"/>
  <c r="T53" i="45" s="1"/>
  <c r="S52" i="45"/>
  <c r="T52" i="45" s="1"/>
  <c r="Q59" i="44"/>
  <c r="S59" i="44" s="1"/>
  <c r="T59" i="44" s="1"/>
  <c r="S58" i="46"/>
  <c r="T58" i="46" s="1"/>
  <c r="Q59" i="46"/>
  <c r="S59" i="46" s="1"/>
  <c r="T59" i="46" s="1"/>
  <c r="S58" i="42"/>
  <c r="T58" i="42" s="1"/>
  <c r="Q59" i="42"/>
  <c r="S59" i="42" s="1"/>
  <c r="T59" i="42" s="1"/>
  <c r="S52" i="42"/>
  <c r="T52" i="42" s="1"/>
  <c r="Q53" i="42"/>
  <c r="S53" i="42" s="1"/>
  <c r="T53" i="42" s="1"/>
  <c r="Q53" i="47"/>
  <c r="S53" i="47" s="1"/>
  <c r="T53" i="47" s="1"/>
  <c r="S52" i="47"/>
  <c r="T52" i="47" s="1"/>
  <c r="S52" i="11"/>
  <c r="T52" i="11" s="1"/>
  <c r="Q53" i="11"/>
  <c r="S53" i="11" s="1"/>
  <c r="T53" i="11" s="1"/>
  <c r="AE36" i="14"/>
  <c r="AF36" i="14" s="1"/>
  <c r="AC39" i="14"/>
  <c r="AC39" i="58"/>
  <c r="AE36" i="58"/>
  <c r="AF36" i="58" s="1"/>
  <c r="AC39" i="57"/>
  <c r="AE36" i="57"/>
  <c r="AF36" i="57" s="1"/>
  <c r="AE36" i="60"/>
  <c r="AF36" i="60" s="1"/>
  <c r="AC39" i="60"/>
  <c r="AE36" i="15"/>
  <c r="AF36" i="15" s="1"/>
  <c r="AC39" i="15"/>
  <c r="Q53" i="46" l="1"/>
  <c r="S53" i="46" s="1"/>
  <c r="T53" i="46" s="1"/>
  <c r="S58" i="43"/>
  <c r="T58" i="43" s="1"/>
  <c r="W60" i="57"/>
  <c r="Y60" i="57" s="1"/>
  <c r="Z60" i="57" s="1"/>
  <c r="W59" i="15"/>
  <c r="Y59" i="15" s="1"/>
  <c r="Z59" i="15" s="1"/>
  <c r="Q59" i="47"/>
  <c r="S59" i="47" s="1"/>
  <c r="T59" i="47" s="1"/>
  <c r="Q59" i="11"/>
  <c r="S59" i="11" s="1"/>
  <c r="T59" i="11" s="1"/>
  <c r="S52" i="44"/>
  <c r="T52" i="44" s="1"/>
  <c r="Q54" i="42"/>
  <c r="S54" i="42" s="1"/>
  <c r="T54" i="42" s="1"/>
  <c r="Q53" i="43"/>
  <c r="S53" i="43" s="1"/>
  <c r="T53" i="43" s="1"/>
  <c r="Q60" i="43"/>
  <c r="S60" i="43" s="1"/>
  <c r="T60" i="43" s="1"/>
  <c r="Q60" i="42"/>
  <c r="S60" i="42" s="1"/>
  <c r="T60" i="42" s="1"/>
  <c r="Q60" i="45"/>
  <c r="S60" i="45" s="1"/>
  <c r="T60" i="45" s="1"/>
  <c r="Q54" i="11"/>
  <c r="S54" i="11" s="1"/>
  <c r="T54" i="11" s="1"/>
  <c r="Y53" i="15"/>
  <c r="Z53" i="15" s="1"/>
  <c r="W54" i="15"/>
  <c r="Y54" i="15" s="1"/>
  <c r="Z54" i="15" s="1"/>
  <c r="Q60" i="46"/>
  <c r="S60" i="46" s="1"/>
  <c r="T60" i="46" s="1"/>
  <c r="W60" i="60"/>
  <c r="Y60" i="60" s="1"/>
  <c r="Z60" i="60" s="1"/>
  <c r="Q54" i="45"/>
  <c r="S54" i="45" s="1"/>
  <c r="T54" i="45" s="1"/>
  <c r="Y52" i="15"/>
  <c r="Z52" i="15" s="1"/>
  <c r="Q54" i="46"/>
  <c r="S54" i="46" s="1"/>
  <c r="T54" i="46" s="1"/>
  <c r="W54" i="60"/>
  <c r="Y54" i="60" s="1"/>
  <c r="Z54" i="60" s="1"/>
  <c r="Q60" i="44"/>
  <c r="S60" i="44" s="1"/>
  <c r="T60" i="44" s="1"/>
  <c r="W60" i="15"/>
  <c r="Y60" i="15" s="1"/>
  <c r="Z60" i="15" s="1"/>
  <c r="Q54" i="47"/>
  <c r="S54" i="47" s="1"/>
  <c r="T54" i="47" s="1"/>
  <c r="Q54" i="44"/>
  <c r="S54" i="44" s="1"/>
  <c r="T54" i="44" s="1"/>
  <c r="W12" i="43"/>
  <c r="W12" i="45"/>
  <c r="W12" i="11"/>
  <c r="W12" i="47"/>
  <c r="W12" i="44"/>
  <c r="W12" i="42"/>
  <c r="W12" i="46"/>
  <c r="AI19" i="60"/>
  <c r="AK19" i="60" s="1"/>
  <c r="AL19" i="60" s="1"/>
  <c r="AI19" i="15"/>
  <c r="AK19" i="15" s="1"/>
  <c r="AL19" i="15" s="1"/>
  <c r="AC56" i="15"/>
  <c r="AC50" i="15"/>
  <c r="AE39" i="15"/>
  <c r="AF39" i="15" s="1"/>
  <c r="AC56" i="60"/>
  <c r="AC50" i="60"/>
  <c r="AE39" i="60"/>
  <c r="AF39" i="60" s="1"/>
  <c r="AE39" i="57"/>
  <c r="AF39" i="57" s="1"/>
  <c r="AC56" i="57"/>
  <c r="AC50" i="57"/>
  <c r="AE39" i="58"/>
  <c r="AF39" i="58" s="1"/>
  <c r="AC50" i="58"/>
  <c r="AC56" i="58"/>
  <c r="AE39" i="14"/>
  <c r="AF39" i="14" s="1"/>
  <c r="AC50" i="14"/>
  <c r="AC56" i="14"/>
  <c r="AC39" i="56"/>
  <c r="AE36" i="56"/>
  <c r="AF36" i="56" s="1"/>
  <c r="AK12" i="60"/>
  <c r="AK12" i="15"/>
  <c r="AK12" i="14"/>
  <c r="AK12" i="57"/>
  <c r="AK12" i="58"/>
  <c r="AK12" i="56"/>
  <c r="AI28" i="15" l="1"/>
  <c r="Q60" i="47"/>
  <c r="S60" i="47" s="1"/>
  <c r="T60" i="47" s="1"/>
  <c r="Q60" i="11"/>
  <c r="S60" i="11" s="1"/>
  <c r="T60" i="11" s="1"/>
  <c r="Q54" i="43"/>
  <c r="S54" i="43" s="1"/>
  <c r="T54" i="43" s="1"/>
  <c r="AL12" i="14"/>
  <c r="AL12" i="56"/>
  <c r="I25" i="19"/>
  <c r="I54" i="19" s="1"/>
  <c r="AL12" i="15"/>
  <c r="AI28" i="60"/>
  <c r="AI36" i="60" s="1"/>
  <c r="AL12" i="58"/>
  <c r="I26" i="19"/>
  <c r="I55" i="19" s="1"/>
  <c r="AL12" i="60"/>
  <c r="AL12" i="57"/>
  <c r="AI19" i="56"/>
  <c r="AI19" i="57"/>
  <c r="AI19" i="58"/>
  <c r="AI19" i="14"/>
  <c r="AK28" i="15"/>
  <c r="AL28" i="15" s="1"/>
  <c r="AI36" i="15"/>
  <c r="AE39" i="56"/>
  <c r="AF39" i="56" s="1"/>
  <c r="AC50" i="56"/>
  <c r="AC56" i="56"/>
  <c r="AE56" i="14"/>
  <c r="AC57" i="14"/>
  <c r="AE57" i="14" s="1"/>
  <c r="AF57" i="14" s="1"/>
  <c r="AC51" i="14"/>
  <c r="AE51" i="14" s="1"/>
  <c r="AF51" i="14" s="1"/>
  <c r="AE50" i="14"/>
  <c r="AF50" i="14" s="1"/>
  <c r="AE56" i="58"/>
  <c r="AC57" i="58"/>
  <c r="AE57" i="58" s="1"/>
  <c r="AF57" i="58" s="1"/>
  <c r="AC51" i="58"/>
  <c r="AE51" i="58" s="1"/>
  <c r="AF51" i="58" s="1"/>
  <c r="AE50" i="58"/>
  <c r="AF50" i="58" s="1"/>
  <c r="AE50" i="57"/>
  <c r="AF50" i="57" s="1"/>
  <c r="AC51" i="57"/>
  <c r="AE51" i="57" s="1"/>
  <c r="AF51" i="57" s="1"/>
  <c r="AC57" i="57"/>
  <c r="AE57" i="57" s="1"/>
  <c r="AF57" i="57" s="1"/>
  <c r="AE56" i="57"/>
  <c r="AE50" i="60"/>
  <c r="AF50" i="60" s="1"/>
  <c r="AC51" i="60"/>
  <c r="AE51" i="60" s="1"/>
  <c r="AF51" i="60" s="1"/>
  <c r="AE56" i="60"/>
  <c r="AC57" i="60"/>
  <c r="AE57" i="60" s="1"/>
  <c r="AF57" i="60" s="1"/>
  <c r="AC51" i="15"/>
  <c r="AE51" i="15" s="1"/>
  <c r="AF51" i="15" s="1"/>
  <c r="AE50" i="15"/>
  <c r="AF50" i="15" s="1"/>
  <c r="AC57" i="15"/>
  <c r="AE57" i="15" s="1"/>
  <c r="AF57" i="15" s="1"/>
  <c r="AE56" i="15"/>
  <c r="Y12" i="46"/>
  <c r="Y12" i="42"/>
  <c r="Y12" i="44"/>
  <c r="Y12" i="47"/>
  <c r="Y12" i="11"/>
  <c r="Y12" i="45"/>
  <c r="Y12" i="43"/>
  <c r="AC58" i="58" l="1"/>
  <c r="AC58" i="15"/>
  <c r="AC58" i="57"/>
  <c r="AC52" i="58"/>
  <c r="AC58" i="14"/>
  <c r="AC52" i="15"/>
  <c r="AE52" i="15" s="1"/>
  <c r="AF52" i="15" s="1"/>
  <c r="AC52" i="14"/>
  <c r="AE52" i="14" s="1"/>
  <c r="AF52" i="14" s="1"/>
  <c r="Z12" i="43"/>
  <c r="AK19" i="56"/>
  <c r="AI28" i="56"/>
  <c r="AK19" i="57"/>
  <c r="AI28" i="57"/>
  <c r="Z12" i="47"/>
  <c r="AK28" i="60"/>
  <c r="AL28" i="60" s="1"/>
  <c r="Z12" i="46"/>
  <c r="Z12" i="45"/>
  <c r="AC58" i="60"/>
  <c r="AC59" i="60" s="1"/>
  <c r="Q21" i="19"/>
  <c r="AF56" i="57"/>
  <c r="Q50" i="19" s="1"/>
  <c r="Z12" i="44"/>
  <c r="Z12" i="42"/>
  <c r="Q25" i="19"/>
  <c r="AF56" i="15"/>
  <c r="Q54" i="19" s="1"/>
  <c r="Q26" i="19"/>
  <c r="AF56" i="60"/>
  <c r="Q55" i="19" s="1"/>
  <c r="AC52" i="57"/>
  <c r="AE52" i="57" s="1"/>
  <c r="AF52" i="57" s="1"/>
  <c r="Q19" i="19"/>
  <c r="AF56" i="14"/>
  <c r="Q48" i="19" s="1"/>
  <c r="AK19" i="14"/>
  <c r="AI28" i="14"/>
  <c r="Z12" i="11"/>
  <c r="AC52" i="60"/>
  <c r="AC53" i="60" s="1"/>
  <c r="AE53" i="60" s="1"/>
  <c r="AF53" i="60" s="1"/>
  <c r="Q22" i="19"/>
  <c r="AF56" i="58"/>
  <c r="Q51" i="19" s="1"/>
  <c r="AK19" i="58"/>
  <c r="AI28" i="58"/>
  <c r="W19" i="43"/>
  <c r="W19" i="46"/>
  <c r="W19" i="45"/>
  <c r="W19" i="44"/>
  <c r="W19" i="11"/>
  <c r="W19" i="47"/>
  <c r="W19" i="42"/>
  <c r="AE58" i="15"/>
  <c r="AF58" i="15" s="1"/>
  <c r="AC59" i="15"/>
  <c r="AE59" i="15" s="1"/>
  <c r="AF59" i="15" s="1"/>
  <c r="AE58" i="57"/>
  <c r="AF58" i="57" s="1"/>
  <c r="AC59" i="57"/>
  <c r="AE59" i="57" s="1"/>
  <c r="AF59" i="57" s="1"/>
  <c r="AC53" i="58"/>
  <c r="AE53" i="58" s="1"/>
  <c r="AF53" i="58" s="1"/>
  <c r="AE52" i="58"/>
  <c r="AF52" i="58" s="1"/>
  <c r="AE58" i="58"/>
  <c r="AF58" i="58" s="1"/>
  <c r="AC59" i="58"/>
  <c r="AE59" i="58" s="1"/>
  <c r="AF59" i="58" s="1"/>
  <c r="AE58" i="14"/>
  <c r="AF58" i="14" s="1"/>
  <c r="AC59" i="14"/>
  <c r="AE59" i="14" s="1"/>
  <c r="AF59" i="14" s="1"/>
  <c r="AE56" i="56"/>
  <c r="AC57" i="56"/>
  <c r="AE57" i="56" s="1"/>
  <c r="AF57" i="56" s="1"/>
  <c r="AE50" i="56"/>
  <c r="AF50" i="56" s="1"/>
  <c r="AC51" i="56"/>
  <c r="AE51" i="56" s="1"/>
  <c r="AF51" i="56" s="1"/>
  <c r="AK36" i="60"/>
  <c r="AL36" i="60" s="1"/>
  <c r="AI39" i="60"/>
  <c r="AI39" i="15"/>
  <c r="AK36" i="15"/>
  <c r="AL36" i="15" s="1"/>
  <c r="AC53" i="57" l="1"/>
  <c r="AE53" i="57" s="1"/>
  <c r="AF53" i="57" s="1"/>
  <c r="AC53" i="15"/>
  <c r="AE53" i="15" s="1"/>
  <c r="AF53" i="15" s="1"/>
  <c r="AE52" i="60"/>
  <c r="AF52" i="60" s="1"/>
  <c r="AE59" i="60"/>
  <c r="AF59" i="60" s="1"/>
  <c r="AC60" i="60"/>
  <c r="AE60" i="60" s="1"/>
  <c r="AF60" i="60" s="1"/>
  <c r="AC53" i="14"/>
  <c r="AE53" i="14" s="1"/>
  <c r="AF53" i="14" s="1"/>
  <c r="AC60" i="58"/>
  <c r="AE60" i="58" s="1"/>
  <c r="AF60" i="58" s="1"/>
  <c r="AE58" i="60"/>
  <c r="AF58" i="60" s="1"/>
  <c r="AC54" i="57"/>
  <c r="AE54" i="57" s="1"/>
  <c r="AF54" i="57" s="1"/>
  <c r="AC58" i="56"/>
  <c r="AC54" i="15"/>
  <c r="AE54" i="15" s="1"/>
  <c r="AF54" i="15" s="1"/>
  <c r="AC60" i="14"/>
  <c r="AE60" i="14" s="1"/>
  <c r="AF60" i="14" s="1"/>
  <c r="Y19" i="43"/>
  <c r="W28" i="43"/>
  <c r="AC54" i="60"/>
  <c r="AE54" i="60" s="1"/>
  <c r="AF54" i="60" s="1"/>
  <c r="AC60" i="15"/>
  <c r="AE60" i="15" s="1"/>
  <c r="AF60" i="15" s="1"/>
  <c r="Y19" i="42"/>
  <c r="W28" i="42"/>
  <c r="AK28" i="57"/>
  <c r="AL28" i="57" s="1"/>
  <c r="AI36" i="57"/>
  <c r="AK28" i="14"/>
  <c r="AL28" i="14" s="1"/>
  <c r="AI36" i="14"/>
  <c r="AL19" i="57"/>
  <c r="I21" i="19"/>
  <c r="I50" i="19" s="1"/>
  <c r="Y19" i="11"/>
  <c r="W28" i="11"/>
  <c r="AK28" i="58"/>
  <c r="AL28" i="58" s="1"/>
  <c r="AI36" i="58"/>
  <c r="AL19" i="14"/>
  <c r="I19" i="19"/>
  <c r="I48" i="19" s="1"/>
  <c r="AI36" i="56"/>
  <c r="AK28" i="56"/>
  <c r="AL28" i="56" s="1"/>
  <c r="Y19" i="47"/>
  <c r="W28" i="47"/>
  <c r="Q20" i="19"/>
  <c r="AF56" i="56"/>
  <c r="Q49" i="19" s="1"/>
  <c r="AC60" i="57"/>
  <c r="AE60" i="57" s="1"/>
  <c r="AF60" i="57" s="1"/>
  <c r="Y19" i="44"/>
  <c r="W28" i="44"/>
  <c r="AL19" i="58"/>
  <c r="I22" i="19"/>
  <c r="I51" i="19" s="1"/>
  <c r="AL19" i="56"/>
  <c r="I20" i="19"/>
  <c r="I49" i="19" s="1"/>
  <c r="Y19" i="45"/>
  <c r="W28" i="45"/>
  <c r="AC52" i="56"/>
  <c r="AE52" i="56" s="1"/>
  <c r="AF52" i="56" s="1"/>
  <c r="AC54" i="58"/>
  <c r="AE54" i="58" s="1"/>
  <c r="AF54" i="58" s="1"/>
  <c r="Y19" i="46"/>
  <c r="W28" i="46"/>
  <c r="AK39" i="15"/>
  <c r="AL39" i="15" s="1"/>
  <c r="AI56" i="15"/>
  <c r="AI50" i="15"/>
  <c r="AK39" i="60"/>
  <c r="AL39" i="60" s="1"/>
  <c r="AI56" i="60"/>
  <c r="AI50" i="60"/>
  <c r="AC59" i="56"/>
  <c r="AE59" i="56" s="1"/>
  <c r="AF59" i="56" s="1"/>
  <c r="AE58" i="56"/>
  <c r="AF58" i="56" s="1"/>
  <c r="AC54" i="14" l="1"/>
  <c r="AE54" i="14" s="1"/>
  <c r="AF54" i="14" s="1"/>
  <c r="AC53" i="56"/>
  <c r="AE53" i="56" s="1"/>
  <c r="AF53" i="56" s="1"/>
  <c r="Y28" i="47"/>
  <c r="Z28" i="47" s="1"/>
  <c r="W36" i="47"/>
  <c r="Y28" i="11"/>
  <c r="Z28" i="11" s="1"/>
  <c r="W36" i="11"/>
  <c r="Y28" i="46"/>
  <c r="Z28" i="46" s="1"/>
  <c r="W36" i="46"/>
  <c r="Z19" i="47"/>
  <c r="G8" i="19"/>
  <c r="G37" i="19" s="1"/>
  <c r="Z19" i="11"/>
  <c r="G2" i="19"/>
  <c r="G31" i="19" s="1"/>
  <c r="AC60" i="56"/>
  <c r="AE60" i="56" s="1"/>
  <c r="AF60" i="56" s="1"/>
  <c r="Z19" i="46"/>
  <c r="G7" i="19"/>
  <c r="G36" i="19" s="1"/>
  <c r="W36" i="42"/>
  <c r="Y28" i="42"/>
  <c r="Z28" i="42" s="1"/>
  <c r="Y28" i="44"/>
  <c r="Z28" i="44" s="1"/>
  <c r="W36" i="44"/>
  <c r="AK36" i="56"/>
  <c r="AL36" i="56" s="1"/>
  <c r="AI39" i="56"/>
  <c r="Z19" i="42"/>
  <c r="G3" i="19"/>
  <c r="G32" i="19" s="1"/>
  <c r="AC54" i="56"/>
  <c r="AE54" i="56" s="1"/>
  <c r="AF54" i="56" s="1"/>
  <c r="Z19" i="44"/>
  <c r="G5" i="19"/>
  <c r="G34" i="19" s="1"/>
  <c r="AK36" i="14"/>
  <c r="AL36" i="14" s="1"/>
  <c r="AI39" i="14"/>
  <c r="W36" i="45"/>
  <c r="Y28" i="45"/>
  <c r="Z28" i="45" s="1"/>
  <c r="Z19" i="45"/>
  <c r="G6" i="19"/>
  <c r="G35" i="19" s="1"/>
  <c r="AK36" i="58"/>
  <c r="AL36" i="58" s="1"/>
  <c r="AI39" i="58"/>
  <c r="AI39" i="57"/>
  <c r="AK36" i="57"/>
  <c r="AL36" i="57" s="1"/>
  <c r="Y28" i="43"/>
  <c r="Z28" i="43" s="1"/>
  <c r="W36" i="43"/>
  <c r="Z19" i="43"/>
  <c r="G4" i="19"/>
  <c r="G33" i="19" s="1"/>
  <c r="AC12" i="44"/>
  <c r="AC12" i="43"/>
  <c r="AC12" i="11"/>
  <c r="AC12" i="47"/>
  <c r="AC12" i="42"/>
  <c r="AC12" i="45"/>
  <c r="AC12" i="46"/>
  <c r="AK50" i="60"/>
  <c r="AL50" i="60" s="1"/>
  <c r="AI51" i="60"/>
  <c r="AK51" i="60" s="1"/>
  <c r="AL51" i="60" s="1"/>
  <c r="AK56" i="60"/>
  <c r="AI57" i="60"/>
  <c r="AK57" i="60" s="1"/>
  <c r="AL57" i="60" s="1"/>
  <c r="AK50" i="15"/>
  <c r="AL50" i="15" s="1"/>
  <c r="AI51" i="15"/>
  <c r="AK51" i="15" s="1"/>
  <c r="AL51" i="15" s="1"/>
  <c r="AI57" i="15"/>
  <c r="AK57" i="15" s="1"/>
  <c r="AL57" i="15" s="1"/>
  <c r="AK56" i="15"/>
  <c r="AI52" i="60" l="1"/>
  <c r="AI58" i="60"/>
  <c r="AI52" i="15"/>
  <c r="AK52" i="15" s="1"/>
  <c r="AL52" i="15" s="1"/>
  <c r="W39" i="43"/>
  <c r="Y36" i="43"/>
  <c r="Z36" i="43" s="1"/>
  <c r="W39" i="45"/>
  <c r="Y36" i="45"/>
  <c r="Z36" i="45" s="1"/>
  <c r="AI56" i="56"/>
  <c r="AI50" i="56"/>
  <c r="AK39" i="56"/>
  <c r="AL39" i="56" s="1"/>
  <c r="Y36" i="46"/>
  <c r="Z36" i="46" s="1"/>
  <c r="W39" i="46"/>
  <c r="AK39" i="14"/>
  <c r="AL39" i="14" s="1"/>
  <c r="AI50" i="14"/>
  <c r="AI56" i="14"/>
  <c r="AK39" i="57"/>
  <c r="AL39" i="57" s="1"/>
  <c r="AI50" i="57"/>
  <c r="AI56" i="57"/>
  <c r="Y36" i="44"/>
  <c r="Z36" i="44" s="1"/>
  <c r="W39" i="44"/>
  <c r="W39" i="11"/>
  <c r="Y36" i="11"/>
  <c r="Z36" i="11" s="1"/>
  <c r="AK39" i="58"/>
  <c r="AL39" i="58" s="1"/>
  <c r="AI56" i="58"/>
  <c r="AI50" i="58"/>
  <c r="AI58" i="15"/>
  <c r="R26" i="19"/>
  <c r="AL56" i="60"/>
  <c r="R55" i="19" s="1"/>
  <c r="W39" i="47"/>
  <c r="Y36" i="47"/>
  <c r="Z36" i="47" s="1"/>
  <c r="R25" i="19"/>
  <c r="AL56" i="15"/>
  <c r="R54" i="19" s="1"/>
  <c r="W39" i="42"/>
  <c r="Y36" i="42"/>
  <c r="Z36" i="42" s="1"/>
  <c r="AC19" i="45"/>
  <c r="AE19" i="45" s="1"/>
  <c r="AF19" i="45" s="1"/>
  <c r="AC19" i="11"/>
  <c r="AE19" i="11" s="1"/>
  <c r="AF19" i="11" s="1"/>
  <c r="AC19" i="42"/>
  <c r="AE19" i="42" s="1"/>
  <c r="AF19" i="42" s="1"/>
  <c r="AC19" i="43"/>
  <c r="AE19" i="43" s="1"/>
  <c r="AF19" i="43" s="1"/>
  <c r="AC19" i="46"/>
  <c r="AE19" i="46" s="1"/>
  <c r="AF19" i="46" s="1"/>
  <c r="AC19" i="47"/>
  <c r="AE19" i="47" s="1"/>
  <c r="AF19" i="47" s="1"/>
  <c r="AC19" i="44"/>
  <c r="AE19" i="44" s="1"/>
  <c r="AF19" i="44" s="1"/>
  <c r="AK58" i="15"/>
  <c r="AL58" i="15" s="1"/>
  <c r="AI59" i="15"/>
  <c r="AK59" i="15" s="1"/>
  <c r="AL59" i="15" s="1"/>
  <c r="AK58" i="60"/>
  <c r="AL58" i="60" s="1"/>
  <c r="AI59" i="60"/>
  <c r="AK59" i="60" s="1"/>
  <c r="AL59" i="60" s="1"/>
  <c r="AI53" i="60"/>
  <c r="AK53" i="60" s="1"/>
  <c r="AL53" i="60" s="1"/>
  <c r="AK52" i="60"/>
  <c r="AL52" i="60" s="1"/>
  <c r="AE12" i="46"/>
  <c r="AE12" i="45"/>
  <c r="AE12" i="42"/>
  <c r="AE12" i="47"/>
  <c r="AE12" i="11"/>
  <c r="AE12" i="43"/>
  <c r="AE12" i="44"/>
  <c r="AC28" i="46" l="1"/>
  <c r="AC28" i="11"/>
  <c r="AI53" i="15"/>
  <c r="AK53" i="15" s="1"/>
  <c r="AL53" i="15" s="1"/>
  <c r="AC28" i="44"/>
  <c r="AI60" i="15"/>
  <c r="AK60" i="15" s="1"/>
  <c r="AL60" i="15" s="1"/>
  <c r="AC28" i="47"/>
  <c r="AC28" i="42"/>
  <c r="AC28" i="45"/>
  <c r="AI54" i="60"/>
  <c r="AK54" i="60" s="1"/>
  <c r="AL54" i="60" s="1"/>
  <c r="H2" i="19"/>
  <c r="H31" i="19" s="1"/>
  <c r="AF12" i="11"/>
  <c r="W50" i="42"/>
  <c r="W56" i="42"/>
  <c r="Y39" i="42"/>
  <c r="Z39" i="42" s="1"/>
  <c r="AI57" i="57"/>
  <c r="AK57" i="57" s="1"/>
  <c r="AL57" i="57" s="1"/>
  <c r="AK56" i="57"/>
  <c r="W50" i="46"/>
  <c r="Y39" i="46"/>
  <c r="Z39" i="46" s="1"/>
  <c r="W56" i="46"/>
  <c r="H6" i="19"/>
  <c r="H35" i="19" s="1"/>
  <c r="AF12" i="45"/>
  <c r="AI60" i="60"/>
  <c r="AK60" i="60" s="1"/>
  <c r="AL60" i="60" s="1"/>
  <c r="AK50" i="57"/>
  <c r="AL50" i="57" s="1"/>
  <c r="AI51" i="57"/>
  <c r="AK51" i="57" s="1"/>
  <c r="AL51" i="57" s="1"/>
  <c r="AK50" i="56"/>
  <c r="AL50" i="56" s="1"/>
  <c r="AI51" i="56"/>
  <c r="AK51" i="56" s="1"/>
  <c r="AL51" i="56" s="1"/>
  <c r="W50" i="43"/>
  <c r="W56" i="43"/>
  <c r="Y39" i="43"/>
  <c r="Z39" i="43" s="1"/>
  <c r="H5" i="19"/>
  <c r="H34" i="19" s="1"/>
  <c r="AF12" i="44"/>
  <c r="H8" i="19"/>
  <c r="H37" i="19" s="1"/>
  <c r="AF12" i="47"/>
  <c r="AK50" i="58"/>
  <c r="AL50" i="58" s="1"/>
  <c r="AI51" i="58"/>
  <c r="AK51" i="58" s="1"/>
  <c r="AL51" i="58" s="1"/>
  <c r="AI57" i="56"/>
  <c r="AK57" i="56" s="1"/>
  <c r="AL57" i="56" s="1"/>
  <c r="AK56" i="56"/>
  <c r="AK56" i="58"/>
  <c r="AI57" i="58"/>
  <c r="AK57" i="58" s="1"/>
  <c r="AL57" i="58" s="1"/>
  <c r="AC28" i="43"/>
  <c r="AE28" i="43" s="1"/>
  <c r="AF28" i="43" s="1"/>
  <c r="H7" i="19"/>
  <c r="H36" i="19" s="1"/>
  <c r="AF12" i="46"/>
  <c r="AI54" i="15"/>
  <c r="AK54" i="15" s="1"/>
  <c r="AL54" i="15" s="1"/>
  <c r="W56" i="47"/>
  <c r="Y39" i="47"/>
  <c r="Z39" i="47" s="1"/>
  <c r="W50" i="47"/>
  <c r="W50" i="45"/>
  <c r="Y39" i="45"/>
  <c r="Z39" i="45" s="1"/>
  <c r="W56" i="45"/>
  <c r="H4" i="19"/>
  <c r="H33" i="19" s="1"/>
  <c r="AF12" i="43"/>
  <c r="AI57" i="14"/>
  <c r="AK57" i="14" s="1"/>
  <c r="AL57" i="14" s="1"/>
  <c r="AK56" i="14"/>
  <c r="H3" i="19"/>
  <c r="H32" i="19" s="1"/>
  <c r="AF12" i="42"/>
  <c r="Y39" i="11"/>
  <c r="Z39" i="11" s="1"/>
  <c r="W56" i="11"/>
  <c r="W50" i="11"/>
  <c r="W50" i="44"/>
  <c r="W56" i="44"/>
  <c r="Y39" i="44"/>
  <c r="Z39" i="44" s="1"/>
  <c r="AI51" i="14"/>
  <c r="AK51" i="14" s="1"/>
  <c r="AL51" i="14" s="1"/>
  <c r="AK50" i="14"/>
  <c r="AL50" i="14" s="1"/>
  <c r="AI12" i="45"/>
  <c r="AI12" i="46"/>
  <c r="AI12" i="43"/>
  <c r="AI12" i="42"/>
  <c r="AI12" i="44"/>
  <c r="AI12" i="47"/>
  <c r="AI12" i="11"/>
  <c r="AE28" i="44"/>
  <c r="AF28" i="44" s="1"/>
  <c r="AC36" i="44"/>
  <c r="AE28" i="11"/>
  <c r="AF28" i="11" s="1"/>
  <c r="AC36" i="11"/>
  <c r="AE28" i="47"/>
  <c r="AF28" i="47" s="1"/>
  <c r="AC36" i="47"/>
  <c r="AC36" i="42"/>
  <c r="AE28" i="42"/>
  <c r="AF28" i="42" s="1"/>
  <c r="AC36" i="45"/>
  <c r="AE28" i="45"/>
  <c r="AF28" i="45" s="1"/>
  <c r="AC36" i="46"/>
  <c r="AE28" i="46"/>
  <c r="AF28" i="46" s="1"/>
  <c r="AI52" i="56" l="1"/>
  <c r="AC36" i="43"/>
  <c r="AI58" i="14"/>
  <c r="AI58" i="57"/>
  <c r="AI58" i="56"/>
  <c r="AK58" i="56" s="1"/>
  <c r="AL58" i="56" s="1"/>
  <c r="AI52" i="14"/>
  <c r="R19" i="19"/>
  <c r="AL56" i="14"/>
  <c r="R48" i="19" s="1"/>
  <c r="Y56" i="45"/>
  <c r="Z56" i="45" s="1"/>
  <c r="W57" i="45"/>
  <c r="Y57" i="45" s="1"/>
  <c r="Z57" i="45" s="1"/>
  <c r="AI52" i="58"/>
  <c r="W57" i="43"/>
  <c r="Y57" i="43" s="1"/>
  <c r="Z57" i="43" s="1"/>
  <c r="Y56" i="43"/>
  <c r="Z56" i="43" s="1"/>
  <c r="Y50" i="47"/>
  <c r="W51" i="47"/>
  <c r="Y51" i="47" s="1"/>
  <c r="Z51" i="47" s="1"/>
  <c r="R20" i="19"/>
  <c r="AL56" i="56"/>
  <c r="R49" i="19" s="1"/>
  <c r="W51" i="43"/>
  <c r="Y51" i="43" s="1"/>
  <c r="Z51" i="43" s="1"/>
  <c r="Y50" i="43"/>
  <c r="Y50" i="45"/>
  <c r="W51" i="45"/>
  <c r="Y51" i="45" s="1"/>
  <c r="Z51" i="45" s="1"/>
  <c r="AI53" i="56"/>
  <c r="AK53" i="56" s="1"/>
  <c r="AL53" i="56" s="1"/>
  <c r="AK52" i="56"/>
  <c r="AL52" i="56" s="1"/>
  <c r="W57" i="46"/>
  <c r="Y57" i="46" s="1"/>
  <c r="Z57" i="46" s="1"/>
  <c r="Y56" i="46"/>
  <c r="Z56" i="46" s="1"/>
  <c r="W57" i="47"/>
  <c r="Y57" i="47" s="1"/>
  <c r="Z57" i="47" s="1"/>
  <c r="Y56" i="47"/>
  <c r="Z56" i="47" s="1"/>
  <c r="W57" i="44"/>
  <c r="Y57" i="44" s="1"/>
  <c r="Z57" i="44" s="1"/>
  <c r="Y56" i="44"/>
  <c r="Z56" i="44" s="1"/>
  <c r="AI58" i="58"/>
  <c r="Y50" i="46"/>
  <c r="W51" i="46"/>
  <c r="Y51" i="46" s="1"/>
  <c r="Z51" i="46" s="1"/>
  <c r="W57" i="42"/>
  <c r="Y57" i="42" s="1"/>
  <c r="Z57" i="42" s="1"/>
  <c r="Y56" i="42"/>
  <c r="Z56" i="42" s="1"/>
  <c r="Y50" i="44"/>
  <c r="W51" i="44"/>
  <c r="Y51" i="44" s="1"/>
  <c r="Z51" i="44" s="1"/>
  <c r="AI59" i="57"/>
  <c r="AK59" i="57" s="1"/>
  <c r="AL59" i="57" s="1"/>
  <c r="AK58" i="57"/>
  <c r="AL58" i="57" s="1"/>
  <c r="Y50" i="42"/>
  <c r="W51" i="42"/>
  <c r="Y51" i="42" s="1"/>
  <c r="Z51" i="42" s="1"/>
  <c r="Y50" i="11"/>
  <c r="W51" i="11"/>
  <c r="Y51" i="11" s="1"/>
  <c r="Z51" i="11" s="1"/>
  <c r="R22" i="19"/>
  <c r="AL56" i="58"/>
  <c r="R51" i="19" s="1"/>
  <c r="R21" i="19"/>
  <c r="AL56" i="57"/>
  <c r="R50" i="19" s="1"/>
  <c r="Y56" i="11"/>
  <c r="Z56" i="11" s="1"/>
  <c r="W57" i="11"/>
  <c r="Y57" i="11" s="1"/>
  <c r="Z57" i="11" s="1"/>
  <c r="AK58" i="14"/>
  <c r="AL58" i="14" s="1"/>
  <c r="AI59" i="14"/>
  <c r="AK59" i="14" s="1"/>
  <c r="AL59" i="14" s="1"/>
  <c r="AI52" i="57"/>
  <c r="AI19" i="44"/>
  <c r="AK19" i="44" s="1"/>
  <c r="AL19" i="44" s="1"/>
  <c r="AI19" i="43"/>
  <c r="AK19" i="43" s="1"/>
  <c r="AL19" i="43" s="1"/>
  <c r="AI19" i="11"/>
  <c r="AK19" i="11" s="1"/>
  <c r="AL19" i="11" s="1"/>
  <c r="AI19" i="47"/>
  <c r="AK19" i="47" s="1"/>
  <c r="AL19" i="47" s="1"/>
  <c r="AI19" i="45"/>
  <c r="AK19" i="45" s="1"/>
  <c r="AL19" i="45" s="1"/>
  <c r="AI19" i="42"/>
  <c r="AK19" i="42" s="1"/>
  <c r="AL19" i="42" s="1"/>
  <c r="AI19" i="46"/>
  <c r="AK19" i="46" s="1"/>
  <c r="AL19" i="46" s="1"/>
  <c r="AE36" i="46"/>
  <c r="AF36" i="46" s="1"/>
  <c r="AC39" i="46"/>
  <c r="AC39" i="45"/>
  <c r="AE36" i="45"/>
  <c r="AF36" i="45" s="1"/>
  <c r="AE36" i="42"/>
  <c r="AF36" i="42" s="1"/>
  <c r="AC39" i="42"/>
  <c r="AE36" i="47"/>
  <c r="AF36" i="47" s="1"/>
  <c r="AC39" i="47"/>
  <c r="AC39" i="11"/>
  <c r="AE36" i="11"/>
  <c r="AF36" i="11" s="1"/>
  <c r="AE36" i="43"/>
  <c r="AF36" i="43" s="1"/>
  <c r="AC39" i="43"/>
  <c r="AC39" i="44"/>
  <c r="AE36" i="44"/>
  <c r="AF36" i="44" s="1"/>
  <c r="AK12" i="11"/>
  <c r="AK12" i="47"/>
  <c r="AK12" i="44"/>
  <c r="AK12" i="42"/>
  <c r="AK12" i="43"/>
  <c r="AK12" i="46"/>
  <c r="AK12" i="45"/>
  <c r="AI59" i="56" l="1"/>
  <c r="AK59" i="56" s="1"/>
  <c r="AL59" i="56" s="1"/>
  <c r="AI28" i="11"/>
  <c r="AI28" i="45"/>
  <c r="AI28" i="43"/>
  <c r="W58" i="11"/>
  <c r="Y58" i="11" s="1"/>
  <c r="Z58" i="11" s="1"/>
  <c r="W58" i="46"/>
  <c r="Y58" i="46" s="1"/>
  <c r="Z58" i="46" s="1"/>
  <c r="AI28" i="47"/>
  <c r="AI36" i="47" s="1"/>
  <c r="W58" i="42"/>
  <c r="W59" i="42" s="1"/>
  <c r="Y59" i="42" s="1"/>
  <c r="Z59" i="42" s="1"/>
  <c r="W52" i="43"/>
  <c r="AI28" i="44"/>
  <c r="AK28" i="44" s="1"/>
  <c r="AL28" i="44" s="1"/>
  <c r="W58" i="45"/>
  <c r="Y58" i="45" s="1"/>
  <c r="Z58" i="45" s="1"/>
  <c r="I6" i="19"/>
  <c r="I35" i="19" s="1"/>
  <c r="AL12" i="45"/>
  <c r="I5" i="19"/>
  <c r="I34" i="19" s="1"/>
  <c r="AL12" i="44"/>
  <c r="P2" i="19"/>
  <c r="Z50" i="11"/>
  <c r="P31" i="19" s="1"/>
  <c r="AI54" i="56"/>
  <c r="AK54" i="56" s="1"/>
  <c r="AL54" i="56" s="1"/>
  <c r="I4" i="19"/>
  <c r="I33" i="19" s="1"/>
  <c r="AL12" i="43"/>
  <c r="AI28" i="46"/>
  <c r="AI36" i="46" s="1"/>
  <c r="W52" i="44"/>
  <c r="P7" i="19"/>
  <c r="Z50" i="46"/>
  <c r="P36" i="19" s="1"/>
  <c r="W58" i="47"/>
  <c r="P6" i="19"/>
  <c r="Z50" i="45"/>
  <c r="P35" i="19" s="1"/>
  <c r="AI53" i="58"/>
  <c r="AK53" i="58" s="1"/>
  <c r="AL53" i="58" s="1"/>
  <c r="AK52" i="58"/>
  <c r="AL52" i="58" s="1"/>
  <c r="I7" i="19"/>
  <c r="I36" i="19" s="1"/>
  <c r="AL12" i="46"/>
  <c r="I8" i="19"/>
  <c r="I37" i="19" s="1"/>
  <c r="AL12" i="47"/>
  <c r="AK52" i="57"/>
  <c r="AL52" i="57" s="1"/>
  <c r="AI53" i="57"/>
  <c r="AK53" i="57" s="1"/>
  <c r="AL53" i="57" s="1"/>
  <c r="W52" i="42"/>
  <c r="AI60" i="14"/>
  <c r="AK60" i="14" s="1"/>
  <c r="AL60" i="14" s="1"/>
  <c r="P5" i="19"/>
  <c r="Z50" i="44"/>
  <c r="P34" i="19" s="1"/>
  <c r="I2" i="19"/>
  <c r="I31" i="19" s="1"/>
  <c r="AL12" i="11"/>
  <c r="P3" i="19"/>
  <c r="Z50" i="42"/>
  <c r="P32" i="19" s="1"/>
  <c r="Y58" i="42"/>
  <c r="Z58" i="42" s="1"/>
  <c r="P4" i="19"/>
  <c r="Z50" i="43"/>
  <c r="P33" i="19" s="1"/>
  <c r="W52" i="47"/>
  <c r="AI28" i="42"/>
  <c r="AI36" i="42" s="1"/>
  <c r="AI60" i="57"/>
  <c r="AK60" i="57" s="1"/>
  <c r="AL60" i="57" s="1"/>
  <c r="AI59" i="58"/>
  <c r="AK59" i="58" s="1"/>
  <c r="AL59" i="58" s="1"/>
  <c r="AK58" i="58"/>
  <c r="AL58" i="58" s="1"/>
  <c r="AI60" i="56"/>
  <c r="AK60" i="56" s="1"/>
  <c r="AL60" i="56" s="1"/>
  <c r="P8" i="19"/>
  <c r="Z50" i="47"/>
  <c r="P37" i="19" s="1"/>
  <c r="I3" i="19"/>
  <c r="I32" i="19" s="1"/>
  <c r="AL12" i="42"/>
  <c r="W52" i="11"/>
  <c r="W58" i="44"/>
  <c r="W53" i="43"/>
  <c r="Y53" i="43" s="1"/>
  <c r="Z53" i="43" s="1"/>
  <c r="Y52" i="43"/>
  <c r="Z52" i="43" s="1"/>
  <c r="W58" i="43"/>
  <c r="W52" i="46"/>
  <c r="W52" i="45"/>
  <c r="AI53" i="14"/>
  <c r="AK53" i="14" s="1"/>
  <c r="AL53" i="14" s="1"/>
  <c r="AK52" i="14"/>
  <c r="AL52" i="14" s="1"/>
  <c r="Q12" i="17"/>
  <c r="Q12" i="62"/>
  <c r="Q19" i="17"/>
  <c r="S19" i="17" s="1"/>
  <c r="T19" i="17" s="1"/>
  <c r="Q19" i="62"/>
  <c r="S19" i="62" s="1"/>
  <c r="T19" i="62" s="1"/>
  <c r="AK28" i="45"/>
  <c r="AL28" i="45" s="1"/>
  <c r="AI36" i="45"/>
  <c r="AK28" i="43"/>
  <c r="AL28" i="43" s="1"/>
  <c r="AI36" i="43"/>
  <c r="AI36" i="11"/>
  <c r="AK28" i="11"/>
  <c r="AL28" i="11" s="1"/>
  <c r="AC50" i="44"/>
  <c r="AE39" i="44"/>
  <c r="AF39" i="44" s="1"/>
  <c r="AC56" i="44"/>
  <c r="AC50" i="43"/>
  <c r="AE39" i="43"/>
  <c r="AF39" i="43" s="1"/>
  <c r="AC56" i="43"/>
  <c r="AE39" i="11"/>
  <c r="AF39" i="11" s="1"/>
  <c r="AC56" i="11"/>
  <c r="AC50" i="11"/>
  <c r="AC50" i="47"/>
  <c r="AC56" i="47"/>
  <c r="AE39" i="47"/>
  <c r="AF39" i="47" s="1"/>
  <c r="AC50" i="42"/>
  <c r="AE39" i="42"/>
  <c r="AF39" i="42" s="1"/>
  <c r="AC56" i="42"/>
  <c r="AC50" i="45"/>
  <c r="AC56" i="45"/>
  <c r="AE39" i="45"/>
  <c r="AF39" i="45" s="1"/>
  <c r="AE39" i="46"/>
  <c r="AF39" i="46" s="1"/>
  <c r="AC56" i="46"/>
  <c r="AC50" i="46"/>
  <c r="W59" i="45" l="1"/>
  <c r="Y59" i="45" s="1"/>
  <c r="Z59" i="45" s="1"/>
  <c r="AK28" i="42"/>
  <c r="AL28" i="42" s="1"/>
  <c r="AK28" i="46"/>
  <c r="AL28" i="46" s="1"/>
  <c r="W59" i="46"/>
  <c r="Y59" i="46" s="1"/>
  <c r="Z59" i="46" s="1"/>
  <c r="AK28" i="47"/>
  <c r="AL28" i="47" s="1"/>
  <c r="W59" i="11"/>
  <c r="Y59" i="11" s="1"/>
  <c r="Z59" i="11" s="1"/>
  <c r="AI54" i="14"/>
  <c r="AK54" i="14" s="1"/>
  <c r="AL54" i="14" s="1"/>
  <c r="AI36" i="44"/>
  <c r="AI60" i="58"/>
  <c r="AK60" i="58" s="1"/>
  <c r="AL60" i="58" s="1"/>
  <c r="W60" i="45"/>
  <c r="Y60" i="45" s="1"/>
  <c r="Z60" i="45" s="1"/>
  <c r="AI54" i="58"/>
  <c r="AK54" i="58" s="1"/>
  <c r="AL54" i="58" s="1"/>
  <c r="W54" i="43"/>
  <c r="Y54" i="43" s="1"/>
  <c r="Z54" i="43" s="1"/>
  <c r="W53" i="42"/>
  <c r="Y53" i="42" s="1"/>
  <c r="Z53" i="42" s="1"/>
  <c r="Y52" i="42"/>
  <c r="Z52" i="42" s="1"/>
  <c r="Y52" i="44"/>
  <c r="Z52" i="44" s="1"/>
  <c r="W53" i="44"/>
  <c r="Y53" i="44" s="1"/>
  <c r="Z53" i="44" s="1"/>
  <c r="W59" i="44"/>
  <c r="Y59" i="44" s="1"/>
  <c r="Z59" i="44" s="1"/>
  <c r="Y58" i="44"/>
  <c r="Z58" i="44" s="1"/>
  <c r="W53" i="11"/>
  <c r="Y53" i="11" s="1"/>
  <c r="Z53" i="11" s="1"/>
  <c r="Y52" i="11"/>
  <c r="Z52" i="11" s="1"/>
  <c r="AI54" i="57"/>
  <c r="AK54" i="57" s="1"/>
  <c r="AL54" i="57" s="1"/>
  <c r="W53" i="45"/>
  <c r="Y53" i="45" s="1"/>
  <c r="Z53" i="45" s="1"/>
  <c r="Y52" i="45"/>
  <c r="Z52" i="45" s="1"/>
  <c r="W53" i="46"/>
  <c r="Y53" i="46" s="1"/>
  <c r="Z53" i="46" s="1"/>
  <c r="Y52" i="46"/>
  <c r="Z52" i="46" s="1"/>
  <c r="W60" i="42"/>
  <c r="Y60" i="42" s="1"/>
  <c r="Z60" i="42" s="1"/>
  <c r="W59" i="43"/>
  <c r="Y59" i="43" s="1"/>
  <c r="Z59" i="43" s="1"/>
  <c r="Y58" i="43"/>
  <c r="Z58" i="43" s="1"/>
  <c r="Y52" i="47"/>
  <c r="Z52" i="47" s="1"/>
  <c r="W53" i="47"/>
  <c r="Y53" i="47" s="1"/>
  <c r="Z53" i="47" s="1"/>
  <c r="W59" i="47"/>
  <c r="Y59" i="47" s="1"/>
  <c r="Z59" i="47" s="1"/>
  <c r="Y58" i="47"/>
  <c r="Z58" i="47" s="1"/>
  <c r="Q12" i="59"/>
  <c r="Q12" i="37"/>
  <c r="AE50" i="46"/>
  <c r="AC51" i="46"/>
  <c r="AE51" i="46" s="1"/>
  <c r="AF51" i="46" s="1"/>
  <c r="AC57" i="46"/>
  <c r="AE57" i="46" s="1"/>
  <c r="AF57" i="46" s="1"/>
  <c r="AE56" i="46"/>
  <c r="AF56" i="46" s="1"/>
  <c r="AC57" i="45"/>
  <c r="AE57" i="45" s="1"/>
  <c r="AF57" i="45" s="1"/>
  <c r="AE56" i="45"/>
  <c r="AF56" i="45" s="1"/>
  <c r="AE50" i="45"/>
  <c r="AC51" i="45"/>
  <c r="AE51" i="45" s="1"/>
  <c r="AF51" i="45" s="1"/>
  <c r="AE56" i="42"/>
  <c r="AF56" i="42" s="1"/>
  <c r="AC57" i="42"/>
  <c r="AE57" i="42" s="1"/>
  <c r="AF57" i="42" s="1"/>
  <c r="AE50" i="42"/>
  <c r="AC51" i="42"/>
  <c r="AE51" i="42" s="1"/>
  <c r="AF51" i="42" s="1"/>
  <c r="AC57" i="47"/>
  <c r="AE57" i="47" s="1"/>
  <c r="AF57" i="47" s="1"/>
  <c r="AE56" i="47"/>
  <c r="AF56" i="47" s="1"/>
  <c r="AC51" i="47"/>
  <c r="AE51" i="47" s="1"/>
  <c r="AF51" i="47" s="1"/>
  <c r="AE50" i="47"/>
  <c r="AC51" i="11"/>
  <c r="AE51" i="11" s="1"/>
  <c r="AF51" i="11" s="1"/>
  <c r="AE50" i="11"/>
  <c r="AC57" i="11"/>
  <c r="AE57" i="11" s="1"/>
  <c r="AF57" i="11" s="1"/>
  <c r="AE56" i="11"/>
  <c r="AF56" i="11" s="1"/>
  <c r="AC57" i="43"/>
  <c r="AE57" i="43" s="1"/>
  <c r="AF57" i="43" s="1"/>
  <c r="AE56" i="43"/>
  <c r="AF56" i="43" s="1"/>
  <c r="AC51" i="43"/>
  <c r="AE51" i="43" s="1"/>
  <c r="AF51" i="43" s="1"/>
  <c r="AE50" i="43"/>
  <c r="AC57" i="44"/>
  <c r="AE57" i="44" s="1"/>
  <c r="AF57" i="44" s="1"/>
  <c r="AE56" i="44"/>
  <c r="AF56" i="44" s="1"/>
  <c r="AE50" i="44"/>
  <c r="AC51" i="44"/>
  <c r="AE51" i="44" s="1"/>
  <c r="AF51" i="44" s="1"/>
  <c r="AI39" i="11"/>
  <c r="AK36" i="11"/>
  <c r="AL36" i="11" s="1"/>
  <c r="AI39" i="47"/>
  <c r="AK36" i="47"/>
  <c r="AL36" i="47" s="1"/>
  <c r="AK36" i="44"/>
  <c r="AL36" i="44" s="1"/>
  <c r="AI39" i="44"/>
  <c r="AK36" i="42"/>
  <c r="AL36" i="42" s="1"/>
  <c r="AI39" i="42"/>
  <c r="AK36" i="43"/>
  <c r="AL36" i="43" s="1"/>
  <c r="AI39" i="43"/>
  <c r="AI39" i="46"/>
  <c r="AK36" i="46"/>
  <c r="AL36" i="46" s="1"/>
  <c r="AI39" i="45"/>
  <c r="AK36" i="45"/>
  <c r="AL36" i="45" s="1"/>
  <c r="Q28" i="62"/>
  <c r="S12" i="62"/>
  <c r="Q28" i="17"/>
  <c r="S12" i="17"/>
  <c r="T12" i="17" s="1"/>
  <c r="W60" i="46" l="1"/>
  <c r="Y60" i="46" s="1"/>
  <c r="Z60" i="46" s="1"/>
  <c r="W60" i="11"/>
  <c r="Y60" i="11" s="1"/>
  <c r="Z60" i="11" s="1"/>
  <c r="W60" i="44"/>
  <c r="Y60" i="44" s="1"/>
  <c r="Z60" i="44" s="1"/>
  <c r="W54" i="46"/>
  <c r="Y54" i="46" s="1"/>
  <c r="Z54" i="46" s="1"/>
  <c r="AC52" i="43"/>
  <c r="AC52" i="44"/>
  <c r="AC58" i="45"/>
  <c r="W54" i="11"/>
  <c r="Y54" i="11" s="1"/>
  <c r="Z54" i="11" s="1"/>
  <c r="AC58" i="42"/>
  <c r="AC52" i="47"/>
  <c r="AE52" i="47" s="1"/>
  <c r="AF52" i="47" s="1"/>
  <c r="W54" i="44"/>
  <c r="Y54" i="44" s="1"/>
  <c r="Z54" i="44" s="1"/>
  <c r="AC58" i="44"/>
  <c r="AC58" i="11"/>
  <c r="AC58" i="47"/>
  <c r="AC52" i="45"/>
  <c r="AE52" i="45" s="1"/>
  <c r="AF52" i="45" s="1"/>
  <c r="AC52" i="46"/>
  <c r="AE52" i="46" s="1"/>
  <c r="AF52" i="46" s="1"/>
  <c r="AC52" i="42"/>
  <c r="W60" i="47"/>
  <c r="Y60" i="47" s="1"/>
  <c r="Z60" i="47" s="1"/>
  <c r="Q6" i="19"/>
  <c r="AF50" i="45"/>
  <c r="Q35" i="19" s="1"/>
  <c r="Q8" i="19"/>
  <c r="AF50" i="47"/>
  <c r="Q37" i="19" s="1"/>
  <c r="Q3" i="19"/>
  <c r="AF50" i="42"/>
  <c r="Q32" i="19" s="1"/>
  <c r="W54" i="42"/>
  <c r="Y54" i="42" s="1"/>
  <c r="Z54" i="42" s="1"/>
  <c r="Q7" i="19"/>
  <c r="AF50" i="46"/>
  <c r="Q36" i="19" s="1"/>
  <c r="Q4" i="19"/>
  <c r="AF50" i="43"/>
  <c r="Q33" i="19" s="1"/>
  <c r="W54" i="47"/>
  <c r="Y54" i="47" s="1"/>
  <c r="Z54" i="47" s="1"/>
  <c r="AC52" i="11"/>
  <c r="AE52" i="11" s="1"/>
  <c r="AF52" i="11" s="1"/>
  <c r="AC58" i="46"/>
  <c r="AC59" i="46" s="1"/>
  <c r="AE59" i="46" s="1"/>
  <c r="AF59" i="46" s="1"/>
  <c r="W54" i="45"/>
  <c r="Y54" i="45" s="1"/>
  <c r="Z54" i="45" s="1"/>
  <c r="Q5" i="19"/>
  <c r="AF50" i="44"/>
  <c r="Q34" i="19" s="1"/>
  <c r="AC58" i="43"/>
  <c r="Q2" i="19"/>
  <c r="AF50" i="11"/>
  <c r="Q31" i="19" s="1"/>
  <c r="W60" i="43"/>
  <c r="Y60" i="43" s="1"/>
  <c r="Z60" i="43" s="1"/>
  <c r="Q19" i="59"/>
  <c r="S19" i="59" s="1"/>
  <c r="T19" i="59" s="1"/>
  <c r="Q19" i="37"/>
  <c r="S19" i="37" s="1"/>
  <c r="T19" i="37" s="1"/>
  <c r="S28" i="17"/>
  <c r="T28" i="17" s="1"/>
  <c r="Q36" i="17"/>
  <c r="T12" i="62"/>
  <c r="F28" i="19"/>
  <c r="F57" i="19" s="1"/>
  <c r="S28" i="62"/>
  <c r="T28" i="62" s="1"/>
  <c r="Q36" i="62"/>
  <c r="AI50" i="45"/>
  <c r="AK39" i="45"/>
  <c r="AL39" i="45" s="1"/>
  <c r="AI56" i="45"/>
  <c r="AI50" i="46"/>
  <c r="AK39" i="46"/>
  <c r="AL39" i="46" s="1"/>
  <c r="AI56" i="46"/>
  <c r="AI56" i="43"/>
  <c r="AK39" i="43"/>
  <c r="AL39" i="43" s="1"/>
  <c r="AI50" i="43"/>
  <c r="AI50" i="42"/>
  <c r="AI56" i="42"/>
  <c r="AK39" i="42"/>
  <c r="AL39" i="42" s="1"/>
  <c r="AI50" i="44"/>
  <c r="AK39" i="44"/>
  <c r="AL39" i="44" s="1"/>
  <c r="AI56" i="44"/>
  <c r="AI50" i="47"/>
  <c r="AI56" i="47"/>
  <c r="AK39" i="47"/>
  <c r="AL39" i="47" s="1"/>
  <c r="AK39" i="11"/>
  <c r="AL39" i="11" s="1"/>
  <c r="AI56" i="11"/>
  <c r="AI50" i="11"/>
  <c r="AC53" i="44"/>
  <c r="AE53" i="44" s="1"/>
  <c r="AF53" i="44" s="1"/>
  <c r="AE52" i="44"/>
  <c r="AF52" i="44" s="1"/>
  <c r="AE58" i="44"/>
  <c r="AF58" i="44" s="1"/>
  <c r="AC59" i="44"/>
  <c r="AE59" i="44" s="1"/>
  <c r="AF59" i="44" s="1"/>
  <c r="AE52" i="43"/>
  <c r="AF52" i="43" s="1"/>
  <c r="AC53" i="43"/>
  <c r="AE53" i="43" s="1"/>
  <c r="AF53" i="43" s="1"/>
  <c r="AC59" i="43"/>
  <c r="AE59" i="43" s="1"/>
  <c r="AF59" i="43" s="1"/>
  <c r="AE58" i="43"/>
  <c r="AF58" i="43" s="1"/>
  <c r="AE58" i="11"/>
  <c r="AF58" i="11" s="1"/>
  <c r="AC59" i="11"/>
  <c r="AE59" i="11" s="1"/>
  <c r="AF59" i="11" s="1"/>
  <c r="AE58" i="47"/>
  <c r="AF58" i="47" s="1"/>
  <c r="AC59" i="47"/>
  <c r="AE59" i="47" s="1"/>
  <c r="AF59" i="47" s="1"/>
  <c r="AC53" i="42"/>
  <c r="AE53" i="42" s="1"/>
  <c r="AF53" i="42" s="1"/>
  <c r="AE52" i="42"/>
  <c r="AF52" i="42" s="1"/>
  <c r="AC59" i="42"/>
  <c r="AE59" i="42" s="1"/>
  <c r="AF59" i="42" s="1"/>
  <c r="AE58" i="42"/>
  <c r="AF58" i="42" s="1"/>
  <c r="AE58" i="45"/>
  <c r="AF58" i="45" s="1"/>
  <c r="AC59" i="45"/>
  <c r="AE59" i="45" s="1"/>
  <c r="AF59" i="45" s="1"/>
  <c r="AE58" i="46"/>
  <c r="AF58" i="46" s="1"/>
  <c r="S12" i="37"/>
  <c r="S12" i="59"/>
  <c r="Q28" i="59"/>
  <c r="AC53" i="46" l="1"/>
  <c r="AE53" i="46" s="1"/>
  <c r="AF53" i="46" s="1"/>
  <c r="AC53" i="47"/>
  <c r="AE53" i="47" s="1"/>
  <c r="AF53" i="47" s="1"/>
  <c r="Q28" i="37"/>
  <c r="AC53" i="45"/>
  <c r="AE53" i="45" s="1"/>
  <c r="AF53" i="45" s="1"/>
  <c r="AC53" i="11"/>
  <c r="AE53" i="11" s="1"/>
  <c r="AF53" i="11" s="1"/>
  <c r="AC54" i="44"/>
  <c r="AE54" i="44" s="1"/>
  <c r="AF54" i="44" s="1"/>
  <c r="AC60" i="47"/>
  <c r="AE60" i="47" s="1"/>
  <c r="AF60" i="47" s="1"/>
  <c r="AC60" i="43"/>
  <c r="AE60" i="43" s="1"/>
  <c r="AF60" i="43" s="1"/>
  <c r="AC54" i="43"/>
  <c r="AE54" i="43" s="1"/>
  <c r="AF54" i="43" s="1"/>
  <c r="F23" i="19"/>
  <c r="F52" i="19" s="1"/>
  <c r="T12" i="37"/>
  <c r="AC54" i="42"/>
  <c r="AE54" i="42" s="1"/>
  <c r="AF54" i="42" s="1"/>
  <c r="AC54" i="46"/>
  <c r="AE54" i="46" s="1"/>
  <c r="AF54" i="46" s="1"/>
  <c r="AC60" i="46"/>
  <c r="AE60" i="46" s="1"/>
  <c r="AF60" i="46" s="1"/>
  <c r="AC60" i="11"/>
  <c r="AE60" i="11" s="1"/>
  <c r="AF60" i="11" s="1"/>
  <c r="F24" i="19"/>
  <c r="F53" i="19" s="1"/>
  <c r="T12" i="59"/>
  <c r="AC60" i="42"/>
  <c r="AE60" i="42" s="1"/>
  <c r="AF60" i="42" s="1"/>
  <c r="AC60" i="44"/>
  <c r="AE60" i="44" s="1"/>
  <c r="AF60" i="44" s="1"/>
  <c r="AC60" i="45"/>
  <c r="AE60" i="45" s="1"/>
  <c r="AF60" i="45" s="1"/>
  <c r="W12" i="62"/>
  <c r="W12" i="17"/>
  <c r="S28" i="59"/>
  <c r="T28" i="59" s="1"/>
  <c r="Q36" i="59"/>
  <c r="S28" i="37"/>
  <c r="T28" i="37" s="1"/>
  <c r="Q36" i="37"/>
  <c r="AK50" i="11"/>
  <c r="AI51" i="11"/>
  <c r="AK51" i="11" s="1"/>
  <c r="AL51" i="11" s="1"/>
  <c r="AK56" i="11"/>
  <c r="AL56" i="11" s="1"/>
  <c r="AI57" i="11"/>
  <c r="AK57" i="11" s="1"/>
  <c r="AL57" i="11" s="1"/>
  <c r="AK56" i="47"/>
  <c r="AL56" i="47" s="1"/>
  <c r="AI57" i="47"/>
  <c r="AK57" i="47" s="1"/>
  <c r="AL57" i="47" s="1"/>
  <c r="AI51" i="47"/>
  <c r="AK51" i="47" s="1"/>
  <c r="AL51" i="47" s="1"/>
  <c r="AK50" i="47"/>
  <c r="AK56" i="44"/>
  <c r="AL56" i="44" s="1"/>
  <c r="AI57" i="44"/>
  <c r="AK57" i="44" s="1"/>
  <c r="AL57" i="44" s="1"/>
  <c r="AI51" i="44"/>
  <c r="AK51" i="44" s="1"/>
  <c r="AL51" i="44" s="1"/>
  <c r="AK50" i="44"/>
  <c r="AI57" i="42"/>
  <c r="AK57" i="42" s="1"/>
  <c r="AL57" i="42" s="1"/>
  <c r="AK56" i="42"/>
  <c r="AL56" i="42" s="1"/>
  <c r="AI51" i="42"/>
  <c r="AK51" i="42" s="1"/>
  <c r="AL51" i="42" s="1"/>
  <c r="AK50" i="42"/>
  <c r="AI51" i="43"/>
  <c r="AK51" i="43" s="1"/>
  <c r="AL51" i="43" s="1"/>
  <c r="AK50" i="43"/>
  <c r="AK56" i="43"/>
  <c r="AL56" i="43" s="1"/>
  <c r="AI57" i="43"/>
  <c r="AK57" i="43" s="1"/>
  <c r="AL57" i="43" s="1"/>
  <c r="AI57" i="46"/>
  <c r="AK57" i="46" s="1"/>
  <c r="AL57" i="46" s="1"/>
  <c r="AK56" i="46"/>
  <c r="AL56" i="46" s="1"/>
  <c r="AI51" i="46"/>
  <c r="AK51" i="46" s="1"/>
  <c r="AL51" i="46" s="1"/>
  <c r="AK50" i="46"/>
  <c r="AK56" i="45"/>
  <c r="AL56" i="45" s="1"/>
  <c r="AI57" i="45"/>
  <c r="AK57" i="45" s="1"/>
  <c r="AL57" i="45" s="1"/>
  <c r="AK50" i="45"/>
  <c r="AI51" i="45"/>
  <c r="AK51" i="45" s="1"/>
  <c r="AL51" i="45" s="1"/>
  <c r="S36" i="62"/>
  <c r="T36" i="62" s="1"/>
  <c r="Q39" i="62"/>
  <c r="S36" i="17"/>
  <c r="T36" i="17" s="1"/>
  <c r="Q39" i="17"/>
  <c r="AC54" i="11" l="1"/>
  <c r="AE54" i="11" s="1"/>
  <c r="AF54" i="11" s="1"/>
  <c r="AC54" i="45"/>
  <c r="AE54" i="45" s="1"/>
  <c r="AF54" i="45" s="1"/>
  <c r="AC54" i="47"/>
  <c r="AE54" i="47" s="1"/>
  <c r="AF54" i="47" s="1"/>
  <c r="AI52" i="42"/>
  <c r="AI58" i="44"/>
  <c r="AI52" i="44"/>
  <c r="AI53" i="44" s="1"/>
  <c r="AK53" i="44" s="1"/>
  <c r="AL53" i="44" s="1"/>
  <c r="AI52" i="45"/>
  <c r="AK52" i="45" s="1"/>
  <c r="AL52" i="45" s="1"/>
  <c r="AI58" i="46"/>
  <c r="AI59" i="46" s="1"/>
  <c r="AK59" i="46" s="1"/>
  <c r="AL59" i="46" s="1"/>
  <c r="AI52" i="11"/>
  <c r="AI58" i="42"/>
  <c r="AI58" i="45"/>
  <c r="AI52" i="47"/>
  <c r="AI53" i="47" s="1"/>
  <c r="AK53" i="47" s="1"/>
  <c r="AL53" i="47" s="1"/>
  <c r="AI52" i="46"/>
  <c r="AI53" i="46" s="1"/>
  <c r="AI52" i="43"/>
  <c r="AI53" i="43" s="1"/>
  <c r="R7" i="19"/>
  <c r="AL50" i="46"/>
  <c r="R36" i="19" s="1"/>
  <c r="R8" i="19"/>
  <c r="AL50" i="47"/>
  <c r="R37" i="19" s="1"/>
  <c r="R4" i="19"/>
  <c r="AL50" i="43"/>
  <c r="R33" i="19" s="1"/>
  <c r="R5" i="19"/>
  <c r="AL50" i="44"/>
  <c r="R34" i="19" s="1"/>
  <c r="AI58" i="47"/>
  <c r="AI59" i="47" s="1"/>
  <c r="AK59" i="47" s="1"/>
  <c r="AL59" i="47" s="1"/>
  <c r="R2" i="19"/>
  <c r="AL50" i="11"/>
  <c r="R31" i="19" s="1"/>
  <c r="R6" i="19"/>
  <c r="AL50" i="45"/>
  <c r="R35" i="19" s="1"/>
  <c r="R3" i="19"/>
  <c r="AL50" i="42"/>
  <c r="R32" i="19" s="1"/>
  <c r="AI58" i="43"/>
  <c r="AK58" i="43" s="1"/>
  <c r="AL58" i="43" s="1"/>
  <c r="AI58" i="11"/>
  <c r="AI59" i="11" s="1"/>
  <c r="AK59" i="11" s="1"/>
  <c r="AL59" i="11" s="1"/>
  <c r="W12" i="59"/>
  <c r="W12" i="37"/>
  <c r="W19" i="17"/>
  <c r="Y19" i="17" s="1"/>
  <c r="Z19" i="17" s="1"/>
  <c r="W19" i="62"/>
  <c r="Y19" i="62" s="1"/>
  <c r="Z19" i="62" s="1"/>
  <c r="Q50" i="17"/>
  <c r="Q56" i="17"/>
  <c r="S39" i="17"/>
  <c r="T39" i="17" s="1"/>
  <c r="S39" i="62"/>
  <c r="T39" i="62" s="1"/>
  <c r="Q56" i="62"/>
  <c r="Q50" i="62"/>
  <c r="AK58" i="45"/>
  <c r="AL58" i="45" s="1"/>
  <c r="AI59" i="45"/>
  <c r="AK59" i="45" s="1"/>
  <c r="AL59" i="45" s="1"/>
  <c r="AK58" i="46"/>
  <c r="AL58" i="46" s="1"/>
  <c r="AI53" i="42"/>
  <c r="AK53" i="42" s="1"/>
  <c r="AL53" i="42" s="1"/>
  <c r="AK52" i="42"/>
  <c r="AL52" i="42" s="1"/>
  <c r="AK58" i="42"/>
  <c r="AL58" i="42" s="1"/>
  <c r="AI59" i="42"/>
  <c r="AK59" i="42" s="1"/>
  <c r="AL59" i="42" s="1"/>
  <c r="AK52" i="44"/>
  <c r="AL52" i="44" s="1"/>
  <c r="AK58" i="44"/>
  <c r="AL58" i="44" s="1"/>
  <c r="AI59" i="44"/>
  <c r="AK59" i="44" s="1"/>
  <c r="AL59" i="44" s="1"/>
  <c r="AK52" i="11"/>
  <c r="AL52" i="11" s="1"/>
  <c r="AI53" i="11"/>
  <c r="AK53" i="11" s="1"/>
  <c r="AL53" i="11" s="1"/>
  <c r="S36" i="37"/>
  <c r="T36" i="37" s="1"/>
  <c r="Q39" i="37"/>
  <c r="Q39" i="59"/>
  <c r="S36" i="59"/>
  <c r="T36" i="59" s="1"/>
  <c r="Y12" i="17"/>
  <c r="Z12" i="17" s="1"/>
  <c r="Y12" i="62"/>
  <c r="AK52" i="46" l="1"/>
  <c r="AL52" i="46" s="1"/>
  <c r="W28" i="62"/>
  <c r="W28" i="17"/>
  <c r="AK52" i="47"/>
  <c r="AL52" i="47" s="1"/>
  <c r="AK58" i="47"/>
  <c r="AL58" i="47" s="1"/>
  <c r="AK52" i="43"/>
  <c r="AL52" i="43" s="1"/>
  <c r="AI59" i="43"/>
  <c r="AK59" i="43" s="1"/>
  <c r="AL59" i="43" s="1"/>
  <c r="AI53" i="45"/>
  <c r="AK53" i="45" s="1"/>
  <c r="AL53" i="45" s="1"/>
  <c r="AK58" i="11"/>
  <c r="AL58" i="11" s="1"/>
  <c r="AK53" i="43"/>
  <c r="AL53" i="43" s="1"/>
  <c r="AI54" i="43"/>
  <c r="AK54" i="43" s="1"/>
  <c r="AL54" i="43" s="1"/>
  <c r="AI54" i="47"/>
  <c r="AK54" i="47" s="1"/>
  <c r="AL54" i="47" s="1"/>
  <c r="AI60" i="44"/>
  <c r="AK60" i="44" s="1"/>
  <c r="AL60" i="44" s="1"/>
  <c r="AI54" i="42"/>
  <c r="AK54" i="42" s="1"/>
  <c r="AL54" i="42" s="1"/>
  <c r="AI60" i="47"/>
  <c r="AK60" i="47" s="1"/>
  <c r="AL60" i="47" s="1"/>
  <c r="AI60" i="42"/>
  <c r="AK60" i="42" s="1"/>
  <c r="AL60" i="42" s="1"/>
  <c r="AI60" i="11"/>
  <c r="AK60" i="11" s="1"/>
  <c r="AL60" i="11" s="1"/>
  <c r="AI54" i="44"/>
  <c r="AK54" i="44" s="1"/>
  <c r="AL54" i="44" s="1"/>
  <c r="AI60" i="46"/>
  <c r="AK60" i="46" s="1"/>
  <c r="AL60" i="46" s="1"/>
  <c r="AI54" i="11"/>
  <c r="AK54" i="11" s="1"/>
  <c r="AL54" i="11" s="1"/>
  <c r="G28" i="19"/>
  <c r="G57" i="19" s="1"/>
  <c r="Z12" i="62"/>
  <c r="AI60" i="43"/>
  <c r="AK60" i="43" s="1"/>
  <c r="AL60" i="43" s="1"/>
  <c r="AI60" i="45"/>
  <c r="AK60" i="45" s="1"/>
  <c r="AL60" i="45" s="1"/>
  <c r="W19" i="37"/>
  <c r="Y19" i="37" s="1"/>
  <c r="Z19" i="37" s="1"/>
  <c r="W19" i="59"/>
  <c r="Y19" i="59" s="1"/>
  <c r="Z19" i="59" s="1"/>
  <c r="W36" i="62"/>
  <c r="Y28" i="62"/>
  <c r="Z28" i="62" s="1"/>
  <c r="W36" i="17"/>
  <c r="Y28" i="17"/>
  <c r="Z28" i="17" s="1"/>
  <c r="Q56" i="59"/>
  <c r="S39" i="59"/>
  <c r="T39" i="59" s="1"/>
  <c r="Q50" i="59"/>
  <c r="Q50" i="37"/>
  <c r="S39" i="37"/>
  <c r="T39" i="37" s="1"/>
  <c r="Q56" i="37"/>
  <c r="AI54" i="46"/>
  <c r="AK54" i="46" s="1"/>
  <c r="AL54" i="46" s="1"/>
  <c r="AK53" i="46"/>
  <c r="AL53" i="46" s="1"/>
  <c r="Q51" i="62"/>
  <c r="S51" i="62" s="1"/>
  <c r="T51" i="62" s="1"/>
  <c r="S50" i="62"/>
  <c r="T50" i="62" s="1"/>
  <c r="Q57" i="62"/>
  <c r="S57" i="62" s="1"/>
  <c r="T57" i="62" s="1"/>
  <c r="S56" i="62"/>
  <c r="Q57" i="17"/>
  <c r="S57" i="17" s="1"/>
  <c r="T57" i="17" s="1"/>
  <c r="S56" i="17"/>
  <c r="T56" i="17" s="1"/>
  <c r="Q51" i="17"/>
  <c r="S51" i="17" s="1"/>
  <c r="T51" i="17" s="1"/>
  <c r="S50" i="17"/>
  <c r="T50" i="17" s="1"/>
  <c r="Y12" i="37"/>
  <c r="W28" i="37"/>
  <c r="Y12" i="59"/>
  <c r="W28" i="59"/>
  <c r="AI54" i="45" l="1"/>
  <c r="AK54" i="45" s="1"/>
  <c r="AL54" i="45" s="1"/>
  <c r="G24" i="19"/>
  <c r="G53" i="19" s="1"/>
  <c r="Z12" i="59"/>
  <c r="G23" i="19"/>
  <c r="G52" i="19" s="1"/>
  <c r="Z12" i="37"/>
  <c r="Q58" i="62"/>
  <c r="S58" i="62" s="1"/>
  <c r="T58" i="62" s="1"/>
  <c r="Q52" i="17"/>
  <c r="S52" i="17" s="1"/>
  <c r="T52" i="17" s="1"/>
  <c r="Q52" i="62"/>
  <c r="Q53" i="62" s="1"/>
  <c r="Q58" i="17"/>
  <c r="S58" i="17" s="1"/>
  <c r="T58" i="17" s="1"/>
  <c r="AC12" i="62"/>
  <c r="AC12" i="17"/>
  <c r="W36" i="59"/>
  <c r="Y28" i="59"/>
  <c r="Z28" i="59" s="1"/>
  <c r="Y28" i="37"/>
  <c r="Z28" i="37" s="1"/>
  <c r="W36" i="37"/>
  <c r="O28" i="19"/>
  <c r="T56" i="62"/>
  <c r="O57" i="19" s="1"/>
  <c r="Q57" i="37"/>
  <c r="S57" i="37" s="1"/>
  <c r="T57" i="37" s="1"/>
  <c r="S56" i="37"/>
  <c r="S50" i="37"/>
  <c r="T50" i="37" s="1"/>
  <c r="Q51" i="37"/>
  <c r="S51" i="37" s="1"/>
  <c r="T51" i="37" s="1"/>
  <c r="S50" i="59"/>
  <c r="T50" i="59" s="1"/>
  <c r="Q51" i="59"/>
  <c r="S51" i="59" s="1"/>
  <c r="T51" i="59" s="1"/>
  <c r="S56" i="59"/>
  <c r="Q57" i="59"/>
  <c r="S57" i="59" s="1"/>
  <c r="T57" i="59" s="1"/>
  <c r="W39" i="17"/>
  <c r="Y36" i="17"/>
  <c r="Z36" i="17" s="1"/>
  <c r="W39" i="62"/>
  <c r="Y36" i="62"/>
  <c r="Z36" i="62" s="1"/>
  <c r="Q58" i="37" l="1"/>
  <c r="Q52" i="59"/>
  <c r="Q53" i="17"/>
  <c r="S53" i="17" s="1"/>
  <c r="T53" i="17" s="1"/>
  <c r="Q58" i="59"/>
  <c r="S58" i="59" s="1"/>
  <c r="T58" i="59" s="1"/>
  <c r="Q59" i="62"/>
  <c r="S59" i="62" s="1"/>
  <c r="T59" i="62" s="1"/>
  <c r="S53" i="62"/>
  <c r="T53" i="62" s="1"/>
  <c r="Q54" i="62"/>
  <c r="S54" i="62" s="1"/>
  <c r="T54" i="62" s="1"/>
  <c r="O24" i="19"/>
  <c r="T56" i="59"/>
  <c r="O53" i="19" s="1"/>
  <c r="O23" i="19"/>
  <c r="T56" i="37"/>
  <c r="O52" i="19" s="1"/>
  <c r="Q52" i="37"/>
  <c r="S52" i="37" s="1"/>
  <c r="T52" i="37" s="1"/>
  <c r="S52" i="62"/>
  <c r="T52" i="62" s="1"/>
  <c r="Q59" i="17"/>
  <c r="S59" i="17" s="1"/>
  <c r="T59" i="17" s="1"/>
  <c r="AC19" i="62"/>
  <c r="AE19" i="62" s="1"/>
  <c r="AF19" i="62" s="1"/>
  <c r="AC19" i="17"/>
  <c r="AE19" i="17" s="1"/>
  <c r="AF19" i="17" s="1"/>
  <c r="W50" i="62"/>
  <c r="Y39" i="62"/>
  <c r="Z39" i="62" s="1"/>
  <c r="W56" i="62"/>
  <c r="W56" i="17"/>
  <c r="W50" i="17"/>
  <c r="Y39" i="17"/>
  <c r="Z39" i="17" s="1"/>
  <c r="S52" i="59"/>
  <c r="T52" i="59" s="1"/>
  <c r="Q53" i="59"/>
  <c r="S53" i="59" s="1"/>
  <c r="T53" i="59" s="1"/>
  <c r="Q59" i="37"/>
  <c r="S59" i="37" s="1"/>
  <c r="T59" i="37" s="1"/>
  <c r="S58" i="37"/>
  <c r="T58" i="37" s="1"/>
  <c r="Y36" i="37"/>
  <c r="Z36" i="37" s="1"/>
  <c r="W39" i="37"/>
  <c r="Y36" i="59"/>
  <c r="Z36" i="59" s="1"/>
  <c r="W39" i="59"/>
  <c r="AE12" i="17"/>
  <c r="AF12" i="17" s="1"/>
  <c r="AC28" i="17"/>
  <c r="AE12" i="62"/>
  <c r="AC28" i="62" l="1"/>
  <c r="Q53" i="37"/>
  <c r="S53" i="37" s="1"/>
  <c r="T53" i="37" s="1"/>
  <c r="Q59" i="59"/>
  <c r="S59" i="59" s="1"/>
  <c r="T59" i="59" s="1"/>
  <c r="Q54" i="17"/>
  <c r="S54" i="17" s="1"/>
  <c r="T54" i="17" s="1"/>
  <c r="Q60" i="62"/>
  <c r="S60" i="62" s="1"/>
  <c r="T60" i="62" s="1"/>
  <c r="Q60" i="17"/>
  <c r="S60" i="17" s="1"/>
  <c r="T60" i="17" s="1"/>
  <c r="H28" i="19"/>
  <c r="H57" i="19" s="1"/>
  <c r="AF12" i="62"/>
  <c r="Q54" i="59"/>
  <c r="S54" i="59" s="1"/>
  <c r="T54" i="59" s="1"/>
  <c r="Q60" i="37"/>
  <c r="S60" i="37" s="1"/>
  <c r="T60" i="37" s="1"/>
  <c r="AC12" i="59"/>
  <c r="AC12" i="37"/>
  <c r="AE28" i="62"/>
  <c r="AF28" i="62" s="1"/>
  <c r="AC36" i="62"/>
  <c r="AE28" i="17"/>
  <c r="AF28" i="17" s="1"/>
  <c r="AC36" i="17"/>
  <c r="Y39" i="59"/>
  <c r="Z39" i="59" s="1"/>
  <c r="W56" i="59"/>
  <c r="W50" i="59"/>
  <c r="W50" i="37"/>
  <c r="W56" i="37"/>
  <c r="Y39" i="37"/>
  <c r="Z39" i="37" s="1"/>
  <c r="Y50" i="17"/>
  <c r="Z50" i="17" s="1"/>
  <c r="W51" i="17"/>
  <c r="Y51" i="17" s="1"/>
  <c r="Z51" i="17" s="1"/>
  <c r="W57" i="17"/>
  <c r="Y57" i="17" s="1"/>
  <c r="Z57" i="17" s="1"/>
  <c r="Y56" i="17"/>
  <c r="Z56" i="17" s="1"/>
  <c r="W57" i="62"/>
  <c r="Y57" i="62" s="1"/>
  <c r="Z57" i="62" s="1"/>
  <c r="Y56" i="62"/>
  <c r="W51" i="62"/>
  <c r="Y51" i="62" s="1"/>
  <c r="Z51" i="62" s="1"/>
  <c r="Y50" i="62"/>
  <c r="Z50" i="62" s="1"/>
  <c r="Q54" i="37" l="1"/>
  <c r="S54" i="37" s="1"/>
  <c r="T54" i="37" s="1"/>
  <c r="Q60" i="59"/>
  <c r="S60" i="59" s="1"/>
  <c r="T60" i="59" s="1"/>
  <c r="W52" i="62"/>
  <c r="W52" i="17"/>
  <c r="Y52" i="17" s="1"/>
  <c r="Z52" i="17" s="1"/>
  <c r="W58" i="62"/>
  <c r="W59" i="62" s="1"/>
  <c r="Y59" i="62" s="1"/>
  <c r="Z59" i="62" s="1"/>
  <c r="W58" i="17"/>
  <c r="W59" i="17" s="1"/>
  <c r="Y59" i="17" s="1"/>
  <c r="Z59" i="17" s="1"/>
  <c r="P28" i="19"/>
  <c r="Z56" i="62"/>
  <c r="P57" i="19" s="1"/>
  <c r="AC19" i="37"/>
  <c r="AE19" i="37" s="1"/>
  <c r="AF19" i="37" s="1"/>
  <c r="AC19" i="59"/>
  <c r="AE19" i="59" s="1"/>
  <c r="AF19" i="59" s="1"/>
  <c r="W53" i="62"/>
  <c r="Y53" i="62" s="1"/>
  <c r="Z53" i="62" s="1"/>
  <c r="Y52" i="62"/>
  <c r="Z52" i="62" s="1"/>
  <c r="Y58" i="62"/>
  <c r="Z58" i="62" s="1"/>
  <c r="W57" i="37"/>
  <c r="Y57" i="37" s="1"/>
  <c r="Z57" i="37" s="1"/>
  <c r="Y56" i="37"/>
  <c r="Y50" i="37"/>
  <c r="Z50" i="37" s="1"/>
  <c r="W51" i="37"/>
  <c r="Y51" i="37" s="1"/>
  <c r="Z51" i="37" s="1"/>
  <c r="Y50" i="59"/>
  <c r="Z50" i="59" s="1"/>
  <c r="W51" i="59"/>
  <c r="Y51" i="59" s="1"/>
  <c r="Z51" i="59" s="1"/>
  <c r="Y56" i="59"/>
  <c r="W57" i="59"/>
  <c r="Y57" i="59" s="1"/>
  <c r="Z57" i="59" s="1"/>
  <c r="AC39" i="17"/>
  <c r="AE36" i="17"/>
  <c r="AF36" i="17" s="1"/>
  <c r="AC39" i="62"/>
  <c r="AE36" i="62"/>
  <c r="AF36" i="62" s="1"/>
  <c r="AE12" i="37"/>
  <c r="AE12" i="59"/>
  <c r="W53" i="17" l="1"/>
  <c r="Y53" i="17" s="1"/>
  <c r="Z53" i="17" s="1"/>
  <c r="Y58" i="17"/>
  <c r="Z58" i="17" s="1"/>
  <c r="W58" i="59"/>
  <c r="W58" i="37"/>
  <c r="W60" i="62"/>
  <c r="Y60" i="62" s="1"/>
  <c r="Z60" i="62" s="1"/>
  <c r="AC28" i="59"/>
  <c r="AE28" i="59" s="1"/>
  <c r="AF28" i="59" s="1"/>
  <c r="AC28" i="37"/>
  <c r="AE28" i="37" s="1"/>
  <c r="AF28" i="37" s="1"/>
  <c r="W52" i="59"/>
  <c r="Y52" i="59" s="1"/>
  <c r="Z52" i="59" s="1"/>
  <c r="W54" i="17"/>
  <c r="Y54" i="17" s="1"/>
  <c r="Z54" i="17" s="1"/>
  <c r="W60" i="17"/>
  <c r="Y60" i="17" s="1"/>
  <c r="Z60" i="17" s="1"/>
  <c r="H24" i="19"/>
  <c r="H53" i="19" s="1"/>
  <c r="AF12" i="59"/>
  <c r="H23" i="19"/>
  <c r="H52" i="19" s="1"/>
  <c r="AF12" i="37"/>
  <c r="P24" i="19"/>
  <c r="Z56" i="59"/>
  <c r="P53" i="19" s="1"/>
  <c r="P23" i="19"/>
  <c r="Z56" i="37"/>
  <c r="P52" i="19" s="1"/>
  <c r="W52" i="37"/>
  <c r="W53" i="37" s="1"/>
  <c r="Y53" i="37" s="1"/>
  <c r="Z53" i="37" s="1"/>
  <c r="W54" i="62"/>
  <c r="Y54" i="62" s="1"/>
  <c r="Z54" i="62" s="1"/>
  <c r="AI12" i="17"/>
  <c r="AI12" i="62"/>
  <c r="AE39" i="62"/>
  <c r="AF39" i="62" s="1"/>
  <c r="AC50" i="62"/>
  <c r="AC56" i="62"/>
  <c r="AC56" i="17"/>
  <c r="AC50" i="17"/>
  <c r="AE39" i="17"/>
  <c r="AF39" i="17" s="1"/>
  <c r="W59" i="59"/>
  <c r="Y59" i="59" s="1"/>
  <c r="Z59" i="59" s="1"/>
  <c r="Y58" i="59"/>
  <c r="Z58" i="59" s="1"/>
  <c r="W59" i="37"/>
  <c r="Y59" i="37" s="1"/>
  <c r="Z59" i="37" s="1"/>
  <c r="Y58" i="37"/>
  <c r="Z58" i="37" s="1"/>
  <c r="AC36" i="59" l="1"/>
  <c r="W53" i="59"/>
  <c r="Y53" i="59" s="1"/>
  <c r="Z53" i="59" s="1"/>
  <c r="AC36" i="37"/>
  <c r="Y52" i="37"/>
  <c r="Z52" i="37" s="1"/>
  <c r="W54" i="37"/>
  <c r="Y54" i="37" s="1"/>
  <c r="Z54" i="37" s="1"/>
  <c r="W54" i="59"/>
  <c r="Y54" i="59" s="1"/>
  <c r="Z54" i="59" s="1"/>
  <c r="W60" i="37"/>
  <c r="Y60" i="37" s="1"/>
  <c r="Z60" i="37" s="1"/>
  <c r="W60" i="59"/>
  <c r="Y60" i="59" s="1"/>
  <c r="Z60" i="59" s="1"/>
  <c r="AI19" i="62"/>
  <c r="AK19" i="62" s="1"/>
  <c r="AL19" i="62" s="1"/>
  <c r="AI19" i="17"/>
  <c r="AK19" i="17" s="1"/>
  <c r="AL19" i="17" s="1"/>
  <c r="AE50" i="17"/>
  <c r="AF50" i="17" s="1"/>
  <c r="AC51" i="17"/>
  <c r="AE51" i="17" s="1"/>
  <c r="AF51" i="17" s="1"/>
  <c r="AC57" i="17"/>
  <c r="AE57" i="17" s="1"/>
  <c r="AF57" i="17" s="1"/>
  <c r="AE56" i="17"/>
  <c r="AF56" i="17" s="1"/>
  <c r="AC57" i="62"/>
  <c r="AE57" i="62" s="1"/>
  <c r="AF57" i="62" s="1"/>
  <c r="AE56" i="62"/>
  <c r="AC58" i="62"/>
  <c r="AE50" i="62"/>
  <c r="AF50" i="62" s="1"/>
  <c r="AC51" i="62"/>
  <c r="AE51" i="62" s="1"/>
  <c r="AF51" i="62" s="1"/>
  <c r="AE36" i="37"/>
  <c r="AF36" i="37" s="1"/>
  <c r="AC39" i="37"/>
  <c r="AE36" i="59"/>
  <c r="AF36" i="59" s="1"/>
  <c r="AC39" i="59"/>
  <c r="AK12" i="62"/>
  <c r="AK12" i="17"/>
  <c r="AL12" i="17" s="1"/>
  <c r="AI28" i="62" l="1"/>
  <c r="AC58" i="17"/>
  <c r="AI28" i="17"/>
  <c r="AI36" i="17" s="1"/>
  <c r="AC52" i="62"/>
  <c r="AC52" i="17"/>
  <c r="AC53" i="17" s="1"/>
  <c r="AE53" i="17" s="1"/>
  <c r="AF53" i="17" s="1"/>
  <c r="I28" i="19"/>
  <c r="I57" i="19" s="1"/>
  <c r="AL12" i="62"/>
  <c r="Q28" i="19"/>
  <c r="AF56" i="62"/>
  <c r="Q57" i="19" s="1"/>
  <c r="AI12" i="59"/>
  <c r="AI12" i="37"/>
  <c r="AI36" i="62"/>
  <c r="AK28" i="62"/>
  <c r="AL28" i="62" s="1"/>
  <c r="AC56" i="59"/>
  <c r="AE39" i="59"/>
  <c r="AF39" i="59" s="1"/>
  <c r="AC50" i="59"/>
  <c r="AE39" i="37"/>
  <c r="AF39" i="37" s="1"/>
  <c r="AC56" i="37"/>
  <c r="AC50" i="37"/>
  <c r="AC53" i="62"/>
  <c r="AE53" i="62" s="1"/>
  <c r="AF53" i="62" s="1"/>
  <c r="AE52" i="62"/>
  <c r="AF52" i="62" s="1"/>
  <c r="AE58" i="62"/>
  <c r="AF58" i="62" s="1"/>
  <c r="AC59" i="62"/>
  <c r="AE59" i="62" s="1"/>
  <c r="AF59" i="62" s="1"/>
  <c r="AC59" i="17"/>
  <c r="AE59" i="17" s="1"/>
  <c r="AF59" i="17" s="1"/>
  <c r="AE58" i="17"/>
  <c r="AF58" i="17" s="1"/>
  <c r="AE52" i="17"/>
  <c r="AF52" i="17" s="1"/>
  <c r="AC54" i="62" l="1"/>
  <c r="AE54" i="62" s="1"/>
  <c r="AF54" i="62" s="1"/>
  <c r="AK28" i="17"/>
  <c r="AL28" i="17" s="1"/>
  <c r="AC60" i="62"/>
  <c r="AE60" i="62" s="1"/>
  <c r="AF60" i="62" s="1"/>
  <c r="AC54" i="17"/>
  <c r="AE54" i="17" s="1"/>
  <c r="AF54" i="17" s="1"/>
  <c r="AC60" i="17"/>
  <c r="AE60" i="17" s="1"/>
  <c r="AF60" i="17" s="1"/>
  <c r="AI19" i="37"/>
  <c r="AK19" i="37" s="1"/>
  <c r="AL19" i="37" s="1"/>
  <c r="AI19" i="59"/>
  <c r="AK19" i="59" s="1"/>
  <c r="AL19" i="59" s="1"/>
  <c r="AC51" i="37"/>
  <c r="AE51" i="37" s="1"/>
  <c r="AF51" i="37" s="1"/>
  <c r="AE50" i="37"/>
  <c r="AF50" i="37" s="1"/>
  <c r="AE56" i="37"/>
  <c r="AC57" i="37"/>
  <c r="AE57" i="37" s="1"/>
  <c r="AF57" i="37" s="1"/>
  <c r="AE50" i="59"/>
  <c r="AF50" i="59" s="1"/>
  <c r="AC51" i="59"/>
  <c r="AE51" i="59" s="1"/>
  <c r="AF51" i="59" s="1"/>
  <c r="AC57" i="59"/>
  <c r="AE57" i="59" s="1"/>
  <c r="AF57" i="59" s="1"/>
  <c r="AE56" i="59"/>
  <c r="AI39" i="62"/>
  <c r="AK36" i="62"/>
  <c r="AL36" i="62" s="1"/>
  <c r="AI39" i="17"/>
  <c r="AK36" i="17"/>
  <c r="AL36" i="17" s="1"/>
  <c r="AK12" i="37"/>
  <c r="AK12" i="59"/>
  <c r="AI28" i="59" l="1"/>
  <c r="AI28" i="37"/>
  <c r="I23" i="19"/>
  <c r="I52" i="19" s="1"/>
  <c r="AL12" i="37"/>
  <c r="AC52" i="37"/>
  <c r="AC52" i="59"/>
  <c r="AC58" i="37"/>
  <c r="AC59" i="37" s="1"/>
  <c r="AE59" i="37" s="1"/>
  <c r="AF59" i="37" s="1"/>
  <c r="I24" i="19"/>
  <c r="I53" i="19" s="1"/>
  <c r="AL12" i="59"/>
  <c r="AC58" i="59"/>
  <c r="AE58" i="59" s="1"/>
  <c r="AF58" i="59" s="1"/>
  <c r="Q24" i="19"/>
  <c r="AF56" i="59"/>
  <c r="Q53" i="19" s="1"/>
  <c r="Q23" i="19"/>
  <c r="AF56" i="37"/>
  <c r="Q52" i="19" s="1"/>
  <c r="Q12" i="51"/>
  <c r="Q12" i="48"/>
  <c r="Q12" i="50"/>
  <c r="Q12" i="12"/>
  <c r="Q12" i="49"/>
  <c r="AK28" i="59"/>
  <c r="AL28" i="59" s="1"/>
  <c r="AI36" i="59"/>
  <c r="AI36" i="37"/>
  <c r="AK28" i="37"/>
  <c r="AL28" i="37" s="1"/>
  <c r="AI56" i="17"/>
  <c r="AK39" i="17"/>
  <c r="AL39" i="17" s="1"/>
  <c r="AI50" i="17"/>
  <c r="AI56" i="62"/>
  <c r="AI50" i="62"/>
  <c r="AK39" i="62"/>
  <c r="AL39" i="62" s="1"/>
  <c r="AE52" i="59"/>
  <c r="AF52" i="59" s="1"/>
  <c r="AC53" i="59"/>
  <c r="AE53" i="59" s="1"/>
  <c r="AF53" i="59" s="1"/>
  <c r="AC53" i="37"/>
  <c r="AE53" i="37" s="1"/>
  <c r="AF53" i="37" s="1"/>
  <c r="AE52" i="37"/>
  <c r="AF52" i="37" s="1"/>
  <c r="AE58" i="37" l="1"/>
  <c r="AF58" i="37" s="1"/>
  <c r="AC59" i="59"/>
  <c r="AC54" i="37"/>
  <c r="AE54" i="37" s="1"/>
  <c r="AF54" i="37" s="1"/>
  <c r="AC60" i="37"/>
  <c r="AE60" i="37" s="1"/>
  <c r="AF60" i="37" s="1"/>
  <c r="AC54" i="59"/>
  <c r="AE54" i="59" s="1"/>
  <c r="AF54" i="59" s="1"/>
  <c r="Q19" i="12"/>
  <c r="S19" i="12" s="1"/>
  <c r="T19" i="12" s="1"/>
  <c r="Q19" i="49"/>
  <c r="S19" i="49" s="1"/>
  <c r="T19" i="49" s="1"/>
  <c r="Q19" i="50"/>
  <c r="S19" i="50" s="1"/>
  <c r="T19" i="50" s="1"/>
  <c r="Q19" i="51"/>
  <c r="S19" i="51" s="1"/>
  <c r="T19" i="51" s="1"/>
  <c r="Q19" i="48"/>
  <c r="S19" i="48" s="1"/>
  <c r="T19" i="48" s="1"/>
  <c r="AK50" i="62"/>
  <c r="AL50" i="62" s="1"/>
  <c r="AI51" i="62"/>
  <c r="AK51" i="62" s="1"/>
  <c r="AL51" i="62" s="1"/>
  <c r="AK56" i="62"/>
  <c r="AI57" i="62"/>
  <c r="AK57" i="62" s="1"/>
  <c r="AL57" i="62" s="1"/>
  <c r="AK50" i="17"/>
  <c r="AL50" i="17" s="1"/>
  <c r="AI51" i="17"/>
  <c r="AK51" i="17" s="1"/>
  <c r="AL51" i="17" s="1"/>
  <c r="AK56" i="17"/>
  <c r="AL56" i="17" s="1"/>
  <c r="AI57" i="17"/>
  <c r="AK57" i="17" s="1"/>
  <c r="AL57" i="17" s="1"/>
  <c r="AI39" i="37"/>
  <c r="AK36" i="37"/>
  <c r="AL36" i="37" s="1"/>
  <c r="AK36" i="59"/>
  <c r="AL36" i="59" s="1"/>
  <c r="AI39" i="59"/>
  <c r="S12" i="49"/>
  <c r="S12" i="12"/>
  <c r="S12" i="50"/>
  <c r="S12" i="48"/>
  <c r="Q28" i="48"/>
  <c r="S12" i="51"/>
  <c r="Q28" i="51"/>
  <c r="Q28" i="12" l="1"/>
  <c r="AI58" i="62"/>
  <c r="Q28" i="50"/>
  <c r="S28" i="50" s="1"/>
  <c r="T28" i="50" s="1"/>
  <c r="AI58" i="17"/>
  <c r="AI59" i="17" s="1"/>
  <c r="AK59" i="17" s="1"/>
  <c r="AL59" i="17" s="1"/>
  <c r="AI52" i="62"/>
  <c r="Q28" i="49"/>
  <c r="Q36" i="49" s="1"/>
  <c r="AE59" i="59"/>
  <c r="AF59" i="59" s="1"/>
  <c r="AC60" i="59"/>
  <c r="AE60" i="59" s="1"/>
  <c r="AF60" i="59" s="1"/>
  <c r="AI52" i="17"/>
  <c r="R28" i="19"/>
  <c r="AL56" i="62"/>
  <c r="R57" i="19" s="1"/>
  <c r="W12" i="50"/>
  <c r="W12" i="12"/>
  <c r="W12" i="51"/>
  <c r="W12" i="48"/>
  <c r="W12" i="49"/>
  <c r="Q36" i="51"/>
  <c r="S28" i="51"/>
  <c r="T28" i="51" s="1"/>
  <c r="T12" i="51"/>
  <c r="F13" i="19"/>
  <c r="F42" i="19" s="1"/>
  <c r="Q36" i="48"/>
  <c r="S28" i="48"/>
  <c r="T28" i="48" s="1"/>
  <c r="T12" i="48"/>
  <c r="F10" i="19"/>
  <c r="F39" i="19" s="1"/>
  <c r="F12" i="19"/>
  <c r="F41" i="19" s="1"/>
  <c r="T12" i="50"/>
  <c r="Q36" i="12"/>
  <c r="S28" i="12"/>
  <c r="T28" i="12" s="1"/>
  <c r="F9" i="19"/>
  <c r="F38" i="19" s="1"/>
  <c r="T12" i="12"/>
  <c r="T12" i="49"/>
  <c r="F11" i="19"/>
  <c r="F40" i="19" s="1"/>
  <c r="AI56" i="59"/>
  <c r="AK39" i="59"/>
  <c r="AL39" i="59" s="1"/>
  <c r="AI50" i="59"/>
  <c r="AI56" i="37"/>
  <c r="AK39" i="37"/>
  <c r="AL39" i="37" s="1"/>
  <c r="AI50" i="37"/>
  <c r="AK52" i="17"/>
  <c r="AL52" i="17" s="1"/>
  <c r="AI53" i="17"/>
  <c r="AK53" i="17" s="1"/>
  <c r="AL53" i="17" s="1"/>
  <c r="AI59" i="62"/>
  <c r="AK59" i="62" s="1"/>
  <c r="AL59" i="62" s="1"/>
  <c r="AK58" i="62"/>
  <c r="AL58" i="62" s="1"/>
  <c r="AI53" i="62"/>
  <c r="AK53" i="62" s="1"/>
  <c r="AL53" i="62" s="1"/>
  <c r="AK52" i="62"/>
  <c r="AL52" i="62" s="1"/>
  <c r="AK58" i="17" l="1"/>
  <c r="AL58" i="17" s="1"/>
  <c r="Q36" i="50"/>
  <c r="S28" i="49"/>
  <c r="T28" i="49" s="1"/>
  <c r="AI60" i="17"/>
  <c r="AK60" i="17" s="1"/>
  <c r="AL60" i="17" s="1"/>
  <c r="AI54" i="62"/>
  <c r="AK54" i="62" s="1"/>
  <c r="AL54" i="62" s="1"/>
  <c r="AI60" i="62"/>
  <c r="AK60" i="62" s="1"/>
  <c r="AL60" i="62" s="1"/>
  <c r="AI54" i="17"/>
  <c r="AK54" i="17" s="1"/>
  <c r="AL54" i="17" s="1"/>
  <c r="W19" i="51"/>
  <c r="Y19" i="51" s="1"/>
  <c r="Z19" i="51" s="1"/>
  <c r="W19" i="49"/>
  <c r="Y19" i="49" s="1"/>
  <c r="Z19" i="49" s="1"/>
  <c r="W19" i="48"/>
  <c r="Y19" i="48" s="1"/>
  <c r="Z19" i="48" s="1"/>
  <c r="W19" i="50"/>
  <c r="Y19" i="50" s="1"/>
  <c r="Z19" i="50" s="1"/>
  <c r="W19" i="12"/>
  <c r="Y19" i="12" s="1"/>
  <c r="Z19" i="12" s="1"/>
  <c r="AK50" i="37"/>
  <c r="AL50" i="37" s="1"/>
  <c r="AI51" i="37"/>
  <c r="AK51" i="37" s="1"/>
  <c r="AL51" i="37" s="1"/>
  <c r="AK56" i="37"/>
  <c r="AI57" i="37"/>
  <c r="AK57" i="37" s="1"/>
  <c r="AL57" i="37" s="1"/>
  <c r="AK50" i="59"/>
  <c r="AL50" i="59" s="1"/>
  <c r="AI51" i="59"/>
  <c r="AK51" i="59" s="1"/>
  <c r="AL51" i="59" s="1"/>
  <c r="AK56" i="59"/>
  <c r="AI57" i="59"/>
  <c r="AK57" i="59" s="1"/>
  <c r="AL57" i="59" s="1"/>
  <c r="Q39" i="49"/>
  <c r="S36" i="49"/>
  <c r="T36" i="49" s="1"/>
  <c r="S36" i="12"/>
  <c r="T36" i="12" s="1"/>
  <c r="Q39" i="12"/>
  <c r="Q39" i="50"/>
  <c r="S36" i="50"/>
  <c r="T36" i="50" s="1"/>
  <c r="Q39" i="48"/>
  <c r="S36" i="48"/>
  <c r="T36" i="48" s="1"/>
  <c r="S36" i="51"/>
  <c r="T36" i="51" s="1"/>
  <c r="Q39" i="51"/>
  <c r="Y12" i="49"/>
  <c r="Y12" i="48"/>
  <c r="W28" i="48"/>
  <c r="Y12" i="51"/>
  <c r="W28" i="51"/>
  <c r="Y12" i="12"/>
  <c r="Y12" i="50"/>
  <c r="W28" i="12" l="1"/>
  <c r="W28" i="50"/>
  <c r="AI52" i="37"/>
  <c r="AI58" i="37"/>
  <c r="AK58" i="37" s="1"/>
  <c r="AL58" i="37" s="1"/>
  <c r="AI52" i="59"/>
  <c r="W28" i="49"/>
  <c r="Y28" i="49" s="1"/>
  <c r="Z28" i="49" s="1"/>
  <c r="G11" i="19"/>
  <c r="G40" i="19" s="1"/>
  <c r="Z12" i="49"/>
  <c r="G13" i="19"/>
  <c r="G42" i="19" s="1"/>
  <c r="Z12" i="51"/>
  <c r="AI58" i="59"/>
  <c r="R23" i="19"/>
  <c r="AL56" i="37"/>
  <c r="R52" i="19" s="1"/>
  <c r="G12" i="19"/>
  <c r="G41" i="19" s="1"/>
  <c r="Z12" i="50"/>
  <c r="G10" i="19"/>
  <c r="G39" i="19" s="1"/>
  <c r="Z12" i="48"/>
  <c r="R24" i="19"/>
  <c r="AL56" i="59"/>
  <c r="R53" i="19" s="1"/>
  <c r="G9" i="19"/>
  <c r="G38" i="19" s="1"/>
  <c r="Z12" i="12"/>
  <c r="AC12" i="48"/>
  <c r="AC12" i="12"/>
  <c r="AC12" i="49"/>
  <c r="AC12" i="51"/>
  <c r="AC12" i="50"/>
  <c r="W36" i="50"/>
  <c r="Y28" i="50"/>
  <c r="Z28" i="50" s="1"/>
  <c r="Y28" i="12"/>
  <c r="Z28" i="12" s="1"/>
  <c r="W36" i="12"/>
  <c r="Y28" i="51"/>
  <c r="Z28" i="51" s="1"/>
  <c r="W36" i="51"/>
  <c r="Y28" i="48"/>
  <c r="Z28" i="48" s="1"/>
  <c r="W36" i="48"/>
  <c r="Q50" i="51"/>
  <c r="Q56" i="51"/>
  <c r="S39" i="51"/>
  <c r="T39" i="51" s="1"/>
  <c r="Q50" i="48"/>
  <c r="S39" i="48"/>
  <c r="T39" i="48" s="1"/>
  <c r="Q56" i="48"/>
  <c r="S39" i="50"/>
  <c r="T39" i="50" s="1"/>
  <c r="Q56" i="50"/>
  <c r="Q50" i="50"/>
  <c r="Q56" i="12"/>
  <c r="Q50" i="12"/>
  <c r="S39" i="12"/>
  <c r="T39" i="12" s="1"/>
  <c r="S39" i="49"/>
  <c r="T39" i="49" s="1"/>
  <c r="Q50" i="49"/>
  <c r="Q56" i="49"/>
  <c r="AK58" i="59"/>
  <c r="AL58" i="59" s="1"/>
  <c r="AI59" i="59"/>
  <c r="AK59" i="59" s="1"/>
  <c r="AL59" i="59" s="1"/>
  <c r="AK52" i="59"/>
  <c r="AL52" i="59" s="1"/>
  <c r="AI53" i="59"/>
  <c r="AK53" i="59" s="1"/>
  <c r="AL53" i="59" s="1"/>
  <c r="AI53" i="37"/>
  <c r="AK53" i="37" s="1"/>
  <c r="AL53" i="37" s="1"/>
  <c r="AK52" i="37"/>
  <c r="AL52" i="37" s="1"/>
  <c r="AI59" i="37" l="1"/>
  <c r="AK59" i="37" s="1"/>
  <c r="AL59" i="37" s="1"/>
  <c r="W36" i="49"/>
  <c r="AI60" i="37"/>
  <c r="AK60" i="37" s="1"/>
  <c r="AL60" i="37" s="1"/>
  <c r="AI54" i="59"/>
  <c r="AK54" i="59" s="1"/>
  <c r="AL54" i="59" s="1"/>
  <c r="AI54" i="37"/>
  <c r="AK54" i="37" s="1"/>
  <c r="AL54" i="37" s="1"/>
  <c r="AI60" i="59"/>
  <c r="AK60" i="59" s="1"/>
  <c r="AL60" i="59" s="1"/>
  <c r="AC19" i="50"/>
  <c r="AE19" i="50" s="1"/>
  <c r="AF19" i="50" s="1"/>
  <c r="AC19" i="48"/>
  <c r="AE19" i="48" s="1"/>
  <c r="AF19" i="48" s="1"/>
  <c r="AC19" i="12"/>
  <c r="AE19" i="12" s="1"/>
  <c r="AF19" i="12" s="1"/>
  <c r="AC19" i="49"/>
  <c r="AE19" i="49" s="1"/>
  <c r="AF19" i="49" s="1"/>
  <c r="AC19" i="51"/>
  <c r="AE19" i="51" s="1"/>
  <c r="AF19" i="51" s="1"/>
  <c r="S56" i="49"/>
  <c r="T56" i="49" s="1"/>
  <c r="Q57" i="49"/>
  <c r="S57" i="49" s="1"/>
  <c r="T57" i="49" s="1"/>
  <c r="Q51" i="49"/>
  <c r="S51" i="49" s="1"/>
  <c r="T51" i="49" s="1"/>
  <c r="S50" i="49"/>
  <c r="S50" i="12"/>
  <c r="Q51" i="12"/>
  <c r="S51" i="12" s="1"/>
  <c r="T51" i="12" s="1"/>
  <c r="S56" i="12"/>
  <c r="T56" i="12" s="1"/>
  <c r="Q57" i="12"/>
  <c r="S57" i="12" s="1"/>
  <c r="T57" i="12" s="1"/>
  <c r="S50" i="50"/>
  <c r="Q51" i="50"/>
  <c r="S51" i="50" s="1"/>
  <c r="T51" i="50" s="1"/>
  <c r="S56" i="50"/>
  <c r="T56" i="50" s="1"/>
  <c r="Q57" i="50"/>
  <c r="S57" i="50" s="1"/>
  <c r="T57" i="50" s="1"/>
  <c r="S56" i="48"/>
  <c r="T56" i="48" s="1"/>
  <c r="Q57" i="48"/>
  <c r="S57" i="48" s="1"/>
  <c r="T57" i="48" s="1"/>
  <c r="S50" i="48"/>
  <c r="Q51" i="48"/>
  <c r="S51" i="48" s="1"/>
  <c r="T51" i="48" s="1"/>
  <c r="Q57" i="51"/>
  <c r="S57" i="51" s="1"/>
  <c r="T57" i="51" s="1"/>
  <c r="S56" i="51"/>
  <c r="T56" i="51" s="1"/>
  <c r="Q51" i="51"/>
  <c r="S51" i="51" s="1"/>
  <c r="T51" i="51" s="1"/>
  <c r="S50" i="51"/>
  <c r="W39" i="49"/>
  <c r="Y36" i="49"/>
  <c r="Z36" i="49" s="1"/>
  <c r="W39" i="48"/>
  <c r="Y36" i="48"/>
  <c r="Z36" i="48" s="1"/>
  <c r="Y36" i="51"/>
  <c r="Z36" i="51" s="1"/>
  <c r="W39" i="51"/>
  <c r="Y36" i="12"/>
  <c r="Z36" i="12" s="1"/>
  <c r="W39" i="12"/>
  <c r="W39" i="50"/>
  <c r="Y36" i="50"/>
  <c r="Z36" i="50" s="1"/>
  <c r="AE12" i="50"/>
  <c r="AC28" i="50"/>
  <c r="AE12" i="51"/>
  <c r="AE12" i="49"/>
  <c r="AC28" i="49"/>
  <c r="AE12" i="12"/>
  <c r="AE12" i="48"/>
  <c r="AC28" i="48"/>
  <c r="AC28" i="12" l="1"/>
  <c r="AC28" i="51"/>
  <c r="Q58" i="12"/>
  <c r="Q58" i="49"/>
  <c r="Q52" i="49"/>
  <c r="Q53" i="49" s="1"/>
  <c r="S53" i="49" s="1"/>
  <c r="T53" i="49" s="1"/>
  <c r="Q52" i="50"/>
  <c r="S52" i="50" s="1"/>
  <c r="T52" i="50" s="1"/>
  <c r="Q52" i="51"/>
  <c r="Q58" i="51"/>
  <c r="S58" i="51" s="1"/>
  <c r="T58" i="51" s="1"/>
  <c r="Q52" i="48"/>
  <c r="Q58" i="50"/>
  <c r="Q52" i="12"/>
  <c r="H9" i="19"/>
  <c r="H38" i="19" s="1"/>
  <c r="AF12" i="12"/>
  <c r="H12" i="19"/>
  <c r="H41" i="19" s="1"/>
  <c r="AF12" i="50"/>
  <c r="H11" i="19"/>
  <c r="H40" i="19" s="1"/>
  <c r="AF12" i="49"/>
  <c r="H10" i="19"/>
  <c r="H39" i="19" s="1"/>
  <c r="AF12" i="48"/>
  <c r="H13" i="19"/>
  <c r="H42" i="19" s="1"/>
  <c r="AF12" i="51"/>
  <c r="Q58" i="48"/>
  <c r="AI12" i="48"/>
  <c r="AI12" i="51"/>
  <c r="AI12" i="12"/>
  <c r="AI12" i="50"/>
  <c r="AI12" i="49"/>
  <c r="AE28" i="48"/>
  <c r="AF28" i="48" s="1"/>
  <c r="AC36" i="48"/>
  <c r="AE28" i="12"/>
  <c r="AF28" i="12" s="1"/>
  <c r="AC36" i="12"/>
  <c r="AE28" i="49"/>
  <c r="AF28" i="49" s="1"/>
  <c r="AC36" i="49"/>
  <c r="AE28" i="51"/>
  <c r="AF28" i="51" s="1"/>
  <c r="AC36" i="51"/>
  <c r="AE28" i="50"/>
  <c r="AF28" i="50" s="1"/>
  <c r="AC36" i="50"/>
  <c r="W56" i="50"/>
  <c r="Y39" i="50"/>
  <c r="Z39" i="50" s="1"/>
  <c r="W50" i="50"/>
  <c r="Y39" i="12"/>
  <c r="Z39" i="12" s="1"/>
  <c r="W50" i="12"/>
  <c r="W56" i="12"/>
  <c r="W50" i="51"/>
  <c r="Y39" i="51"/>
  <c r="Z39" i="51" s="1"/>
  <c r="W56" i="51"/>
  <c r="W56" i="48"/>
  <c r="Y39" i="48"/>
  <c r="Z39" i="48" s="1"/>
  <c r="W50" i="48"/>
  <c r="W56" i="49"/>
  <c r="W50" i="49"/>
  <c r="Y39" i="49"/>
  <c r="Z39" i="49" s="1"/>
  <c r="S52" i="51"/>
  <c r="T52" i="51" s="1"/>
  <c r="Q53" i="51"/>
  <c r="S53" i="51" s="1"/>
  <c r="T53" i="51" s="1"/>
  <c r="O13" i="19"/>
  <c r="T50" i="51"/>
  <c r="O42" i="19" s="1"/>
  <c r="Q53" i="48"/>
  <c r="S53" i="48" s="1"/>
  <c r="T53" i="48" s="1"/>
  <c r="S52" i="48"/>
  <c r="T52" i="48" s="1"/>
  <c r="T50" i="48"/>
  <c r="O39" i="19" s="1"/>
  <c r="O10" i="19"/>
  <c r="Q59" i="48"/>
  <c r="S59" i="48" s="1"/>
  <c r="T59" i="48" s="1"/>
  <c r="S58" i="48"/>
  <c r="T58" i="48" s="1"/>
  <c r="Q59" i="50"/>
  <c r="S59" i="50" s="1"/>
  <c r="T59" i="50" s="1"/>
  <c r="S58" i="50"/>
  <c r="T58" i="50" s="1"/>
  <c r="O12" i="19"/>
  <c r="T50" i="50"/>
  <c r="O41" i="19" s="1"/>
  <c r="Q59" i="12"/>
  <c r="S59" i="12" s="1"/>
  <c r="T59" i="12" s="1"/>
  <c r="S58" i="12"/>
  <c r="T58" i="12" s="1"/>
  <c r="Q53" i="12"/>
  <c r="S53" i="12" s="1"/>
  <c r="T53" i="12" s="1"/>
  <c r="S52" i="12"/>
  <c r="T52" i="12" s="1"/>
  <c r="O9" i="19"/>
  <c r="T50" i="12"/>
  <c r="O38" i="19" s="1"/>
  <c r="O11" i="19"/>
  <c r="T50" i="49"/>
  <c r="O40" i="19" s="1"/>
  <c r="Q59" i="49"/>
  <c r="S59" i="49" s="1"/>
  <c r="T59" i="49" s="1"/>
  <c r="S58" i="49"/>
  <c r="T58" i="49" s="1"/>
  <c r="S52" i="49" l="1"/>
  <c r="T52" i="49" s="1"/>
  <c r="Q53" i="50"/>
  <c r="S53" i="50" s="1"/>
  <c r="T53" i="50" s="1"/>
  <c r="Q54" i="51"/>
  <c r="S54" i="51" s="1"/>
  <c r="T54" i="51" s="1"/>
  <c r="Q59" i="51"/>
  <c r="S59" i="51" s="1"/>
  <c r="T59" i="51" s="1"/>
  <c r="Q60" i="12"/>
  <c r="S60" i="12" s="1"/>
  <c r="T60" i="12" s="1"/>
  <c r="Q54" i="49"/>
  <c r="S54" i="49" s="1"/>
  <c r="T54" i="49" s="1"/>
  <c r="Q54" i="12"/>
  <c r="S54" i="12" s="1"/>
  <c r="T54" i="12" s="1"/>
  <c r="Q54" i="48"/>
  <c r="S54" i="48" s="1"/>
  <c r="T54" i="48" s="1"/>
  <c r="Q60" i="50"/>
  <c r="S60" i="50" s="1"/>
  <c r="T60" i="50" s="1"/>
  <c r="Q54" i="50"/>
  <c r="S54" i="50" s="1"/>
  <c r="T54" i="50" s="1"/>
  <c r="Q60" i="49"/>
  <c r="S60" i="49" s="1"/>
  <c r="T60" i="49" s="1"/>
  <c r="Q60" i="48"/>
  <c r="S60" i="48" s="1"/>
  <c r="T60" i="48" s="1"/>
  <c r="Q60" i="51"/>
  <c r="S60" i="51" s="1"/>
  <c r="T60" i="51" s="1"/>
  <c r="AI19" i="50"/>
  <c r="AK19" i="50" s="1"/>
  <c r="AL19" i="50" s="1"/>
  <c r="AI19" i="48"/>
  <c r="AK19" i="48" s="1"/>
  <c r="AL19" i="48" s="1"/>
  <c r="AI19" i="49"/>
  <c r="AK19" i="49" s="1"/>
  <c r="AL19" i="49" s="1"/>
  <c r="AI19" i="12"/>
  <c r="AK19" i="12" s="1"/>
  <c r="AL19" i="12" s="1"/>
  <c r="AI19" i="51"/>
  <c r="AK19" i="51" s="1"/>
  <c r="AL19" i="51" s="1"/>
  <c r="Y50" i="49"/>
  <c r="W51" i="49"/>
  <c r="Y51" i="49" s="1"/>
  <c r="Z51" i="49" s="1"/>
  <c r="Y56" i="49"/>
  <c r="Z56" i="49" s="1"/>
  <c r="W57" i="49"/>
  <c r="Y57" i="49" s="1"/>
  <c r="Z57" i="49" s="1"/>
  <c r="Y50" i="48"/>
  <c r="W51" i="48"/>
  <c r="Y51" i="48" s="1"/>
  <c r="Z51" i="48" s="1"/>
  <c r="W57" i="48"/>
  <c r="Y57" i="48" s="1"/>
  <c r="Z57" i="48" s="1"/>
  <c r="Y56" i="48"/>
  <c r="Z56" i="48" s="1"/>
  <c r="W57" i="51"/>
  <c r="Y57" i="51" s="1"/>
  <c r="Z57" i="51" s="1"/>
  <c r="Y56" i="51"/>
  <c r="Z56" i="51" s="1"/>
  <c r="Y50" i="51"/>
  <c r="W51" i="51"/>
  <c r="Y51" i="51" s="1"/>
  <c r="Z51" i="51" s="1"/>
  <c r="Y56" i="12"/>
  <c r="Z56" i="12" s="1"/>
  <c r="W57" i="12"/>
  <c r="Y57" i="12" s="1"/>
  <c r="Z57" i="12" s="1"/>
  <c r="Y50" i="12"/>
  <c r="W51" i="12"/>
  <c r="Y51" i="12" s="1"/>
  <c r="Z51" i="12" s="1"/>
  <c r="W51" i="50"/>
  <c r="Y51" i="50" s="1"/>
  <c r="Z51" i="50" s="1"/>
  <c r="Y50" i="50"/>
  <c r="Y56" i="50"/>
  <c r="Z56" i="50" s="1"/>
  <c r="W57" i="50"/>
  <c r="Y57" i="50" s="1"/>
  <c r="Z57" i="50" s="1"/>
  <c r="AE36" i="50"/>
  <c r="AF36" i="50" s="1"/>
  <c r="AC39" i="50"/>
  <c r="AC39" i="51"/>
  <c r="AE36" i="51"/>
  <c r="AF36" i="51" s="1"/>
  <c r="AC39" i="49"/>
  <c r="AE36" i="49"/>
  <c r="AF36" i="49" s="1"/>
  <c r="AC39" i="12"/>
  <c r="AE36" i="12"/>
  <c r="AF36" i="12" s="1"/>
  <c r="AC39" i="48"/>
  <c r="AE36" i="48"/>
  <c r="AF36" i="48" s="1"/>
  <c r="AK12" i="49"/>
  <c r="AK12" i="50"/>
  <c r="AK12" i="12"/>
  <c r="AI28" i="12"/>
  <c r="AK12" i="51"/>
  <c r="AI28" i="51"/>
  <c r="AK12" i="48"/>
  <c r="AI28" i="48"/>
  <c r="W52" i="50" l="1"/>
  <c r="AI28" i="49"/>
  <c r="AI28" i="50"/>
  <c r="W58" i="48"/>
  <c r="W52" i="49"/>
  <c r="W52" i="51"/>
  <c r="Y52" i="51" s="1"/>
  <c r="Z52" i="51" s="1"/>
  <c r="W52" i="48"/>
  <c r="W52" i="12"/>
  <c r="W53" i="12" s="1"/>
  <c r="Y53" i="12" s="1"/>
  <c r="Z53" i="12" s="1"/>
  <c r="W58" i="49"/>
  <c r="I10" i="19"/>
  <c r="I39" i="19" s="1"/>
  <c r="AL12" i="48"/>
  <c r="I11" i="19"/>
  <c r="I40" i="19" s="1"/>
  <c r="AL12" i="49"/>
  <c r="P12" i="19"/>
  <c r="Z50" i="50"/>
  <c r="P41" i="19" s="1"/>
  <c r="I13" i="19"/>
  <c r="I42" i="19" s="1"/>
  <c r="AL12" i="51"/>
  <c r="W58" i="50"/>
  <c r="I9" i="19"/>
  <c r="I38" i="19" s="1"/>
  <c r="AL12" i="12"/>
  <c r="P13" i="19"/>
  <c r="Z50" i="51"/>
  <c r="P42" i="19" s="1"/>
  <c r="P9" i="19"/>
  <c r="Z50" i="12"/>
  <c r="P38" i="19" s="1"/>
  <c r="W58" i="51"/>
  <c r="P11" i="19"/>
  <c r="Z50" i="49"/>
  <c r="P40" i="19" s="1"/>
  <c r="I12" i="19"/>
  <c r="I41" i="19" s="1"/>
  <c r="AL12" i="50"/>
  <c r="W58" i="12"/>
  <c r="W59" i="12" s="1"/>
  <c r="Y59" i="12" s="1"/>
  <c r="Z59" i="12" s="1"/>
  <c r="P10" i="19"/>
  <c r="Z50" i="48"/>
  <c r="P39" i="19" s="1"/>
  <c r="K12" i="52"/>
  <c r="K12" i="53"/>
  <c r="K12" i="13"/>
  <c r="K12" i="55"/>
  <c r="K12" i="54"/>
  <c r="AK28" i="48"/>
  <c r="AL28" i="48" s="1"/>
  <c r="AI36" i="48"/>
  <c r="AI36" i="51"/>
  <c r="AK28" i="51"/>
  <c r="AL28" i="51" s="1"/>
  <c r="AK28" i="12"/>
  <c r="AL28" i="12" s="1"/>
  <c r="AI36" i="12"/>
  <c r="AK28" i="50"/>
  <c r="AL28" i="50" s="1"/>
  <c r="AI36" i="50"/>
  <c r="AK28" i="49"/>
  <c r="AL28" i="49" s="1"/>
  <c r="AI36" i="49"/>
  <c r="AC56" i="48"/>
  <c r="AC50" i="48"/>
  <c r="AE39" i="48"/>
  <c r="AF39" i="48" s="1"/>
  <c r="AE39" i="12"/>
  <c r="AF39" i="12" s="1"/>
  <c r="AC56" i="12"/>
  <c r="AC50" i="12"/>
  <c r="AE39" i="49"/>
  <c r="AF39" i="49" s="1"/>
  <c r="AC50" i="49"/>
  <c r="AC56" i="49"/>
  <c r="AC56" i="51"/>
  <c r="AE39" i="51"/>
  <c r="AF39" i="51" s="1"/>
  <c r="AC50" i="51"/>
  <c r="AC56" i="50"/>
  <c r="AC50" i="50"/>
  <c r="AE39" i="50"/>
  <c r="AF39" i="50" s="1"/>
  <c r="Y58" i="50"/>
  <c r="Z58" i="50" s="1"/>
  <c r="W59" i="50"/>
  <c r="Y59" i="50" s="1"/>
  <c r="Z59" i="50" s="1"/>
  <c r="Y52" i="50"/>
  <c r="Z52" i="50" s="1"/>
  <c r="W53" i="50"/>
  <c r="Y53" i="50" s="1"/>
  <c r="Z53" i="50" s="1"/>
  <c r="W53" i="51"/>
  <c r="Y53" i="51" s="1"/>
  <c r="Z53" i="51" s="1"/>
  <c r="Y58" i="51"/>
  <c r="Z58" i="51" s="1"/>
  <c r="W59" i="51"/>
  <c r="Y59" i="51" s="1"/>
  <c r="Z59" i="51" s="1"/>
  <c r="Y58" i="48"/>
  <c r="Z58" i="48" s="1"/>
  <c r="W59" i="48"/>
  <c r="Y59" i="48" s="1"/>
  <c r="Z59" i="48" s="1"/>
  <c r="Y52" i="48"/>
  <c r="Z52" i="48" s="1"/>
  <c r="W53" i="48"/>
  <c r="Y53" i="48" s="1"/>
  <c r="Z53" i="48" s="1"/>
  <c r="W59" i="49"/>
  <c r="Y58" i="49"/>
  <c r="Z58" i="49" s="1"/>
  <c r="W53" i="49"/>
  <c r="Y53" i="49" s="1"/>
  <c r="Z53" i="49" s="1"/>
  <c r="Y52" i="49"/>
  <c r="Z52" i="49" s="1"/>
  <c r="Y58" i="12" l="1"/>
  <c r="Z58" i="12" s="1"/>
  <c r="Y52" i="12"/>
  <c r="Z52" i="12" s="1"/>
  <c r="W60" i="51"/>
  <c r="Y60" i="51" s="1"/>
  <c r="Z60" i="51" s="1"/>
  <c r="W60" i="48"/>
  <c r="Y60" i="48" s="1"/>
  <c r="Z60" i="48" s="1"/>
  <c r="W54" i="49"/>
  <c r="Y54" i="49" s="1"/>
  <c r="Z54" i="49" s="1"/>
  <c r="W54" i="48"/>
  <c r="Y54" i="48" s="1"/>
  <c r="Z54" i="48" s="1"/>
  <c r="W54" i="12"/>
  <c r="Y54" i="12" s="1"/>
  <c r="Z54" i="12" s="1"/>
  <c r="W54" i="51"/>
  <c r="Y54" i="51" s="1"/>
  <c r="Z54" i="51" s="1"/>
  <c r="W54" i="50"/>
  <c r="Y54" i="50" s="1"/>
  <c r="Z54" i="50" s="1"/>
  <c r="W60" i="12"/>
  <c r="Y60" i="12" s="1"/>
  <c r="Z60" i="12" s="1"/>
  <c r="W60" i="50"/>
  <c r="Y60" i="50" s="1"/>
  <c r="Z60" i="50" s="1"/>
  <c r="K19" i="52"/>
  <c r="K19" i="54"/>
  <c r="K19" i="53"/>
  <c r="K19" i="13"/>
  <c r="M19" i="13" s="1"/>
  <c r="N19" i="13" s="1"/>
  <c r="K19" i="55"/>
  <c r="M19" i="55" s="1"/>
  <c r="N19" i="55" s="1"/>
  <c r="W60" i="49"/>
  <c r="Y60" i="49" s="1"/>
  <c r="Z60" i="49" s="1"/>
  <c r="Y59" i="49"/>
  <c r="Z59" i="49" s="1"/>
  <c r="AE50" i="50"/>
  <c r="AC51" i="50"/>
  <c r="AE51" i="50" s="1"/>
  <c r="AF51" i="50" s="1"/>
  <c r="AE56" i="50"/>
  <c r="AF56" i="50" s="1"/>
  <c r="AC57" i="50"/>
  <c r="AE57" i="50" s="1"/>
  <c r="AF57" i="50" s="1"/>
  <c r="AC51" i="51"/>
  <c r="AE51" i="51" s="1"/>
  <c r="AF51" i="51" s="1"/>
  <c r="AE50" i="51"/>
  <c r="AC57" i="51"/>
  <c r="AE57" i="51" s="1"/>
  <c r="AF57" i="51" s="1"/>
  <c r="AE56" i="51"/>
  <c r="AF56" i="51" s="1"/>
  <c r="AC57" i="49"/>
  <c r="AE57" i="49" s="1"/>
  <c r="AF57" i="49" s="1"/>
  <c r="AE56" i="49"/>
  <c r="AF56" i="49" s="1"/>
  <c r="AE50" i="49"/>
  <c r="AC51" i="49"/>
  <c r="AE51" i="49" s="1"/>
  <c r="AF51" i="49" s="1"/>
  <c r="AE50" i="12"/>
  <c r="AC51" i="12"/>
  <c r="AE51" i="12" s="1"/>
  <c r="AF51" i="12" s="1"/>
  <c r="AE56" i="12"/>
  <c r="AF56" i="12" s="1"/>
  <c r="AC57" i="12"/>
  <c r="AE57" i="12" s="1"/>
  <c r="AF57" i="12" s="1"/>
  <c r="AC51" i="48"/>
  <c r="AE51" i="48" s="1"/>
  <c r="AF51" i="48" s="1"/>
  <c r="AE50" i="48"/>
  <c r="AE56" i="48"/>
  <c r="AF56" i="48" s="1"/>
  <c r="AC57" i="48"/>
  <c r="AE57" i="48" s="1"/>
  <c r="AF57" i="48" s="1"/>
  <c r="AK36" i="49"/>
  <c r="AL36" i="49" s="1"/>
  <c r="AI39" i="49"/>
  <c r="AK36" i="50"/>
  <c r="AL36" i="50" s="1"/>
  <c r="AI39" i="50"/>
  <c r="AI39" i="12"/>
  <c r="AK36" i="12"/>
  <c r="AL36" i="12" s="1"/>
  <c r="AK36" i="51"/>
  <c r="AL36" i="51" s="1"/>
  <c r="AI39" i="51"/>
  <c r="AI39" i="48"/>
  <c r="AK36" i="48"/>
  <c r="AL36" i="48" s="1"/>
  <c r="M12" i="54"/>
  <c r="M12" i="55"/>
  <c r="K28" i="55"/>
  <c r="M12" i="13"/>
  <c r="K28" i="13"/>
  <c r="M12" i="53"/>
  <c r="M12" i="52"/>
  <c r="AC58" i="49" l="1"/>
  <c r="AC52" i="12"/>
  <c r="AC58" i="50"/>
  <c r="AC52" i="51"/>
  <c r="AC53" i="51" s="1"/>
  <c r="AE53" i="51" s="1"/>
  <c r="AF53" i="51" s="1"/>
  <c r="AC58" i="12"/>
  <c r="AE58" i="12" s="1"/>
  <c r="AF58" i="12" s="1"/>
  <c r="AC58" i="51"/>
  <c r="AC52" i="48"/>
  <c r="AC53" i="48" s="1"/>
  <c r="AE53" i="48" s="1"/>
  <c r="AF53" i="48" s="1"/>
  <c r="AC52" i="49"/>
  <c r="Q11" i="19"/>
  <c r="AF50" i="49"/>
  <c r="Q40" i="19" s="1"/>
  <c r="Q13" i="19"/>
  <c r="AF50" i="51"/>
  <c r="Q42" i="19" s="1"/>
  <c r="Q12" i="19"/>
  <c r="AF50" i="50"/>
  <c r="Q41" i="19" s="1"/>
  <c r="Q10" i="19"/>
  <c r="AF50" i="48"/>
  <c r="Q39" i="19" s="1"/>
  <c r="Q9" i="19"/>
  <c r="AF50" i="12"/>
  <c r="Q38" i="19" s="1"/>
  <c r="AC58" i="48"/>
  <c r="AE58" i="48" s="1"/>
  <c r="AF58" i="48" s="1"/>
  <c r="AC52" i="50"/>
  <c r="AE52" i="50" s="1"/>
  <c r="AF52" i="50" s="1"/>
  <c r="Q12" i="55"/>
  <c r="Q12" i="52"/>
  <c r="Q12" i="54"/>
  <c r="Q12" i="13"/>
  <c r="Q12" i="53"/>
  <c r="N12" i="52"/>
  <c r="N12" i="53"/>
  <c r="M28" i="13"/>
  <c r="N28" i="13" s="1"/>
  <c r="K36" i="13"/>
  <c r="N12" i="13"/>
  <c r="E14" i="19"/>
  <c r="E43" i="19" s="1"/>
  <c r="K36" i="55"/>
  <c r="M28" i="55"/>
  <c r="N28" i="55" s="1"/>
  <c r="N12" i="55"/>
  <c r="E18" i="19"/>
  <c r="E47" i="19" s="1"/>
  <c r="N12" i="54"/>
  <c r="AK39" i="48"/>
  <c r="AL39" i="48" s="1"/>
  <c r="AI56" i="48"/>
  <c r="AI50" i="48"/>
  <c r="AI50" i="51"/>
  <c r="AK39" i="51"/>
  <c r="AL39" i="51" s="1"/>
  <c r="AI56" i="51"/>
  <c r="AK39" i="12"/>
  <c r="AL39" i="12" s="1"/>
  <c r="AI50" i="12"/>
  <c r="AI56" i="12"/>
  <c r="AI50" i="50"/>
  <c r="AK39" i="50"/>
  <c r="AL39" i="50" s="1"/>
  <c r="AI56" i="50"/>
  <c r="AI56" i="49"/>
  <c r="AK39" i="49"/>
  <c r="AL39" i="49" s="1"/>
  <c r="AI50" i="49"/>
  <c r="AE52" i="48"/>
  <c r="AF52" i="48" s="1"/>
  <c r="AE52" i="12"/>
  <c r="AF52" i="12" s="1"/>
  <c r="AC53" i="12"/>
  <c r="AE53" i="12" s="1"/>
  <c r="AF53" i="12" s="1"/>
  <c r="AE52" i="49"/>
  <c r="AF52" i="49" s="1"/>
  <c r="AC53" i="49"/>
  <c r="AE53" i="49" s="1"/>
  <c r="AF53" i="49" s="1"/>
  <c r="AC59" i="49"/>
  <c r="AE59" i="49" s="1"/>
  <c r="AF59" i="49" s="1"/>
  <c r="AE58" i="49"/>
  <c r="AF58" i="49" s="1"/>
  <c r="AE58" i="51"/>
  <c r="AF58" i="51" s="1"/>
  <c r="AC59" i="51"/>
  <c r="AE59" i="51" s="1"/>
  <c r="AF59" i="51" s="1"/>
  <c r="AE58" i="50"/>
  <c r="AF58" i="50" s="1"/>
  <c r="AC59" i="50"/>
  <c r="AE59" i="50" s="1"/>
  <c r="AF59" i="50" s="1"/>
  <c r="K28" i="53"/>
  <c r="M19" i="53"/>
  <c r="N19" i="53" s="1"/>
  <c r="K28" i="54"/>
  <c r="M19" i="54"/>
  <c r="N19" i="54" s="1"/>
  <c r="K28" i="52"/>
  <c r="M19" i="52"/>
  <c r="N19" i="52" s="1"/>
  <c r="AC53" i="50" l="1"/>
  <c r="AE53" i="50" s="1"/>
  <c r="AF53" i="50" s="1"/>
  <c r="AC59" i="48"/>
  <c r="AE59" i="48" s="1"/>
  <c r="AF59" i="48" s="1"/>
  <c r="AC54" i="51"/>
  <c r="AE54" i="51" s="1"/>
  <c r="AF54" i="51" s="1"/>
  <c r="AE52" i="51"/>
  <c r="AF52" i="51" s="1"/>
  <c r="AC59" i="12"/>
  <c r="AE59" i="12" s="1"/>
  <c r="AF59" i="12" s="1"/>
  <c r="AC60" i="51"/>
  <c r="AE60" i="51" s="1"/>
  <c r="AF60" i="51" s="1"/>
  <c r="AC54" i="49"/>
  <c r="AE54" i="49" s="1"/>
  <c r="AF54" i="49" s="1"/>
  <c r="AC60" i="50"/>
  <c r="AE60" i="50" s="1"/>
  <c r="AF60" i="50" s="1"/>
  <c r="E17" i="19"/>
  <c r="E46" i="19" s="1"/>
  <c r="E16" i="19"/>
  <c r="E45" i="19" s="1"/>
  <c r="AC54" i="50"/>
  <c r="AE54" i="50" s="1"/>
  <c r="AF54" i="50" s="1"/>
  <c r="AC54" i="48"/>
  <c r="AE54" i="48" s="1"/>
  <c r="AF54" i="48" s="1"/>
  <c r="E15" i="19"/>
  <c r="E44" i="19" s="1"/>
  <c r="AC54" i="12"/>
  <c r="AE54" i="12" s="1"/>
  <c r="AF54" i="12" s="1"/>
  <c r="AC60" i="48"/>
  <c r="AE60" i="48" s="1"/>
  <c r="AF60" i="48" s="1"/>
  <c r="AC60" i="49"/>
  <c r="AE60" i="49" s="1"/>
  <c r="AF60" i="49" s="1"/>
  <c r="Q19" i="54"/>
  <c r="Q19" i="13"/>
  <c r="Q19" i="52"/>
  <c r="Q19" i="53"/>
  <c r="Q19" i="55"/>
  <c r="S19" i="55" s="1"/>
  <c r="T19" i="55" s="1"/>
  <c r="K36" i="52"/>
  <c r="M28" i="52"/>
  <c r="N28" i="52" s="1"/>
  <c r="M28" i="54"/>
  <c r="N28" i="54" s="1"/>
  <c r="K36" i="54"/>
  <c r="K36" i="53"/>
  <c r="M28" i="53"/>
  <c r="N28" i="53" s="1"/>
  <c r="AI51" i="49"/>
  <c r="AK51" i="49" s="1"/>
  <c r="AL51" i="49" s="1"/>
  <c r="AK50" i="49"/>
  <c r="AK56" i="49"/>
  <c r="AL56" i="49" s="1"/>
  <c r="AI57" i="49"/>
  <c r="AK57" i="49" s="1"/>
  <c r="AL57" i="49" s="1"/>
  <c r="AK56" i="50"/>
  <c r="AL56" i="50" s="1"/>
  <c r="AI57" i="50"/>
  <c r="AK57" i="50" s="1"/>
  <c r="AL57" i="50" s="1"/>
  <c r="AI51" i="50"/>
  <c r="AK51" i="50" s="1"/>
  <c r="AL51" i="50" s="1"/>
  <c r="AK50" i="50"/>
  <c r="AK56" i="12"/>
  <c r="AL56" i="12" s="1"/>
  <c r="AI57" i="12"/>
  <c r="AK57" i="12" s="1"/>
  <c r="AL57" i="12" s="1"/>
  <c r="AI51" i="12"/>
  <c r="AK51" i="12" s="1"/>
  <c r="AL51" i="12" s="1"/>
  <c r="AK50" i="12"/>
  <c r="AK56" i="51"/>
  <c r="AL56" i="51" s="1"/>
  <c r="AI57" i="51"/>
  <c r="AK57" i="51" s="1"/>
  <c r="AL57" i="51" s="1"/>
  <c r="AI51" i="51"/>
  <c r="AK51" i="51" s="1"/>
  <c r="AL51" i="51" s="1"/>
  <c r="AK50" i="51"/>
  <c r="AI51" i="48"/>
  <c r="AK51" i="48" s="1"/>
  <c r="AL51" i="48" s="1"/>
  <c r="AK50" i="48"/>
  <c r="AK56" i="48"/>
  <c r="AL56" i="48" s="1"/>
  <c r="AI57" i="48"/>
  <c r="AK57" i="48" s="1"/>
  <c r="AL57" i="48" s="1"/>
  <c r="M36" i="55"/>
  <c r="N36" i="55" s="1"/>
  <c r="K39" i="55"/>
  <c r="K39" i="13"/>
  <c r="M36" i="13"/>
  <c r="N36" i="13" s="1"/>
  <c r="S12" i="53"/>
  <c r="S12" i="13"/>
  <c r="S12" i="54"/>
  <c r="S12" i="52"/>
  <c r="S12" i="55"/>
  <c r="Q28" i="55"/>
  <c r="AC60" i="12" l="1"/>
  <c r="AE60" i="12" s="1"/>
  <c r="AF60" i="12" s="1"/>
  <c r="AI52" i="51"/>
  <c r="AI52" i="48"/>
  <c r="AI52" i="12"/>
  <c r="AI58" i="50"/>
  <c r="AI59" i="50" s="1"/>
  <c r="AK59" i="50" s="1"/>
  <c r="AL59" i="50" s="1"/>
  <c r="AI58" i="12"/>
  <c r="AI59" i="12" s="1"/>
  <c r="AK59" i="12" s="1"/>
  <c r="AL59" i="12" s="1"/>
  <c r="AI52" i="50"/>
  <c r="AI53" i="50" s="1"/>
  <c r="AK53" i="50" s="1"/>
  <c r="AL53" i="50" s="1"/>
  <c r="AI52" i="49"/>
  <c r="F18" i="19"/>
  <c r="F47" i="19" s="1"/>
  <c r="T12" i="55"/>
  <c r="T12" i="53"/>
  <c r="R12" i="19"/>
  <c r="AL50" i="50"/>
  <c r="R41" i="19" s="1"/>
  <c r="R10" i="19"/>
  <c r="AL50" i="48"/>
  <c r="R39" i="19" s="1"/>
  <c r="R11" i="19"/>
  <c r="AL50" i="49"/>
  <c r="R40" i="19" s="1"/>
  <c r="T12" i="52"/>
  <c r="R9" i="19"/>
  <c r="AL50" i="12"/>
  <c r="R38" i="19" s="1"/>
  <c r="T12" i="54"/>
  <c r="R13" i="19"/>
  <c r="AL50" i="51"/>
  <c r="R42" i="19" s="1"/>
  <c r="AI58" i="48"/>
  <c r="AK58" i="48" s="1"/>
  <c r="AL58" i="48" s="1"/>
  <c r="AI58" i="49"/>
  <c r="AI59" i="49" s="1"/>
  <c r="AK59" i="49" s="1"/>
  <c r="AL59" i="49" s="1"/>
  <c r="T12" i="13"/>
  <c r="AI58" i="51"/>
  <c r="AI59" i="51" s="1"/>
  <c r="AK59" i="51" s="1"/>
  <c r="AL59" i="51" s="1"/>
  <c r="W12" i="54"/>
  <c r="W12" i="55"/>
  <c r="W12" i="52"/>
  <c r="W12" i="53"/>
  <c r="W12" i="13"/>
  <c r="Q36" i="55"/>
  <c r="S28" i="55"/>
  <c r="T28" i="55" s="1"/>
  <c r="M39" i="13"/>
  <c r="N39" i="13" s="1"/>
  <c r="K50" i="13"/>
  <c r="K56" i="13"/>
  <c r="K50" i="55"/>
  <c r="M39" i="55"/>
  <c r="N39" i="55" s="1"/>
  <c r="K56" i="55"/>
  <c r="AK52" i="48"/>
  <c r="AL52" i="48" s="1"/>
  <c r="AI53" i="48"/>
  <c r="AK53" i="48" s="1"/>
  <c r="AL53" i="48" s="1"/>
  <c r="AK52" i="51"/>
  <c r="AL52" i="51" s="1"/>
  <c r="AI53" i="51"/>
  <c r="AK53" i="51" s="1"/>
  <c r="AL53" i="51" s="1"/>
  <c r="AI53" i="12"/>
  <c r="AK53" i="12" s="1"/>
  <c r="AL53" i="12" s="1"/>
  <c r="AK52" i="12"/>
  <c r="AL52" i="12" s="1"/>
  <c r="AI53" i="49"/>
  <c r="AK53" i="49" s="1"/>
  <c r="AL53" i="49" s="1"/>
  <c r="AK52" i="49"/>
  <c r="AL52" i="49" s="1"/>
  <c r="K39" i="53"/>
  <c r="M36" i="53"/>
  <c r="N36" i="53" s="1"/>
  <c r="M36" i="54"/>
  <c r="N36" i="54" s="1"/>
  <c r="K39" i="54"/>
  <c r="M36" i="52"/>
  <c r="N36" i="52" s="1"/>
  <c r="K39" i="52"/>
  <c r="Q28" i="53"/>
  <c r="S19" i="53"/>
  <c r="T19" i="53" s="1"/>
  <c r="Q28" i="52"/>
  <c r="S19" i="52"/>
  <c r="T19" i="52" s="1"/>
  <c r="Q28" i="13"/>
  <c r="S19" i="13"/>
  <c r="T19" i="13" s="1"/>
  <c r="Q28" i="54"/>
  <c r="S19" i="54"/>
  <c r="T19" i="54" s="1"/>
  <c r="AK58" i="50" l="1"/>
  <c r="AL58" i="50" s="1"/>
  <c r="AK58" i="49"/>
  <c r="AL58" i="49" s="1"/>
  <c r="AK58" i="51"/>
  <c r="AL58" i="51" s="1"/>
  <c r="AK58" i="12"/>
  <c r="AL58" i="12" s="1"/>
  <c r="AK52" i="50"/>
  <c r="AL52" i="50" s="1"/>
  <c r="AI59" i="48"/>
  <c r="AK59" i="48" s="1"/>
  <c r="AL59" i="48" s="1"/>
  <c r="AI60" i="50"/>
  <c r="AK60" i="50" s="1"/>
  <c r="AL60" i="50" s="1"/>
  <c r="AI54" i="50"/>
  <c r="AK54" i="50" s="1"/>
  <c r="AL54" i="50" s="1"/>
  <c r="AI54" i="49"/>
  <c r="AK54" i="49" s="1"/>
  <c r="AL54" i="49" s="1"/>
  <c r="AI54" i="51"/>
  <c r="AK54" i="51" s="1"/>
  <c r="AL54" i="51" s="1"/>
  <c r="AI60" i="12"/>
  <c r="AK60" i="12" s="1"/>
  <c r="AL60" i="12" s="1"/>
  <c r="AI60" i="49"/>
  <c r="AK60" i="49" s="1"/>
  <c r="AL60" i="49" s="1"/>
  <c r="F17" i="19"/>
  <c r="F46" i="19" s="1"/>
  <c r="F14" i="19"/>
  <c r="F43" i="19" s="1"/>
  <c r="AI54" i="12"/>
  <c r="AK54" i="12" s="1"/>
  <c r="AL54" i="12" s="1"/>
  <c r="AI54" i="48"/>
  <c r="AK54" i="48" s="1"/>
  <c r="AL54" i="48" s="1"/>
  <c r="F15" i="19"/>
  <c r="F44" i="19" s="1"/>
  <c r="F16" i="19"/>
  <c r="F45" i="19" s="1"/>
  <c r="AI60" i="51"/>
  <c r="AK60" i="51" s="1"/>
  <c r="AL60" i="51" s="1"/>
  <c r="W19" i="53"/>
  <c r="W19" i="55"/>
  <c r="W19" i="13"/>
  <c r="W19" i="52"/>
  <c r="W19" i="54"/>
  <c r="S28" i="54"/>
  <c r="T28" i="54" s="1"/>
  <c r="Q36" i="54"/>
  <c r="S28" i="13"/>
  <c r="T28" i="13" s="1"/>
  <c r="Q36" i="13"/>
  <c r="S28" i="52"/>
  <c r="T28" i="52" s="1"/>
  <c r="Q36" i="52"/>
  <c r="S28" i="53"/>
  <c r="T28" i="53" s="1"/>
  <c r="Q36" i="53"/>
  <c r="K50" i="52"/>
  <c r="M39" i="52"/>
  <c r="N39" i="52" s="1"/>
  <c r="K56" i="52"/>
  <c r="K56" i="54"/>
  <c r="M39" i="54"/>
  <c r="N39" i="54" s="1"/>
  <c r="K50" i="54"/>
  <c r="K50" i="53"/>
  <c r="M39" i="53"/>
  <c r="N39" i="53" s="1"/>
  <c r="K56" i="53"/>
  <c r="M56" i="55"/>
  <c r="K57" i="55"/>
  <c r="M57" i="55" s="1"/>
  <c r="N57" i="55" s="1"/>
  <c r="M50" i="55"/>
  <c r="N50" i="55" s="1"/>
  <c r="K51" i="55"/>
  <c r="M51" i="55" s="1"/>
  <c r="N51" i="55" s="1"/>
  <c r="M56" i="13"/>
  <c r="K57" i="13"/>
  <c r="M57" i="13" s="1"/>
  <c r="N57" i="13" s="1"/>
  <c r="K51" i="13"/>
  <c r="M51" i="13" s="1"/>
  <c r="N51" i="13" s="1"/>
  <c r="M50" i="13"/>
  <c r="N50" i="13" s="1"/>
  <c r="S36" i="55"/>
  <c r="T36" i="55" s="1"/>
  <c r="Q39" i="55"/>
  <c r="Y12" i="13"/>
  <c r="Y12" i="53"/>
  <c r="Y12" i="52"/>
  <c r="Y12" i="55"/>
  <c r="Y12" i="54"/>
  <c r="AI60" i="48" l="1"/>
  <c r="AK60" i="48" s="1"/>
  <c r="AL60" i="48" s="1"/>
  <c r="K52" i="13"/>
  <c r="K58" i="13"/>
  <c r="M58" i="13" s="1"/>
  <c r="N58" i="13" s="1"/>
  <c r="Z12" i="55"/>
  <c r="K52" i="55"/>
  <c r="M52" i="55" s="1"/>
  <c r="N52" i="55" s="1"/>
  <c r="Z12" i="52"/>
  <c r="Z12" i="53"/>
  <c r="K58" i="55"/>
  <c r="M58" i="55" s="1"/>
  <c r="N58" i="55" s="1"/>
  <c r="Z12" i="54"/>
  <c r="Z12" i="13"/>
  <c r="AC12" i="52"/>
  <c r="AC12" i="53"/>
  <c r="AC12" i="13"/>
  <c r="AC12" i="55"/>
  <c r="AC12" i="54"/>
  <c r="Q56" i="55"/>
  <c r="S39" i="55"/>
  <c r="T39" i="55" s="1"/>
  <c r="Q50" i="55"/>
  <c r="K53" i="13"/>
  <c r="M53" i="13" s="1"/>
  <c r="N53" i="13" s="1"/>
  <c r="M52" i="13"/>
  <c r="N52" i="13" s="1"/>
  <c r="K59" i="13"/>
  <c r="M59" i="13" s="1"/>
  <c r="N59" i="13" s="1"/>
  <c r="N56" i="13"/>
  <c r="N43" i="19" s="1"/>
  <c r="N14" i="19"/>
  <c r="N56" i="55"/>
  <c r="N47" i="19" s="1"/>
  <c r="N18" i="19"/>
  <c r="M56" i="53"/>
  <c r="K57" i="53"/>
  <c r="M57" i="53" s="1"/>
  <c r="N57" i="53" s="1"/>
  <c r="K51" i="53"/>
  <c r="M51" i="53" s="1"/>
  <c r="N51" i="53" s="1"/>
  <c r="M50" i="53"/>
  <c r="N50" i="53" s="1"/>
  <c r="K51" i="54"/>
  <c r="M51" i="54" s="1"/>
  <c r="N51" i="54" s="1"/>
  <c r="M50" i="54"/>
  <c r="N50" i="54" s="1"/>
  <c r="M56" i="54"/>
  <c r="K57" i="54"/>
  <c r="M57" i="54" s="1"/>
  <c r="N57" i="54" s="1"/>
  <c r="K57" i="52"/>
  <c r="M57" i="52" s="1"/>
  <c r="N57" i="52" s="1"/>
  <c r="M56" i="52"/>
  <c r="M50" i="52"/>
  <c r="N50" i="52" s="1"/>
  <c r="K51" i="52"/>
  <c r="M51" i="52" s="1"/>
  <c r="N51" i="52" s="1"/>
  <c r="Q39" i="53"/>
  <c r="S36" i="53"/>
  <c r="T36" i="53" s="1"/>
  <c r="S36" i="52"/>
  <c r="T36" i="52" s="1"/>
  <c r="Q39" i="52"/>
  <c r="S36" i="13"/>
  <c r="T36" i="13" s="1"/>
  <c r="Q39" i="13"/>
  <c r="Q39" i="54"/>
  <c r="S36" i="54"/>
  <c r="T36" i="54" s="1"/>
  <c r="W28" i="54"/>
  <c r="Y19" i="54"/>
  <c r="Z19" i="54" s="1"/>
  <c r="W28" i="52"/>
  <c r="Y19" i="52"/>
  <c r="Z19" i="52" s="1"/>
  <c r="W28" i="13"/>
  <c r="Y19" i="13"/>
  <c r="Z19" i="13" s="1"/>
  <c r="W28" i="55"/>
  <c r="Y19" i="55"/>
  <c r="Z19" i="55" s="1"/>
  <c r="W28" i="53"/>
  <c r="Y19" i="53"/>
  <c r="Z19" i="53" s="1"/>
  <c r="K52" i="54" l="1"/>
  <c r="K53" i="55"/>
  <c r="M53" i="55" s="1"/>
  <c r="N53" i="55" s="1"/>
  <c r="K60" i="13"/>
  <c r="M60" i="13" s="1"/>
  <c r="N60" i="13" s="1"/>
  <c r="K59" i="55"/>
  <c r="M59" i="55" s="1"/>
  <c r="N59" i="55" s="1"/>
  <c r="K58" i="52"/>
  <c r="M58" i="52" s="1"/>
  <c r="N58" i="52" s="1"/>
  <c r="K58" i="54"/>
  <c r="G16" i="19"/>
  <c r="G45" i="19" s="1"/>
  <c r="K52" i="53"/>
  <c r="M52" i="53" s="1"/>
  <c r="N52" i="53" s="1"/>
  <c r="G14" i="19"/>
  <c r="G43" i="19" s="1"/>
  <c r="G15" i="19"/>
  <c r="G44" i="19" s="1"/>
  <c r="K52" i="52"/>
  <c r="K53" i="52" s="1"/>
  <c r="M53" i="52" s="1"/>
  <c r="N53" i="52" s="1"/>
  <c r="G17" i="19"/>
  <c r="G46" i="19" s="1"/>
  <c r="K58" i="53"/>
  <c r="M58" i="53" s="1"/>
  <c r="N58" i="53" s="1"/>
  <c r="K54" i="55"/>
  <c r="M54" i="55" s="1"/>
  <c r="N54" i="55" s="1"/>
  <c r="K54" i="13"/>
  <c r="M54" i="13" s="1"/>
  <c r="N54" i="13" s="1"/>
  <c r="G18" i="19"/>
  <c r="G47" i="19" s="1"/>
  <c r="AC19" i="53"/>
  <c r="AE19" i="53" s="1"/>
  <c r="AF19" i="53" s="1"/>
  <c r="AC19" i="13"/>
  <c r="AC19" i="54"/>
  <c r="AC19" i="52"/>
  <c r="AC19" i="55"/>
  <c r="AE19" i="55" s="1"/>
  <c r="AF19" i="55" s="1"/>
  <c r="W36" i="53"/>
  <c r="Y28" i="53"/>
  <c r="Z28" i="53" s="1"/>
  <c r="Y28" i="55"/>
  <c r="Z28" i="55" s="1"/>
  <c r="W36" i="55"/>
  <c r="Y28" i="13"/>
  <c r="Z28" i="13" s="1"/>
  <c r="W36" i="13"/>
  <c r="Y28" i="52"/>
  <c r="Z28" i="52" s="1"/>
  <c r="W36" i="52"/>
  <c r="W36" i="54"/>
  <c r="Y28" i="54"/>
  <c r="Z28" i="54" s="1"/>
  <c r="Q50" i="54"/>
  <c r="Q56" i="54"/>
  <c r="S39" i="54"/>
  <c r="T39" i="54" s="1"/>
  <c r="Q50" i="13"/>
  <c r="Q56" i="13"/>
  <c r="S39" i="13"/>
  <c r="T39" i="13" s="1"/>
  <c r="Q50" i="52"/>
  <c r="S39" i="52"/>
  <c r="T39" i="52" s="1"/>
  <c r="Q56" i="52"/>
  <c r="Q50" i="53"/>
  <c r="S39" i="53"/>
  <c r="T39" i="53" s="1"/>
  <c r="Q56" i="53"/>
  <c r="K59" i="52"/>
  <c r="M59" i="52" s="1"/>
  <c r="N59" i="52" s="1"/>
  <c r="N56" i="52"/>
  <c r="N44" i="19" s="1"/>
  <c r="N15" i="19"/>
  <c r="K59" i="54"/>
  <c r="M59" i="54" s="1"/>
  <c r="N59" i="54" s="1"/>
  <c r="M58" i="54"/>
  <c r="N58" i="54" s="1"/>
  <c r="N17" i="19"/>
  <c r="N56" i="54"/>
  <c r="N46" i="19" s="1"/>
  <c r="K53" i="54"/>
  <c r="M53" i="54" s="1"/>
  <c r="N53" i="54" s="1"/>
  <c r="M52" i="54"/>
  <c r="N52" i="54" s="1"/>
  <c r="N16" i="19"/>
  <c r="N56" i="53"/>
  <c r="N45" i="19" s="1"/>
  <c r="Q51" i="55"/>
  <c r="S51" i="55" s="1"/>
  <c r="T51" i="55" s="1"/>
  <c r="S50" i="55"/>
  <c r="T50" i="55" s="1"/>
  <c r="S56" i="55"/>
  <c r="Q57" i="55"/>
  <c r="S57" i="55" s="1"/>
  <c r="T57" i="55" s="1"/>
  <c r="AE12" i="54"/>
  <c r="AE12" i="55"/>
  <c r="AC28" i="55"/>
  <c r="AE12" i="13"/>
  <c r="AE12" i="53"/>
  <c r="AC28" i="53"/>
  <c r="AE12" i="52"/>
  <c r="K53" i="53" l="1"/>
  <c r="M53" i="53" s="1"/>
  <c r="N53" i="53" s="1"/>
  <c r="K60" i="52"/>
  <c r="M60" i="52" s="1"/>
  <c r="N60" i="52" s="1"/>
  <c r="K59" i="53"/>
  <c r="K60" i="55"/>
  <c r="M60" i="55" s="1"/>
  <c r="N60" i="55" s="1"/>
  <c r="M52" i="52"/>
  <c r="N52" i="52" s="1"/>
  <c r="Q58" i="55"/>
  <c r="S58" i="55" s="1"/>
  <c r="T58" i="55" s="1"/>
  <c r="AF12" i="52"/>
  <c r="H18" i="19"/>
  <c r="H47" i="19" s="1"/>
  <c r="AF12" i="55"/>
  <c r="K54" i="54"/>
  <c r="M54" i="54" s="1"/>
  <c r="N54" i="54" s="1"/>
  <c r="AF12" i="54"/>
  <c r="H16" i="19"/>
  <c r="H45" i="19" s="1"/>
  <c r="AF12" i="53"/>
  <c r="AF12" i="13"/>
  <c r="O18" i="19"/>
  <c r="T56" i="55"/>
  <c r="O47" i="19" s="1"/>
  <c r="K54" i="53"/>
  <c r="M54" i="53" s="1"/>
  <c r="N54" i="53" s="1"/>
  <c r="K60" i="54"/>
  <c r="M60" i="54" s="1"/>
  <c r="N60" i="54" s="1"/>
  <c r="K54" i="52"/>
  <c r="M54" i="52" s="1"/>
  <c r="N54" i="52" s="1"/>
  <c r="Q52" i="55"/>
  <c r="S52" i="55" s="1"/>
  <c r="T52" i="55" s="1"/>
  <c r="AI12" i="13"/>
  <c r="AI12" i="52"/>
  <c r="AI12" i="53"/>
  <c r="AI12" i="55"/>
  <c r="AI12" i="54"/>
  <c r="AE28" i="53"/>
  <c r="AF28" i="53" s="1"/>
  <c r="AC36" i="53"/>
  <c r="AC36" i="55"/>
  <c r="AE28" i="55"/>
  <c r="AF28" i="55" s="1"/>
  <c r="Q59" i="55"/>
  <c r="S59" i="55" s="1"/>
  <c r="T59" i="55" s="1"/>
  <c r="K60" i="53"/>
  <c r="M60" i="53" s="1"/>
  <c r="N60" i="53" s="1"/>
  <c r="M59" i="53"/>
  <c r="N59" i="53" s="1"/>
  <c r="S56" i="53"/>
  <c r="Q57" i="53"/>
  <c r="S57" i="53" s="1"/>
  <c r="T57" i="53" s="1"/>
  <c r="S50" i="53"/>
  <c r="T50" i="53" s="1"/>
  <c r="Q51" i="53"/>
  <c r="S51" i="53" s="1"/>
  <c r="T51" i="53" s="1"/>
  <c r="S56" i="52"/>
  <c r="Q57" i="52"/>
  <c r="S57" i="52" s="1"/>
  <c r="T57" i="52" s="1"/>
  <c r="S50" i="52"/>
  <c r="T50" i="52" s="1"/>
  <c r="Q51" i="52"/>
  <c r="S51" i="52" s="1"/>
  <c r="T51" i="52" s="1"/>
  <c r="S56" i="13"/>
  <c r="Q57" i="13"/>
  <c r="S57" i="13" s="1"/>
  <c r="T57" i="13" s="1"/>
  <c r="Q51" i="13"/>
  <c r="S51" i="13" s="1"/>
  <c r="T51" i="13" s="1"/>
  <c r="S50" i="13"/>
  <c r="T50" i="13" s="1"/>
  <c r="S56" i="54"/>
  <c r="Q57" i="54"/>
  <c r="S57" i="54" s="1"/>
  <c r="T57" i="54" s="1"/>
  <c r="S50" i="54"/>
  <c r="T50" i="54" s="1"/>
  <c r="Q51" i="54"/>
  <c r="S51" i="54" s="1"/>
  <c r="T51" i="54" s="1"/>
  <c r="W39" i="54"/>
  <c r="Y36" i="54"/>
  <c r="Z36" i="54" s="1"/>
  <c r="W39" i="52"/>
  <c r="Y36" i="52"/>
  <c r="Z36" i="52" s="1"/>
  <c r="Y36" i="13"/>
  <c r="Z36" i="13" s="1"/>
  <c r="W39" i="13"/>
  <c r="Y36" i="55"/>
  <c r="Z36" i="55" s="1"/>
  <c r="W39" i="55"/>
  <c r="W39" i="53"/>
  <c r="Y36" i="53"/>
  <c r="Z36" i="53" s="1"/>
  <c r="AC28" i="52"/>
  <c r="AE19" i="52"/>
  <c r="AF19" i="52" s="1"/>
  <c r="AC28" i="54"/>
  <c r="AE19" i="54"/>
  <c r="AF19" i="54" s="1"/>
  <c r="AC28" i="13"/>
  <c r="AE19" i="13"/>
  <c r="AF19" i="13" s="1"/>
  <c r="Q53" i="55" l="1"/>
  <c r="S53" i="55" s="1"/>
  <c r="T53" i="55" s="1"/>
  <c r="Q52" i="13"/>
  <c r="Q58" i="13"/>
  <c r="Q60" i="55"/>
  <c r="S60" i="55" s="1"/>
  <c r="T60" i="55" s="1"/>
  <c r="Q58" i="54"/>
  <c r="Q58" i="53"/>
  <c r="S58" i="53" s="1"/>
  <c r="T58" i="53" s="1"/>
  <c r="O17" i="19"/>
  <c r="T56" i="54"/>
  <c r="O46" i="19" s="1"/>
  <c r="Q52" i="52"/>
  <c r="S52" i="52" s="1"/>
  <c r="T52" i="52" s="1"/>
  <c r="Q54" i="55"/>
  <c r="S54" i="55" s="1"/>
  <c r="T54" i="55" s="1"/>
  <c r="Q52" i="54"/>
  <c r="H17" i="19"/>
  <c r="H46" i="19" s="1"/>
  <c r="Q58" i="52"/>
  <c r="Q59" i="52" s="1"/>
  <c r="S59" i="52" s="1"/>
  <c r="T59" i="52" s="1"/>
  <c r="O16" i="19"/>
  <c r="T56" i="53"/>
  <c r="O45" i="19" s="1"/>
  <c r="O15" i="19"/>
  <c r="T56" i="52"/>
  <c r="O44" i="19" s="1"/>
  <c r="H14" i="19"/>
  <c r="H43" i="19" s="1"/>
  <c r="O14" i="19"/>
  <c r="T56" i="13"/>
  <c r="O43" i="19" s="1"/>
  <c r="Q52" i="53"/>
  <c r="S52" i="53" s="1"/>
  <c r="T52" i="53" s="1"/>
  <c r="H15" i="19"/>
  <c r="H44" i="19" s="1"/>
  <c r="AI19" i="54"/>
  <c r="AK19" i="54" s="1"/>
  <c r="AL19" i="54" s="1"/>
  <c r="AI19" i="13"/>
  <c r="AK19" i="13" s="1"/>
  <c r="AL19" i="13" s="1"/>
  <c r="AI19" i="55"/>
  <c r="AK19" i="55" s="1"/>
  <c r="AL19" i="55" s="1"/>
  <c r="AI19" i="52"/>
  <c r="AK19" i="52" s="1"/>
  <c r="AL19" i="52" s="1"/>
  <c r="AI19" i="53"/>
  <c r="AK19" i="53" s="1"/>
  <c r="AL19" i="53" s="1"/>
  <c r="AC36" i="13"/>
  <c r="AE28" i="13"/>
  <c r="AF28" i="13" s="1"/>
  <c r="AC36" i="54"/>
  <c r="AE28" i="54"/>
  <c r="AF28" i="54" s="1"/>
  <c r="AE28" i="52"/>
  <c r="AF28" i="52" s="1"/>
  <c r="AC36" i="52"/>
  <c r="W56" i="53"/>
  <c r="Y39" i="53"/>
  <c r="Z39" i="53" s="1"/>
  <c r="W50" i="53"/>
  <c r="W50" i="55"/>
  <c r="Y39" i="55"/>
  <c r="Z39" i="55" s="1"/>
  <c r="W56" i="55"/>
  <c r="W50" i="13"/>
  <c r="Y39" i="13"/>
  <c r="Z39" i="13" s="1"/>
  <c r="W56" i="13"/>
  <c r="W56" i="52"/>
  <c r="W50" i="52"/>
  <c r="Y39" i="52"/>
  <c r="Z39" i="52" s="1"/>
  <c r="W50" i="54"/>
  <c r="W56" i="54"/>
  <c r="Y39" i="54"/>
  <c r="Z39" i="54" s="1"/>
  <c r="S52" i="54"/>
  <c r="T52" i="54" s="1"/>
  <c r="Q53" i="54"/>
  <c r="S53" i="54" s="1"/>
  <c r="T53" i="54" s="1"/>
  <c r="Q59" i="54"/>
  <c r="S59" i="54" s="1"/>
  <c r="T59" i="54" s="1"/>
  <c r="S58" i="54"/>
  <c r="T58" i="54" s="1"/>
  <c r="S52" i="13"/>
  <c r="T52" i="13" s="1"/>
  <c r="Q53" i="13"/>
  <c r="S53" i="13" s="1"/>
  <c r="T53" i="13" s="1"/>
  <c r="Q59" i="13"/>
  <c r="S59" i="13" s="1"/>
  <c r="T59" i="13" s="1"/>
  <c r="S58" i="13"/>
  <c r="T58" i="13" s="1"/>
  <c r="Q59" i="53"/>
  <c r="S59" i="53" s="1"/>
  <c r="T59" i="53" s="1"/>
  <c r="AC39" i="55"/>
  <c r="AE36" i="55"/>
  <c r="AF36" i="55" s="1"/>
  <c r="AC39" i="53"/>
  <c r="AE36" i="53"/>
  <c r="AF36" i="53" s="1"/>
  <c r="AK12" i="54"/>
  <c r="AI28" i="54"/>
  <c r="AK12" i="55"/>
  <c r="AK12" i="53"/>
  <c r="AI28" i="53"/>
  <c r="AK12" i="52"/>
  <c r="AK12" i="13"/>
  <c r="Q53" i="53" l="1"/>
  <c r="S53" i="53" s="1"/>
  <c r="T53" i="53" s="1"/>
  <c r="S58" i="52"/>
  <c r="T58" i="52" s="1"/>
  <c r="AI28" i="52"/>
  <c r="Q54" i="53"/>
  <c r="S54" i="53" s="1"/>
  <c r="T54" i="53" s="1"/>
  <c r="AI28" i="13"/>
  <c r="AK28" i="13" s="1"/>
  <c r="AL28" i="13" s="1"/>
  <c r="Q60" i="52"/>
  <c r="S60" i="52" s="1"/>
  <c r="T60" i="52" s="1"/>
  <c r="Q60" i="13"/>
  <c r="S60" i="13" s="1"/>
  <c r="T60" i="13" s="1"/>
  <c r="AI28" i="55"/>
  <c r="Q53" i="52"/>
  <c r="S53" i="52" s="1"/>
  <c r="T53" i="52" s="1"/>
  <c r="Q54" i="13"/>
  <c r="S54" i="13" s="1"/>
  <c r="T54" i="13" s="1"/>
  <c r="Q60" i="53"/>
  <c r="S60" i="53" s="1"/>
  <c r="T60" i="53" s="1"/>
  <c r="Q60" i="54"/>
  <c r="S60" i="54" s="1"/>
  <c r="T60" i="54" s="1"/>
  <c r="I14" i="19"/>
  <c r="I43" i="19" s="1"/>
  <c r="AL12" i="13"/>
  <c r="I17" i="19"/>
  <c r="I46" i="19" s="1"/>
  <c r="AL12" i="54"/>
  <c r="I15" i="19"/>
  <c r="I44" i="19" s="1"/>
  <c r="AL12" i="52"/>
  <c r="Q54" i="54"/>
  <c r="S54" i="54" s="1"/>
  <c r="T54" i="54" s="1"/>
  <c r="I16" i="19"/>
  <c r="I45" i="19" s="1"/>
  <c r="AL12" i="53"/>
  <c r="I18" i="19"/>
  <c r="I47" i="19" s="1"/>
  <c r="AL12" i="55"/>
  <c r="K12" i="61"/>
  <c r="K12" i="16"/>
  <c r="AK28" i="52"/>
  <c r="AL28" i="52" s="1"/>
  <c r="AI36" i="52"/>
  <c r="AK28" i="53"/>
  <c r="AL28" i="53" s="1"/>
  <c r="AI36" i="53"/>
  <c r="AI36" i="55"/>
  <c r="AK28" i="55"/>
  <c r="AL28" i="55" s="1"/>
  <c r="AI36" i="54"/>
  <c r="AK28" i="54"/>
  <c r="AL28" i="54" s="1"/>
  <c r="AC50" i="53"/>
  <c r="AE39" i="53"/>
  <c r="AF39" i="53" s="1"/>
  <c r="AC56" i="53"/>
  <c r="AC50" i="55"/>
  <c r="AE39" i="55"/>
  <c r="AF39" i="55" s="1"/>
  <c r="AC56" i="55"/>
  <c r="W57" i="54"/>
  <c r="Y57" i="54" s="1"/>
  <c r="Z57" i="54" s="1"/>
  <c r="Y56" i="54"/>
  <c r="Y50" i="54"/>
  <c r="Z50" i="54" s="1"/>
  <c r="W51" i="54"/>
  <c r="Y51" i="54" s="1"/>
  <c r="Z51" i="54" s="1"/>
  <c r="W51" i="52"/>
  <c r="Y51" i="52" s="1"/>
  <c r="Z51" i="52" s="1"/>
  <c r="Y50" i="52"/>
  <c r="Z50" i="52" s="1"/>
  <c r="Y56" i="52"/>
  <c r="W57" i="52"/>
  <c r="Y57" i="52" s="1"/>
  <c r="Z57" i="52" s="1"/>
  <c r="W57" i="13"/>
  <c r="Y57" i="13" s="1"/>
  <c r="Z57" i="13" s="1"/>
  <c r="Y56" i="13"/>
  <c r="W51" i="13"/>
  <c r="Y51" i="13" s="1"/>
  <c r="Z51" i="13" s="1"/>
  <c r="Y50" i="13"/>
  <c r="Z50" i="13" s="1"/>
  <c r="Y56" i="55"/>
  <c r="W57" i="55"/>
  <c r="Y57" i="55" s="1"/>
  <c r="Z57" i="55" s="1"/>
  <c r="W51" i="55"/>
  <c r="Y51" i="55" s="1"/>
  <c r="Z51" i="55" s="1"/>
  <c r="Y50" i="55"/>
  <c r="Z50" i="55" s="1"/>
  <c r="W51" i="53"/>
  <c r="Y51" i="53" s="1"/>
  <c r="Z51" i="53" s="1"/>
  <c r="Y50" i="53"/>
  <c r="Z50" i="53" s="1"/>
  <c r="Y56" i="53"/>
  <c r="W57" i="53"/>
  <c r="Y57" i="53" s="1"/>
  <c r="Z57" i="53" s="1"/>
  <c r="AC39" i="52"/>
  <c r="AE36" i="52"/>
  <c r="AF36" i="52" s="1"/>
  <c r="AC39" i="54"/>
  <c r="AE36" i="54"/>
  <c r="AF36" i="54" s="1"/>
  <c r="AE36" i="13"/>
  <c r="AF36" i="13" s="1"/>
  <c r="AC39" i="13"/>
  <c r="W52" i="54" l="1"/>
  <c r="AI36" i="13"/>
  <c r="W52" i="55"/>
  <c r="W58" i="52"/>
  <c r="W58" i="54"/>
  <c r="Q54" i="52"/>
  <c r="S54" i="52" s="1"/>
  <c r="T54" i="52" s="1"/>
  <c r="W58" i="53"/>
  <c r="Y58" i="53" s="1"/>
  <c r="Z58" i="53" s="1"/>
  <c r="W58" i="55"/>
  <c r="W59" i="55" s="1"/>
  <c r="Y59" i="55" s="1"/>
  <c r="Z59" i="55" s="1"/>
  <c r="W52" i="53"/>
  <c r="W52" i="13"/>
  <c r="W53" i="13" s="1"/>
  <c r="Y53" i="13" s="1"/>
  <c r="Z53" i="13" s="1"/>
  <c r="P16" i="19"/>
  <c r="Z56" i="53"/>
  <c r="P45" i="19" s="1"/>
  <c r="P14" i="19"/>
  <c r="Z56" i="13"/>
  <c r="P43" i="19" s="1"/>
  <c r="P18" i="19"/>
  <c r="Z56" i="55"/>
  <c r="P47" i="19" s="1"/>
  <c r="P15" i="19"/>
  <c r="Z56" i="52"/>
  <c r="P44" i="19" s="1"/>
  <c r="W52" i="52"/>
  <c r="P17" i="19"/>
  <c r="Z56" i="54"/>
  <c r="P46" i="19" s="1"/>
  <c r="W58" i="13"/>
  <c r="W59" i="13" s="1"/>
  <c r="Y59" i="13" s="1"/>
  <c r="Z59" i="13" s="1"/>
  <c r="K19" i="16"/>
  <c r="M19" i="16" s="1"/>
  <c r="N19" i="16" s="1"/>
  <c r="K19" i="61"/>
  <c r="AC50" i="13"/>
  <c r="AE39" i="13"/>
  <c r="AF39" i="13" s="1"/>
  <c r="AC56" i="13"/>
  <c r="AC56" i="54"/>
  <c r="AE39" i="54"/>
  <c r="AF39" i="54" s="1"/>
  <c r="AC50" i="54"/>
  <c r="AE39" i="52"/>
  <c r="AF39" i="52" s="1"/>
  <c r="AC50" i="52"/>
  <c r="AC56" i="52"/>
  <c r="W53" i="53"/>
  <c r="Y53" i="53" s="1"/>
  <c r="Z53" i="53" s="1"/>
  <c r="Y52" i="53"/>
  <c r="Z52" i="53" s="1"/>
  <c r="W53" i="55"/>
  <c r="Y53" i="55" s="1"/>
  <c r="Z53" i="55" s="1"/>
  <c r="Y52" i="55"/>
  <c r="Z52" i="55" s="1"/>
  <c r="Y52" i="13"/>
  <c r="Z52" i="13" s="1"/>
  <c r="W59" i="52"/>
  <c r="Y59" i="52" s="1"/>
  <c r="Z59" i="52" s="1"/>
  <c r="Y58" i="52"/>
  <c r="Z58" i="52" s="1"/>
  <c r="W53" i="52"/>
  <c r="Y53" i="52" s="1"/>
  <c r="Z53" i="52" s="1"/>
  <c r="Y52" i="52"/>
  <c r="Z52" i="52" s="1"/>
  <c r="Y52" i="54"/>
  <c r="Z52" i="54" s="1"/>
  <c r="W53" i="54"/>
  <c r="Y53" i="54" s="1"/>
  <c r="Z53" i="54" s="1"/>
  <c r="W59" i="54"/>
  <c r="Y59" i="54" s="1"/>
  <c r="Z59" i="54" s="1"/>
  <c r="Y58" i="54"/>
  <c r="Z58" i="54" s="1"/>
  <c r="AC57" i="55"/>
  <c r="AE57" i="55" s="1"/>
  <c r="AF57" i="55" s="1"/>
  <c r="AE56" i="55"/>
  <c r="AE50" i="55"/>
  <c r="AF50" i="55" s="1"/>
  <c r="AC51" i="55"/>
  <c r="AE51" i="55" s="1"/>
  <c r="AF51" i="55" s="1"/>
  <c r="AC57" i="53"/>
  <c r="AE57" i="53" s="1"/>
  <c r="AF57" i="53" s="1"/>
  <c r="AE56" i="53"/>
  <c r="AC51" i="53"/>
  <c r="AE51" i="53" s="1"/>
  <c r="AF51" i="53" s="1"/>
  <c r="AE50" i="53"/>
  <c r="AF50" i="53" s="1"/>
  <c r="AI39" i="54"/>
  <c r="AK36" i="54"/>
  <c r="AL36" i="54" s="1"/>
  <c r="AK36" i="55"/>
  <c r="AL36" i="55" s="1"/>
  <c r="AI39" i="55"/>
  <c r="AI39" i="53"/>
  <c r="AK36" i="53"/>
  <c r="AL36" i="53" s="1"/>
  <c r="AI39" i="52"/>
  <c r="AK36" i="52"/>
  <c r="AL36" i="52" s="1"/>
  <c r="AI39" i="13"/>
  <c r="AK36" i="13"/>
  <c r="AL36" i="13" s="1"/>
  <c r="M12" i="16"/>
  <c r="N12" i="16" s="1"/>
  <c r="M12" i="61"/>
  <c r="K28" i="61"/>
  <c r="W54" i="53" l="1"/>
  <c r="Y54" i="53" s="1"/>
  <c r="Z54" i="53" s="1"/>
  <c r="K28" i="16"/>
  <c r="Y58" i="13"/>
  <c r="Z58" i="13" s="1"/>
  <c r="W59" i="53"/>
  <c r="Y59" i="53" s="1"/>
  <c r="Z59" i="53" s="1"/>
  <c r="Y58" i="55"/>
  <c r="Z58" i="55" s="1"/>
  <c r="AC52" i="53"/>
  <c r="AE52" i="53" s="1"/>
  <c r="AF52" i="53" s="1"/>
  <c r="W60" i="55"/>
  <c r="Y60" i="55" s="1"/>
  <c r="Z60" i="55" s="1"/>
  <c r="AC52" i="55"/>
  <c r="AE52" i="55" s="1"/>
  <c r="AF52" i="55" s="1"/>
  <c r="W60" i="52"/>
  <c r="Y60" i="52" s="1"/>
  <c r="Z60" i="52" s="1"/>
  <c r="W60" i="54"/>
  <c r="Y60" i="54" s="1"/>
  <c r="Z60" i="54" s="1"/>
  <c r="AC58" i="53"/>
  <c r="Q18" i="19"/>
  <c r="AF56" i="55"/>
  <c r="Q47" i="19" s="1"/>
  <c r="W54" i="52"/>
  <c r="Y54" i="52" s="1"/>
  <c r="Z54" i="52" s="1"/>
  <c r="Q16" i="19"/>
  <c r="AF56" i="53"/>
  <c r="Q45" i="19" s="1"/>
  <c r="W54" i="13"/>
  <c r="Y54" i="13" s="1"/>
  <c r="Z54" i="13" s="1"/>
  <c r="W54" i="54"/>
  <c r="Y54" i="54" s="1"/>
  <c r="Z54" i="54" s="1"/>
  <c r="W60" i="13"/>
  <c r="Y60" i="13" s="1"/>
  <c r="Z60" i="13" s="1"/>
  <c r="AC58" i="55"/>
  <c r="AC59" i="55" s="1"/>
  <c r="AE59" i="55" s="1"/>
  <c r="AF59" i="55" s="1"/>
  <c r="W54" i="55"/>
  <c r="Y54" i="55" s="1"/>
  <c r="Z54" i="55" s="1"/>
  <c r="Q12" i="16"/>
  <c r="Q12" i="61"/>
  <c r="M28" i="61"/>
  <c r="N28" i="61" s="1"/>
  <c r="K36" i="61"/>
  <c r="N12" i="61"/>
  <c r="K36" i="16"/>
  <c r="M28" i="16"/>
  <c r="N28" i="16" s="1"/>
  <c r="AI56" i="13"/>
  <c r="AI50" i="13"/>
  <c r="AK39" i="13"/>
  <c r="AL39" i="13" s="1"/>
  <c r="AK39" i="52"/>
  <c r="AL39" i="52" s="1"/>
  <c r="AI50" i="52"/>
  <c r="AI56" i="52"/>
  <c r="AI56" i="53"/>
  <c r="AK39" i="53"/>
  <c r="AL39" i="53" s="1"/>
  <c r="AI50" i="53"/>
  <c r="AI56" i="55"/>
  <c r="AI50" i="55"/>
  <c r="AK39" i="55"/>
  <c r="AL39" i="55" s="1"/>
  <c r="AI50" i="54"/>
  <c r="AK39" i="54"/>
  <c r="AL39" i="54" s="1"/>
  <c r="AI56" i="54"/>
  <c r="AC59" i="53"/>
  <c r="AE58" i="53"/>
  <c r="AF58" i="53" s="1"/>
  <c r="AC57" i="52"/>
  <c r="AE57" i="52" s="1"/>
  <c r="AF57" i="52" s="1"/>
  <c r="AE56" i="52"/>
  <c r="AC51" i="52"/>
  <c r="AE51" i="52" s="1"/>
  <c r="AF51" i="52" s="1"/>
  <c r="AE50" i="52"/>
  <c r="AF50" i="52" s="1"/>
  <c r="AE50" i="54"/>
  <c r="AF50" i="54" s="1"/>
  <c r="AC51" i="54"/>
  <c r="AE51" i="54" s="1"/>
  <c r="AF51" i="54" s="1"/>
  <c r="AC57" i="54"/>
  <c r="AE57" i="54" s="1"/>
  <c r="AF57" i="54" s="1"/>
  <c r="AE56" i="54"/>
  <c r="AE56" i="13"/>
  <c r="AC57" i="13"/>
  <c r="AE57" i="13" s="1"/>
  <c r="AF57" i="13" s="1"/>
  <c r="AC51" i="13"/>
  <c r="AE51" i="13" s="1"/>
  <c r="AF51" i="13" s="1"/>
  <c r="AE50" i="13"/>
  <c r="AF50" i="13" s="1"/>
  <c r="M19" i="61"/>
  <c r="N19" i="61" s="1"/>
  <c r="AC53" i="53" l="1"/>
  <c r="AE53" i="53" s="1"/>
  <c r="AF53" i="53" s="1"/>
  <c r="AE58" i="55"/>
  <c r="AF58" i="55" s="1"/>
  <c r="W60" i="53"/>
  <c r="Y60" i="53" s="1"/>
  <c r="Z60" i="53" s="1"/>
  <c r="AE59" i="53"/>
  <c r="AF59" i="53" s="1"/>
  <c r="AC53" i="55"/>
  <c r="AE53" i="55" s="1"/>
  <c r="AF53" i="55" s="1"/>
  <c r="AC54" i="53"/>
  <c r="AE54" i="53" s="1"/>
  <c r="AF54" i="53" s="1"/>
  <c r="AC52" i="52"/>
  <c r="AC53" i="52" s="1"/>
  <c r="AE53" i="52" s="1"/>
  <c r="AF53" i="52" s="1"/>
  <c r="AC60" i="55"/>
  <c r="AE60" i="55" s="1"/>
  <c r="AF60" i="55" s="1"/>
  <c r="AC52" i="13"/>
  <c r="AE52" i="13" s="1"/>
  <c r="AF52" i="13" s="1"/>
  <c r="AC58" i="54"/>
  <c r="AC59" i="54" s="1"/>
  <c r="AE59" i="54" s="1"/>
  <c r="AF59" i="54" s="1"/>
  <c r="AC58" i="52"/>
  <c r="AC59" i="52" s="1"/>
  <c r="AE59" i="52" s="1"/>
  <c r="AF59" i="52" s="1"/>
  <c r="Q14" i="19"/>
  <c r="AF56" i="13"/>
  <c r="Q43" i="19" s="1"/>
  <c r="AC54" i="55"/>
  <c r="AE54" i="55" s="1"/>
  <c r="AF54" i="55" s="1"/>
  <c r="Q17" i="19"/>
  <c r="AF56" i="54"/>
  <c r="Q46" i="19" s="1"/>
  <c r="E27" i="19"/>
  <c r="E56" i="19" s="1"/>
  <c r="AC52" i="54"/>
  <c r="AC53" i="54" s="1"/>
  <c r="AE53" i="54" s="1"/>
  <c r="AF53" i="54" s="1"/>
  <c r="Q15" i="19"/>
  <c r="AF56" i="52"/>
  <c r="Q44" i="19" s="1"/>
  <c r="AC60" i="53"/>
  <c r="AE60" i="53" s="1"/>
  <c r="AF60" i="53" s="1"/>
  <c r="AC58" i="13"/>
  <c r="AE58" i="52"/>
  <c r="AF58" i="52" s="1"/>
  <c r="AI57" i="54"/>
  <c r="AK57" i="54" s="1"/>
  <c r="AL57" i="54" s="1"/>
  <c r="AK56" i="54"/>
  <c r="AK50" i="54"/>
  <c r="AL50" i="54" s="1"/>
  <c r="AI51" i="54"/>
  <c r="AK51" i="54" s="1"/>
  <c r="AL51" i="54" s="1"/>
  <c r="AK50" i="55"/>
  <c r="AL50" i="55" s="1"/>
  <c r="AI51" i="55"/>
  <c r="AK51" i="55" s="1"/>
  <c r="AL51" i="55" s="1"/>
  <c r="AI57" i="55"/>
  <c r="AK57" i="55" s="1"/>
  <c r="AL57" i="55" s="1"/>
  <c r="AK56" i="55"/>
  <c r="AI51" i="53"/>
  <c r="AK51" i="53" s="1"/>
  <c r="AL51" i="53" s="1"/>
  <c r="AK50" i="53"/>
  <c r="AL50" i="53" s="1"/>
  <c r="AI57" i="53"/>
  <c r="AK57" i="53" s="1"/>
  <c r="AL57" i="53" s="1"/>
  <c r="AK56" i="53"/>
  <c r="AI57" i="52"/>
  <c r="AK57" i="52" s="1"/>
  <c r="AL57" i="52" s="1"/>
  <c r="AK56" i="52"/>
  <c r="AK50" i="52"/>
  <c r="AL50" i="52" s="1"/>
  <c r="AI51" i="52"/>
  <c r="AK51" i="52" s="1"/>
  <c r="AL51" i="52" s="1"/>
  <c r="AI51" i="13"/>
  <c r="AK51" i="13" s="1"/>
  <c r="AL51" i="13" s="1"/>
  <c r="AK50" i="13"/>
  <c r="AL50" i="13" s="1"/>
  <c r="AK56" i="13"/>
  <c r="AI57" i="13"/>
  <c r="AK57" i="13" s="1"/>
  <c r="AL57" i="13" s="1"/>
  <c r="M36" i="16"/>
  <c r="N36" i="16" s="1"/>
  <c r="K39" i="16"/>
  <c r="K39" i="61"/>
  <c r="M36" i="61"/>
  <c r="N36" i="61" s="1"/>
  <c r="S12" i="61"/>
  <c r="S12" i="16"/>
  <c r="T12" i="16" s="1"/>
  <c r="AE52" i="54" l="1"/>
  <c r="AF52" i="54" s="1"/>
  <c r="AE58" i="54"/>
  <c r="AF58" i="54" s="1"/>
  <c r="AC53" i="13"/>
  <c r="AE53" i="13" s="1"/>
  <c r="AF53" i="13" s="1"/>
  <c r="AE52" i="52"/>
  <c r="AF52" i="52" s="1"/>
  <c r="AI52" i="52"/>
  <c r="AI58" i="52"/>
  <c r="AI52" i="55"/>
  <c r="AK52" i="55" s="1"/>
  <c r="AL52" i="55" s="1"/>
  <c r="AC60" i="52"/>
  <c r="AE60" i="52" s="1"/>
  <c r="AF60" i="52" s="1"/>
  <c r="AE58" i="13"/>
  <c r="AF58" i="13" s="1"/>
  <c r="AC54" i="52"/>
  <c r="AE54" i="52" s="1"/>
  <c r="AF54" i="52" s="1"/>
  <c r="AC59" i="13"/>
  <c r="AE59" i="13" s="1"/>
  <c r="AF59" i="13" s="1"/>
  <c r="T12" i="61"/>
  <c r="AI52" i="13"/>
  <c r="AK52" i="13" s="1"/>
  <c r="AL52" i="13" s="1"/>
  <c r="R18" i="19"/>
  <c r="AL56" i="55"/>
  <c r="R47" i="19" s="1"/>
  <c r="AI58" i="54"/>
  <c r="AI59" i="54" s="1"/>
  <c r="AK59" i="54" s="1"/>
  <c r="AL59" i="54" s="1"/>
  <c r="AI58" i="53"/>
  <c r="AK58" i="53" s="1"/>
  <c r="AL58" i="53" s="1"/>
  <c r="R17" i="19"/>
  <c r="AL56" i="54"/>
  <c r="R46" i="19" s="1"/>
  <c r="AC54" i="54"/>
  <c r="AE54" i="54" s="1"/>
  <c r="AF54" i="54" s="1"/>
  <c r="R16" i="19"/>
  <c r="AL56" i="53"/>
  <c r="R45" i="19" s="1"/>
  <c r="AI52" i="53"/>
  <c r="AC60" i="54"/>
  <c r="AE60" i="54" s="1"/>
  <c r="AF60" i="54" s="1"/>
  <c r="AI58" i="13"/>
  <c r="AK58" i="13" s="1"/>
  <c r="AL58" i="13" s="1"/>
  <c r="AI52" i="54"/>
  <c r="AK52" i="54" s="1"/>
  <c r="AL52" i="54" s="1"/>
  <c r="R14" i="19"/>
  <c r="AL56" i="13"/>
  <c r="R43" i="19" s="1"/>
  <c r="R15" i="19"/>
  <c r="AL56" i="52"/>
  <c r="R44" i="19" s="1"/>
  <c r="AI58" i="55"/>
  <c r="AK58" i="55" s="1"/>
  <c r="AL58" i="55" s="1"/>
  <c r="Q19" i="61"/>
  <c r="Q19" i="16"/>
  <c r="K56" i="61"/>
  <c r="K50" i="61"/>
  <c r="M39" i="61"/>
  <c r="N39" i="61" s="1"/>
  <c r="K50" i="16"/>
  <c r="K56" i="16"/>
  <c r="M39" i="16"/>
  <c r="N39" i="16" s="1"/>
  <c r="AK52" i="52"/>
  <c r="AL52" i="52" s="1"/>
  <c r="AI53" i="52"/>
  <c r="AK53" i="52" s="1"/>
  <c r="AL53" i="52" s="1"/>
  <c r="AI59" i="52"/>
  <c r="AK59" i="52" s="1"/>
  <c r="AL59" i="52" s="1"/>
  <c r="AK58" i="52"/>
  <c r="AL58" i="52" s="1"/>
  <c r="AI53" i="55"/>
  <c r="AK53" i="55" s="1"/>
  <c r="AL53" i="55" s="1"/>
  <c r="AK58" i="54"/>
  <c r="AL58" i="54" s="1"/>
  <c r="AC54" i="13" l="1"/>
  <c r="AE54" i="13" s="1"/>
  <c r="AF54" i="13" s="1"/>
  <c r="AI53" i="54"/>
  <c r="AK53" i="54" s="1"/>
  <c r="AL53" i="54" s="1"/>
  <c r="AI59" i="53"/>
  <c r="AK59" i="53" s="1"/>
  <c r="AL59" i="53" s="1"/>
  <c r="AI53" i="13"/>
  <c r="AK53" i="13" s="1"/>
  <c r="AL53" i="13" s="1"/>
  <c r="AI59" i="55"/>
  <c r="AK59" i="55" s="1"/>
  <c r="AL59" i="55" s="1"/>
  <c r="AI53" i="53"/>
  <c r="AK53" i="53" s="1"/>
  <c r="AL53" i="53" s="1"/>
  <c r="AK52" i="53"/>
  <c r="AL52" i="53" s="1"/>
  <c r="AI60" i="52"/>
  <c r="AK60" i="52" s="1"/>
  <c r="AL60" i="52" s="1"/>
  <c r="AC60" i="13"/>
  <c r="AE60" i="13" s="1"/>
  <c r="AF60" i="13" s="1"/>
  <c r="AI60" i="54"/>
  <c r="AK60" i="54" s="1"/>
  <c r="AL60" i="54" s="1"/>
  <c r="AI54" i="13"/>
  <c r="AK54" i="13" s="1"/>
  <c r="AL54" i="13" s="1"/>
  <c r="S19" i="16"/>
  <c r="T19" i="16" s="1"/>
  <c r="Q28" i="16"/>
  <c r="S19" i="61"/>
  <c r="Q28" i="61"/>
  <c r="AI59" i="13"/>
  <c r="AI54" i="52"/>
  <c r="AK54" i="52" s="1"/>
  <c r="AL54" i="52" s="1"/>
  <c r="AI54" i="55"/>
  <c r="AK54" i="55" s="1"/>
  <c r="AL54" i="55" s="1"/>
  <c r="AI60" i="53"/>
  <c r="AK60" i="53" s="1"/>
  <c r="AL60" i="53" s="1"/>
  <c r="W12" i="61"/>
  <c r="W12" i="16"/>
  <c r="M56" i="16"/>
  <c r="N56" i="16" s="1"/>
  <c r="K57" i="16"/>
  <c r="M57" i="16" s="1"/>
  <c r="N57" i="16" s="1"/>
  <c r="K51" i="16"/>
  <c r="M51" i="16" s="1"/>
  <c r="N51" i="16" s="1"/>
  <c r="M50" i="16"/>
  <c r="N50" i="16" s="1"/>
  <c r="K51" i="61"/>
  <c r="M51" i="61" s="1"/>
  <c r="N51" i="61" s="1"/>
  <c r="M50" i="61"/>
  <c r="N50" i="61" s="1"/>
  <c r="K57" i="61"/>
  <c r="M57" i="61" s="1"/>
  <c r="N57" i="61" s="1"/>
  <c r="M56" i="61"/>
  <c r="AI54" i="54" l="1"/>
  <c r="AK54" i="54" s="1"/>
  <c r="AL54" i="54" s="1"/>
  <c r="AI60" i="55"/>
  <c r="AK60" i="55" s="1"/>
  <c r="AL60" i="55" s="1"/>
  <c r="K52" i="16"/>
  <c r="AI54" i="53"/>
  <c r="AK54" i="53" s="1"/>
  <c r="AL54" i="53" s="1"/>
  <c r="K52" i="61"/>
  <c r="K53" i="61" s="1"/>
  <c r="M53" i="61" s="1"/>
  <c r="N53" i="61" s="1"/>
  <c r="AK59" i="13"/>
  <c r="AL59" i="13" s="1"/>
  <c r="AI60" i="13"/>
  <c r="AK60" i="13" s="1"/>
  <c r="AL60" i="13" s="1"/>
  <c r="S28" i="61"/>
  <c r="T28" i="61" s="1"/>
  <c r="Q36" i="61"/>
  <c r="T19" i="61"/>
  <c r="F27" i="19"/>
  <c r="F56" i="19" s="1"/>
  <c r="S28" i="16"/>
  <c r="T28" i="16" s="1"/>
  <c r="Q36" i="16"/>
  <c r="K58" i="61"/>
  <c r="M58" i="61" s="1"/>
  <c r="N58" i="61" s="1"/>
  <c r="K58" i="16"/>
  <c r="K59" i="16" s="1"/>
  <c r="M59" i="16" s="1"/>
  <c r="N59" i="16" s="1"/>
  <c r="W19" i="61"/>
  <c r="Y19" i="61" s="1"/>
  <c r="Z19" i="61" s="1"/>
  <c r="W19" i="16"/>
  <c r="Y19" i="16" s="1"/>
  <c r="Z19" i="16" s="1"/>
  <c r="N56" i="61"/>
  <c r="N56" i="19" s="1"/>
  <c r="N27" i="19"/>
  <c r="M52" i="61"/>
  <c r="N52" i="61" s="1"/>
  <c r="M52" i="16"/>
  <c r="N52" i="16" s="1"/>
  <c r="K53" i="16"/>
  <c r="M53" i="16" s="1"/>
  <c r="N53" i="16" s="1"/>
  <c r="Y12" i="16"/>
  <c r="Z12" i="16" s="1"/>
  <c r="W28" i="16"/>
  <c r="Y12" i="61"/>
  <c r="W28" i="61" l="1"/>
  <c r="M58" i="16"/>
  <c r="N58" i="16" s="1"/>
  <c r="K59" i="61"/>
  <c r="M59" i="61" s="1"/>
  <c r="N59" i="61" s="1"/>
  <c r="K54" i="61"/>
  <c r="M54" i="61" s="1"/>
  <c r="N54" i="61" s="1"/>
  <c r="Q39" i="16"/>
  <c r="S36" i="16"/>
  <c r="T36" i="16" s="1"/>
  <c r="K54" i="16"/>
  <c r="M54" i="16" s="1"/>
  <c r="N54" i="16" s="1"/>
  <c r="G27" i="19"/>
  <c r="G56" i="19" s="1"/>
  <c r="Z12" i="61"/>
  <c r="Q39" i="61"/>
  <c r="S36" i="61"/>
  <c r="T36" i="61" s="1"/>
  <c r="K60" i="16"/>
  <c r="M60" i="16" s="1"/>
  <c r="N60" i="16" s="1"/>
  <c r="AC12" i="61"/>
  <c r="AC12" i="16"/>
  <c r="W36" i="61"/>
  <c r="Y28" i="61"/>
  <c r="Z28" i="61" s="1"/>
  <c r="W36" i="16"/>
  <c r="Y28" i="16"/>
  <c r="Z28" i="16" s="1"/>
  <c r="K60" i="61" l="1"/>
  <c r="M60" i="61" s="1"/>
  <c r="N60" i="61" s="1"/>
  <c r="Q50" i="61"/>
  <c r="S39" i="61"/>
  <c r="T39" i="61" s="1"/>
  <c r="Q56" i="61"/>
  <c r="S39" i="16"/>
  <c r="T39" i="16" s="1"/>
  <c r="Q50" i="16"/>
  <c r="Q56" i="16"/>
  <c r="AC19" i="16"/>
  <c r="AE19" i="16" s="1"/>
  <c r="AF19" i="16" s="1"/>
  <c r="AC19" i="61"/>
  <c r="AE19" i="61" s="1"/>
  <c r="AF19" i="61" s="1"/>
  <c r="W39" i="16"/>
  <c r="Y36" i="16"/>
  <c r="Z36" i="16" s="1"/>
  <c r="W39" i="61"/>
  <c r="Y36" i="61"/>
  <c r="Z36" i="61" s="1"/>
  <c r="AE12" i="16"/>
  <c r="AF12" i="16" s="1"/>
  <c r="AE12" i="61"/>
  <c r="AC28" i="61" l="1"/>
  <c r="AC36" i="61" s="1"/>
  <c r="Q57" i="16"/>
  <c r="S57" i="16" s="1"/>
  <c r="T57" i="16" s="1"/>
  <c r="S56" i="16"/>
  <c r="T56" i="16" s="1"/>
  <c r="Q51" i="16"/>
  <c r="S51" i="16" s="1"/>
  <c r="T51" i="16" s="1"/>
  <c r="S50" i="16"/>
  <c r="T50" i="16" s="1"/>
  <c r="H27" i="19"/>
  <c r="H56" i="19" s="1"/>
  <c r="AF12" i="61"/>
  <c r="AC28" i="16"/>
  <c r="AE28" i="16" s="1"/>
  <c r="AF28" i="16" s="1"/>
  <c r="Q57" i="61"/>
  <c r="S57" i="61" s="1"/>
  <c r="T57" i="61" s="1"/>
  <c r="S56" i="61"/>
  <c r="Q51" i="61"/>
  <c r="S51" i="61" s="1"/>
  <c r="T51" i="61" s="1"/>
  <c r="S50" i="61"/>
  <c r="T50" i="61" s="1"/>
  <c r="AI12" i="61"/>
  <c r="AI12" i="16"/>
  <c r="W50" i="61"/>
  <c r="W56" i="61"/>
  <c r="Y39" i="61"/>
  <c r="Z39" i="61" s="1"/>
  <c r="Y39" i="16"/>
  <c r="Z39" i="16" s="1"/>
  <c r="W50" i="16"/>
  <c r="W56" i="16"/>
  <c r="AE28" i="61" l="1"/>
  <c r="AF28" i="61" s="1"/>
  <c r="AC36" i="16"/>
  <c r="AC39" i="16" s="1"/>
  <c r="Q58" i="61"/>
  <c r="Q59" i="61" s="1"/>
  <c r="S59" i="61" s="1"/>
  <c r="T59" i="61" s="1"/>
  <c r="Q52" i="16"/>
  <c r="S52" i="16" s="1"/>
  <c r="T52" i="16" s="1"/>
  <c r="Q52" i="61"/>
  <c r="S52" i="61" s="1"/>
  <c r="T52" i="61" s="1"/>
  <c r="Q58" i="16"/>
  <c r="Q59" i="16" s="1"/>
  <c r="S59" i="16" s="1"/>
  <c r="T59" i="16" s="1"/>
  <c r="O27" i="19"/>
  <c r="T56" i="61"/>
  <c r="O56" i="19" s="1"/>
  <c r="AI19" i="16"/>
  <c r="AK19" i="16" s="1"/>
  <c r="AL19" i="16" s="1"/>
  <c r="AI19" i="61"/>
  <c r="AK19" i="61" s="1"/>
  <c r="AL19" i="61" s="1"/>
  <c r="Y56" i="16"/>
  <c r="Z56" i="16" s="1"/>
  <c r="W57" i="16"/>
  <c r="Y57" i="16" s="1"/>
  <c r="Z57" i="16" s="1"/>
  <c r="Y50" i="16"/>
  <c r="Z50" i="16" s="1"/>
  <c r="W51" i="16"/>
  <c r="Y51" i="16" s="1"/>
  <c r="Z51" i="16" s="1"/>
  <c r="Y56" i="61"/>
  <c r="W57" i="61"/>
  <c r="Y57" i="61" s="1"/>
  <c r="Z57" i="61" s="1"/>
  <c r="Y50" i="61"/>
  <c r="Z50" i="61" s="1"/>
  <c r="W51" i="61"/>
  <c r="Y51" i="61" s="1"/>
  <c r="Z51" i="61" s="1"/>
  <c r="AC39" i="61"/>
  <c r="AE36" i="61"/>
  <c r="AF36" i="61" s="1"/>
  <c r="AK12" i="16"/>
  <c r="AL12" i="16" s="1"/>
  <c r="AK12" i="61"/>
  <c r="AE36" i="16" l="1"/>
  <c r="AF36" i="16" s="1"/>
  <c r="S58" i="61"/>
  <c r="T58" i="61" s="1"/>
  <c r="AI28" i="61"/>
  <c r="AI36" i="61" s="1"/>
  <c r="S58" i="16"/>
  <c r="T58" i="16" s="1"/>
  <c r="Q53" i="61"/>
  <c r="S53" i="61" s="1"/>
  <c r="T53" i="61" s="1"/>
  <c r="Q53" i="16"/>
  <c r="S53" i="16" s="1"/>
  <c r="T53" i="16" s="1"/>
  <c r="Q60" i="16"/>
  <c r="S60" i="16" s="1"/>
  <c r="T60" i="16" s="1"/>
  <c r="W52" i="61"/>
  <c r="W53" i="61" s="1"/>
  <c r="W58" i="16"/>
  <c r="Y58" i="16" s="1"/>
  <c r="Z58" i="16" s="1"/>
  <c r="P27" i="19"/>
  <c r="Z56" i="61"/>
  <c r="P56" i="19" s="1"/>
  <c r="W52" i="16"/>
  <c r="Y52" i="16" s="1"/>
  <c r="Z52" i="16" s="1"/>
  <c r="I27" i="19"/>
  <c r="I56" i="19" s="1"/>
  <c r="AL12" i="61"/>
  <c r="AI28" i="16"/>
  <c r="AK28" i="16" s="1"/>
  <c r="AL28" i="16" s="1"/>
  <c r="W58" i="61"/>
  <c r="Y58" i="61" s="1"/>
  <c r="Z58" i="61" s="1"/>
  <c r="Q60" i="61"/>
  <c r="S60" i="61" s="1"/>
  <c r="T60" i="61" s="1"/>
  <c r="AC56" i="61"/>
  <c r="AE39" i="61"/>
  <c r="AF39" i="61" s="1"/>
  <c r="AC50" i="61"/>
  <c r="AC56" i="16"/>
  <c r="AE39" i="16"/>
  <c r="AF39" i="16" s="1"/>
  <c r="AC50" i="16"/>
  <c r="Y52" i="61"/>
  <c r="Z52" i="61" s="1"/>
  <c r="W59" i="16"/>
  <c r="Y59" i="16" s="1"/>
  <c r="Z59" i="16" s="1"/>
  <c r="Y53" i="61" l="1"/>
  <c r="Z53" i="61" s="1"/>
  <c r="W59" i="61"/>
  <c r="Y59" i="61" s="1"/>
  <c r="Z59" i="61" s="1"/>
  <c r="AK28" i="61"/>
  <c r="AL28" i="61" s="1"/>
  <c r="Q54" i="16"/>
  <c r="S54" i="16" s="1"/>
  <c r="T54" i="16" s="1"/>
  <c r="Q54" i="61"/>
  <c r="S54" i="61" s="1"/>
  <c r="T54" i="61" s="1"/>
  <c r="W53" i="16"/>
  <c r="Y53" i="16" s="1"/>
  <c r="Z53" i="16" s="1"/>
  <c r="W60" i="16"/>
  <c r="Y60" i="16" s="1"/>
  <c r="Z60" i="16" s="1"/>
  <c r="W54" i="61"/>
  <c r="AI36" i="16"/>
  <c r="AK36" i="16" s="1"/>
  <c r="AL36" i="16" s="1"/>
  <c r="W60" i="61"/>
  <c r="Y60" i="61" s="1"/>
  <c r="Z60" i="61" s="1"/>
  <c r="AE50" i="16"/>
  <c r="AF50" i="16" s="1"/>
  <c r="AC51" i="16"/>
  <c r="AE51" i="16" s="1"/>
  <c r="AF51" i="16" s="1"/>
  <c r="AE56" i="16"/>
  <c r="AF56" i="16" s="1"/>
  <c r="AC57" i="16"/>
  <c r="AE57" i="16" s="1"/>
  <c r="AF57" i="16" s="1"/>
  <c r="AE50" i="61"/>
  <c r="AF50" i="61" s="1"/>
  <c r="AC51" i="61"/>
  <c r="AE51" i="61" s="1"/>
  <c r="AF51" i="61" s="1"/>
  <c r="AC57" i="61"/>
  <c r="AE57" i="61" s="1"/>
  <c r="AF57" i="61" s="1"/>
  <c r="AE56" i="61"/>
  <c r="AK36" i="61"/>
  <c r="AL36" i="61" s="1"/>
  <c r="AI39" i="61"/>
  <c r="W54" i="16" l="1"/>
  <c r="Y54" i="16" s="1"/>
  <c r="Z54" i="16" s="1"/>
  <c r="Y54" i="61"/>
  <c r="Z54" i="61" s="1"/>
  <c r="AI39" i="16"/>
  <c r="AK39" i="16" s="1"/>
  <c r="AL39" i="16" s="1"/>
  <c r="AC58" i="61"/>
  <c r="AE58" i="61" s="1"/>
  <c r="AF58" i="61" s="1"/>
  <c r="Q27" i="19"/>
  <c r="AF56" i="61"/>
  <c r="Q56" i="19" s="1"/>
  <c r="AC52" i="16"/>
  <c r="AC53" i="16" s="1"/>
  <c r="AE53" i="16" s="1"/>
  <c r="AF53" i="16" s="1"/>
  <c r="AC52" i="61"/>
  <c r="AE52" i="61" s="1"/>
  <c r="AF52" i="61" s="1"/>
  <c r="AC58" i="16"/>
  <c r="AE58" i="16" s="1"/>
  <c r="AF58" i="16" s="1"/>
  <c r="AK39" i="61"/>
  <c r="AL39" i="61" s="1"/>
  <c r="AI56" i="61"/>
  <c r="AI50" i="61"/>
  <c r="AI56" i="16" l="1"/>
  <c r="AI50" i="16"/>
  <c r="AC59" i="61"/>
  <c r="AE59" i="61" s="1"/>
  <c r="AF59" i="61" s="1"/>
  <c r="AC53" i="61"/>
  <c r="AE53" i="61" s="1"/>
  <c r="AF53" i="61" s="1"/>
  <c r="AE52" i="16"/>
  <c r="AF52" i="16" s="1"/>
  <c r="AC54" i="16"/>
  <c r="AE54" i="16" s="1"/>
  <c r="AF54" i="16" s="1"/>
  <c r="AC59" i="16"/>
  <c r="AE59" i="16" s="1"/>
  <c r="AF59" i="16" s="1"/>
  <c r="AI57" i="16"/>
  <c r="AK57" i="16" s="1"/>
  <c r="AL57" i="16" s="1"/>
  <c r="AK56" i="16"/>
  <c r="AL56" i="16" s="1"/>
  <c r="AI51" i="16"/>
  <c r="AK51" i="16" s="1"/>
  <c r="AL51" i="16" s="1"/>
  <c r="AK50" i="16"/>
  <c r="AL50" i="16" s="1"/>
  <c r="AI51" i="61"/>
  <c r="AK51" i="61" s="1"/>
  <c r="AL51" i="61" s="1"/>
  <c r="AK50" i="61"/>
  <c r="AL50" i="61" s="1"/>
  <c r="AI57" i="61"/>
  <c r="AK57" i="61" s="1"/>
  <c r="AL57" i="61" s="1"/>
  <c r="AK56" i="61"/>
  <c r="AC60" i="61" l="1"/>
  <c r="AE60" i="61" s="1"/>
  <c r="AF60" i="61" s="1"/>
  <c r="AC54" i="61"/>
  <c r="AE54" i="61" s="1"/>
  <c r="AF54" i="61" s="1"/>
  <c r="AI52" i="61"/>
  <c r="AK52" i="61" s="1"/>
  <c r="AL52" i="61" s="1"/>
  <c r="AC60" i="16"/>
  <c r="AE60" i="16" s="1"/>
  <c r="AF60" i="16" s="1"/>
  <c r="AI58" i="61"/>
  <c r="AK58" i="61" s="1"/>
  <c r="AL58" i="61" s="1"/>
  <c r="AI58" i="16"/>
  <c r="AK58" i="16" s="1"/>
  <c r="AL58" i="16" s="1"/>
  <c r="AI52" i="16"/>
  <c r="AI53" i="16" s="1"/>
  <c r="AK53" i="16" s="1"/>
  <c r="AL53" i="16" s="1"/>
  <c r="R27" i="19"/>
  <c r="AL56" i="61"/>
  <c r="R56" i="19" s="1"/>
  <c r="AI53" i="61" l="1"/>
  <c r="AK53" i="61" s="1"/>
  <c r="AL53" i="61" s="1"/>
  <c r="AI59" i="16"/>
  <c r="AK59" i="16" s="1"/>
  <c r="AL59" i="16" s="1"/>
  <c r="AK52" i="16"/>
  <c r="AL52" i="16" s="1"/>
  <c r="AI59" i="61"/>
  <c r="AK59" i="61" s="1"/>
  <c r="AL59" i="61" s="1"/>
  <c r="AI54" i="16"/>
  <c r="AK54" i="16" s="1"/>
  <c r="AL54" i="16" s="1"/>
  <c r="AI54" i="61"/>
  <c r="AK54" i="61" s="1"/>
  <c r="AL54" i="61" s="1"/>
  <c r="AI60" i="16" l="1"/>
  <c r="AK60" i="16" s="1"/>
  <c r="AL60" i="16" s="1"/>
  <c r="AI60" i="61"/>
  <c r="AK60" i="61" s="1"/>
  <c r="AL60" i="61" s="1"/>
</calcChain>
</file>

<file path=xl/sharedStrings.xml><?xml version="1.0" encoding="utf-8"?>
<sst xmlns="http://schemas.openxmlformats.org/spreadsheetml/2006/main" count="3817" uniqueCount="119">
  <si>
    <t>Customer Class:</t>
  </si>
  <si>
    <t>TOU / non-TOU:</t>
  </si>
  <si>
    <t>TOU</t>
  </si>
  <si>
    <t>Consumption</t>
  </si>
  <si>
    <t xml:space="preserve"> kWh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</si>
  <si>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</si>
  <si>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</si>
  <si>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</si>
  <si>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</si>
  <si>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</si>
  <si>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</si>
  <si>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</si>
  <si>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</si>
  <si>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</si>
  <si>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</si>
  <si>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</si>
  <si>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</si>
  <si>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</si>
  <si>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</si>
  <si>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</si>
  <si>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</si>
  <si>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</si>
  <si>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</si>
  <si>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</si>
  <si>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</si>
  <si>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</si>
  <si>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</si>
  <si>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</si>
  <si>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</si>
  <si>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</si>
  <si>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</si>
  <si>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</si>
  <si>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</si>
  <si>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</si>
  <si>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</si>
  <si>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</si>
  <si>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</si>
  <si>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</si>
  <si>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</si>
  <si>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</si>
  <si>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</si>
  <si>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</si>
  <si>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</si>
  <si>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</si>
  <si>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</si>
  <si>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</si>
  <si>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</si>
  <si>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</si>
  <si>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</si>
  <si>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</si>
  <si>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</si>
  <si>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</si>
  <si>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</si>
  <si>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</si>
  <si>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</si>
  <si>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</si>
  <si>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Global Adjustment Sub-Account</t>
  </si>
  <si>
    <t>Rate Rider for Tax Change</t>
  </si>
  <si>
    <t>per kWh</t>
  </si>
  <si>
    <t>2014 Rates</t>
  </si>
  <si>
    <t>2015 vs 2014</t>
  </si>
  <si>
    <t>2015 Proposed Rates</t>
  </si>
  <si>
    <t>2016 Proposed Rates</t>
  </si>
  <si>
    <t>2016 vs 2015</t>
  </si>
  <si>
    <t>% Chakge</t>
  </si>
  <si>
    <t>2017 Proposed Rates</t>
  </si>
  <si>
    <t>2017 vs 2016</t>
  </si>
  <si>
    <t>2018 Proposed Rates</t>
  </si>
  <si>
    <t>2018 vs 2017</t>
  </si>
  <si>
    <t>2019 Proposed Rates</t>
  </si>
  <si>
    <t>2019 vs 2018</t>
  </si>
  <si>
    <t>General Service Less Than 50 kW</t>
  </si>
  <si>
    <t xml:space="preserve"> kW</t>
  </si>
  <si>
    <t>per kW</t>
  </si>
  <si>
    <t>non-TOU</t>
  </si>
  <si>
    <t>Large Use</t>
  </si>
  <si>
    <t>Unmetered Scattered Load</t>
  </si>
  <si>
    <t>Sentinel Lighting</t>
  </si>
  <si>
    <t>Street Lighting</t>
  </si>
  <si>
    <t>General Service 50 to 4,999 kW</t>
  </si>
  <si>
    <t>Connections</t>
  </si>
  <si>
    <t>Rate Class</t>
  </si>
  <si>
    <t>kWh</t>
  </si>
  <si>
    <t>kW</t>
  </si>
  <si>
    <t>Residential (on TOU)</t>
  </si>
  <si>
    <t>GS &lt; 50 kW (On TOU)</t>
  </si>
  <si>
    <t>GS &gt; 50 kW (On RPP)</t>
  </si>
  <si>
    <t>Large Use (1) (On RPP)</t>
  </si>
  <si>
    <t>USL (On RPP)</t>
  </si>
  <si>
    <t>Sentinel (721 Connections)</t>
  </si>
  <si>
    <t>Large Use (2) (On RPP)</t>
  </si>
  <si>
    <t>Distribution $ (2015 vs 2014)</t>
  </si>
  <si>
    <t>Distribution $ (2016 vs 2015)</t>
  </si>
  <si>
    <t>Distribution $ (2017 vs 2016)</t>
  </si>
  <si>
    <t>Distribution $ (2018 vs 2017)</t>
  </si>
  <si>
    <t>Distribution $ (2019 vs 2018)</t>
  </si>
  <si>
    <t>Distribution % (2015 vs 2014)</t>
  </si>
  <si>
    <t>Distribution % (2016 vs 2015)</t>
  </si>
  <si>
    <t>Distribution % (2017 vs 2016)</t>
  </si>
  <si>
    <t>Distribution % (2018 vs 2017)</t>
  </si>
  <si>
    <t>Distribution % (2019 vs 2018)</t>
  </si>
  <si>
    <t>Total Bill $ (2015 vs 2014)</t>
  </si>
  <si>
    <t>Total Bill $ (2016 vs 2015)</t>
  </si>
  <si>
    <t>Total Bill $ (2017 vs 2016)</t>
  </si>
  <si>
    <t>Total Bill $ (2018 vs 2017)</t>
  </si>
  <si>
    <t>Total Bill $ (2019 vs 2018)</t>
  </si>
  <si>
    <t>Total Bill % (2015 vs 2014)</t>
  </si>
  <si>
    <t>Total Bill % (2016 vs 2015)</t>
  </si>
  <si>
    <t>Total Bill % (2017 vs 2016)</t>
  </si>
  <si>
    <t>Total Bill % (2018 vs 2017)</t>
  </si>
  <si>
    <t>Total Bill % (2019 vs 2018)</t>
  </si>
  <si>
    <t xml:space="preserve">Smart Meter Incremental Revenue </t>
  </si>
  <si>
    <t>Recovery of Green Energy Act</t>
  </si>
  <si>
    <t xml:space="preserve">Recovery of Green Energy Act </t>
  </si>
  <si>
    <t>Large Use 2</t>
  </si>
  <si>
    <t>Distribution</t>
  </si>
  <si>
    <t>Total Bill</t>
  </si>
  <si>
    <t>Devices</t>
  </si>
  <si>
    <t>Street Lighting (36,000 Devices)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</si>
</sst>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#,##0.0"/>
    <numFmt numFmtId="170" formatCode="0\-0"/>
    <numFmt numFmtId="171" formatCode="##\-#"/>
    <numFmt numFmtId="172" formatCode="_(* #,##0_);_(* \(#,##0\);_(* &quot;-&quot;??_);_(@_)"/>
    <numFmt numFmtId="173" formatCode="&quot;£ &quot;#,##0.00;[Red]\-&quot;£ &quot;#,##0.00"/>
    <numFmt numFmtId="174" formatCode="_-&quot;$&quot;* #,##0.00000_-;\-&quot;$&quot;* #,##0.00000_-;_-&quot;$&quot;* &quot;-&quot;??_-;_-@_-"/>
    <numFmt numFmtId="175" formatCode="0.000%"/>
    <numFmt numFmtId="176" formatCode="0.0000"/>
    <numFmt numFmtId="177" formatCode="_(* #,##0.00_%\);_(* \(#,##0.00%\);_(&quot;$&quot;* &quot;-&quot;??_);_(@_)"/>
  </numFmts>
  <fonts count="32" x14ac:knownFonts="1"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color theme="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0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8" fontId="3" fillId="0" borderId="0"/>
    <xf numFmtId="169" fontId="3" fillId="0" borderId="0"/>
    <xf numFmtId="168" fontId="3" fillId="0" borderId="0"/>
    <xf numFmtId="168" fontId="3" fillId="0" borderId="0"/>
    <xf numFmtId="168" fontId="3" fillId="0" borderId="0"/>
    <xf numFmtId="168" fontId="3" fillId="0" borderId="0"/>
    <xf numFmtId="14" fontId="3" fillId="0" borderId="0"/>
    <xf numFmtId="170" fontId="3" fillId="0" borderId="0"/>
    <xf numFmtId="14" fontId="3" fillId="0" borderId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3" borderId="0" applyNumberFormat="0" applyBorder="0" applyAlignment="0" applyProtection="0"/>
    <xf numFmtId="0" fontId="16" fillId="6" borderId="4" applyNumberFormat="0" applyAlignment="0" applyProtection="0"/>
    <xf numFmtId="0" fontId="17" fillId="7" borderId="7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19" fillId="2" borderId="0" applyNumberFormat="0" applyBorder="0" applyAlignment="0" applyProtection="0"/>
    <xf numFmtId="38" fontId="5" fillId="40" borderId="0" applyNumberFormat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10" fontId="5" fillId="41" borderId="10" applyNumberFormat="0" applyBorder="0" applyAlignment="0" applyProtection="0"/>
    <xf numFmtId="0" fontId="23" fillId="5" borderId="4" applyNumberFormat="0" applyAlignment="0" applyProtection="0"/>
    <xf numFmtId="0" fontId="24" fillId="0" borderId="6" applyNumberFormat="0" applyFill="0" applyAlignment="0" applyProtection="0"/>
    <xf numFmtId="171" fontId="3" fillId="0" borderId="0"/>
    <xf numFmtId="172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0" fontId="25" fillId="4" borderId="0" applyNumberFormat="0" applyBorder="0" applyAlignment="0" applyProtection="0"/>
    <xf numFmtId="173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8" borderId="8" applyNumberFormat="0" applyFont="0" applyAlignment="0" applyProtection="0"/>
    <xf numFmtId="0" fontId="26" fillId="6" borderId="5" applyNumberFormat="0" applyAlignment="0" applyProtection="0"/>
    <xf numFmtId="10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7" fillId="34" borderId="0" xfId="0" applyFont="1" applyFill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166" fontId="4" fillId="33" borderId="10" xfId="1" applyNumberFormat="1" applyFont="1" applyFill="1" applyBorder="1" applyProtection="1">
      <protection locked="0"/>
    </xf>
    <xf numFmtId="0" fontId="4" fillId="0" borderId="0" xfId="0" applyFont="1" applyAlignment="1" applyProtection="1"/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7" xfId="0" quotePrefix="1" applyFont="1" applyBorder="1" applyAlignment="1" applyProtection="1">
      <alignment horizontal="center"/>
    </xf>
    <xf numFmtId="0" fontId="4" fillId="0" borderId="18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4" borderId="0" xfId="0" applyFill="1" applyAlignment="1" applyProtection="1">
      <alignment vertical="top"/>
      <protection locked="0"/>
    </xf>
    <xf numFmtId="167" fontId="0" fillId="33" borderId="16" xfId="2" applyNumberFormat="1" applyFont="1" applyFill="1" applyBorder="1" applyAlignment="1" applyProtection="1">
      <alignment vertical="top"/>
      <protection locked="0"/>
    </xf>
    <xf numFmtId="0" fontId="0" fillId="0" borderId="16" xfId="0" applyFill="1" applyBorder="1" applyAlignment="1" applyProtection="1">
      <alignment vertical="center"/>
    </xf>
    <xf numFmtId="164" fontId="0" fillId="0" borderId="15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7" fontId="0" fillId="33" borderId="16" xfId="2" applyNumberFormat="1" applyFont="1" applyFill="1" applyBorder="1" applyAlignment="1" applyProtection="1">
      <alignment vertical="center"/>
      <protection locked="0"/>
    </xf>
    <xf numFmtId="164" fontId="0" fillId="0" borderId="16" xfId="0" applyNumberFormat="1" applyBorder="1" applyAlignment="1" applyProtection="1">
      <alignment vertical="center"/>
    </xf>
    <xf numFmtId="10" fontId="0" fillId="0" borderId="15" xfId="3" applyNumberFormat="1" applyFont="1" applyBorder="1" applyAlignment="1" applyProtection="1">
      <alignment vertical="center"/>
    </xf>
    <xf numFmtId="0" fontId="0" fillId="33" borderId="0" xfId="0" applyFill="1" applyAlignment="1" applyProtection="1">
      <alignment vertical="top"/>
    </xf>
    <xf numFmtId="0" fontId="0" fillId="33" borderId="0" xfId="0" applyFill="1" applyAlignment="1" applyProtection="1">
      <alignment vertical="top"/>
      <protection locked="0"/>
    </xf>
    <xf numFmtId="0" fontId="4" fillId="35" borderId="11" xfId="0" applyFont="1" applyFill="1" applyBorder="1" applyAlignment="1" applyProtection="1">
      <alignment vertical="top"/>
      <protection locked="0"/>
    </xf>
    <xf numFmtId="0" fontId="0" fillId="35" borderId="12" xfId="0" applyFill="1" applyBorder="1" applyAlignment="1" applyProtection="1">
      <alignment vertical="top"/>
    </xf>
    <xf numFmtId="0" fontId="0" fillId="35" borderId="12" xfId="0" applyFill="1" applyBorder="1" applyAlignment="1" applyProtection="1">
      <alignment vertical="top"/>
      <protection locked="0"/>
    </xf>
    <xf numFmtId="167" fontId="0" fillId="35" borderId="10" xfId="2" applyNumberFormat="1" applyFont="1" applyFill="1" applyBorder="1" applyAlignment="1" applyProtection="1">
      <alignment vertical="top"/>
      <protection locked="0"/>
    </xf>
    <xf numFmtId="0" fontId="0" fillId="35" borderId="10" xfId="0" applyFill="1" applyBorder="1" applyAlignment="1" applyProtection="1">
      <alignment vertical="center"/>
      <protection locked="0"/>
    </xf>
    <xf numFmtId="164" fontId="0" fillId="35" borderId="13" xfId="2" applyFont="1" applyFill="1" applyBorder="1" applyAlignment="1" applyProtection="1">
      <alignment vertical="center"/>
    </xf>
    <xf numFmtId="0" fontId="0" fillId="35" borderId="0" xfId="0" applyFill="1" applyAlignment="1" applyProtection="1">
      <alignment vertical="center"/>
    </xf>
    <xf numFmtId="164" fontId="4" fillId="35" borderId="10" xfId="0" applyNumberFormat="1" applyFont="1" applyFill="1" applyBorder="1" applyAlignment="1" applyProtection="1">
      <alignment vertical="center"/>
    </xf>
    <xf numFmtId="10" fontId="4" fillId="35" borderId="13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3" fillId="33" borderId="0" xfId="0" applyFont="1" applyFill="1" applyAlignment="1" applyProtection="1">
      <alignment vertical="top" wrapText="1"/>
    </xf>
    <xf numFmtId="0" fontId="0" fillId="0" borderId="19" xfId="0" applyBorder="1" applyAlignment="1" applyProtection="1">
      <alignment vertical="center"/>
    </xf>
    <xf numFmtId="0" fontId="3" fillId="0" borderId="0" xfId="0" applyFont="1" applyAlignment="1" applyProtection="1">
      <alignment vertical="top"/>
    </xf>
    <xf numFmtId="167" fontId="0" fillId="36" borderId="16" xfId="2" applyNumberFormat="1" applyFont="1" applyFill="1" applyBorder="1" applyAlignment="1" applyProtection="1">
      <alignment vertical="top"/>
      <protection locked="0"/>
    </xf>
    <xf numFmtId="0" fontId="0" fillId="37" borderId="16" xfId="0" applyFill="1" applyBorder="1" applyAlignment="1" applyProtection="1">
      <alignment vertical="center"/>
    </xf>
    <xf numFmtId="0" fontId="4" fillId="35" borderId="11" xfId="0" applyFont="1" applyFill="1" applyBorder="1" applyAlignment="1" applyProtection="1">
      <alignment vertical="top" wrapText="1"/>
    </xf>
    <xf numFmtId="0" fontId="0" fillId="35" borderId="12" xfId="0" applyFill="1" applyBorder="1" applyProtection="1"/>
    <xf numFmtId="0" fontId="0" fillId="35" borderId="10" xfId="0" applyFill="1" applyBorder="1" applyProtection="1"/>
    <xf numFmtId="0" fontId="0" fillId="35" borderId="10" xfId="0" applyFill="1" applyBorder="1" applyAlignment="1" applyProtection="1">
      <alignment vertical="center"/>
    </xf>
    <xf numFmtId="164" fontId="4" fillId="35" borderId="13" xfId="0" applyNumberFormat="1" applyFont="1" applyFill="1" applyBorder="1" applyAlignment="1" applyProtection="1">
      <alignment vertical="center"/>
    </xf>
    <xf numFmtId="0" fontId="0" fillId="34" borderId="0" xfId="0" applyFill="1" applyAlignment="1" applyProtection="1">
      <alignment vertical="center"/>
      <protection locked="0"/>
    </xf>
    <xf numFmtId="1" fontId="0" fillId="37" borderId="1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35" borderId="10" xfId="0" applyFill="1" applyBorder="1" applyAlignment="1" applyProtection="1">
      <alignment vertical="top"/>
    </xf>
    <xf numFmtId="0" fontId="4" fillId="35" borderId="0" xfId="0" applyFont="1" applyFill="1" applyAlignment="1" applyProtection="1">
      <alignment vertical="center"/>
    </xf>
    <xf numFmtId="0" fontId="0" fillId="0" borderId="0" xfId="0" applyAlignment="1" applyProtection="1">
      <alignment vertical="top" wrapText="1"/>
    </xf>
    <xf numFmtId="167" fontId="3" fillId="33" borderId="16" xfId="2" applyNumberFormat="1" applyFill="1" applyBorder="1" applyAlignment="1" applyProtection="1">
      <alignment vertical="top"/>
      <protection locked="0"/>
    </xf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" fontId="0" fillId="0" borderId="16" xfId="0" applyNumberFormat="1" applyFill="1" applyBorder="1" applyAlignment="1" applyProtection="1">
      <alignment vertical="center"/>
    </xf>
    <xf numFmtId="167" fontId="3" fillId="0" borderId="16" xfId="2" applyNumberFormat="1" applyFill="1" applyBorder="1" applyAlignment="1" applyProtection="1">
      <alignment vertical="top"/>
      <protection locked="0"/>
    </xf>
    <xf numFmtId="1" fontId="3" fillId="36" borderId="16" xfId="0" applyNumberFormat="1" applyFont="1" applyFill="1" applyBorder="1" applyAlignment="1" applyProtection="1">
      <alignment vertical="center"/>
    </xf>
    <xf numFmtId="0" fontId="3" fillId="0" borderId="0" xfId="4" applyAlignment="1" applyProtection="1">
      <alignment vertical="top"/>
    </xf>
    <xf numFmtId="0" fontId="3" fillId="34" borderId="0" xfId="4" applyFill="1" applyAlignment="1" applyProtection="1">
      <alignment vertical="top"/>
      <protection locked="0"/>
    </xf>
    <xf numFmtId="1" fontId="3" fillId="36" borderId="16" xfId="4" applyNumberFormat="1" applyFill="1" applyBorder="1" applyAlignment="1" applyProtection="1">
      <alignment vertical="center"/>
    </xf>
    <xf numFmtId="0" fontId="3" fillId="0" borderId="0" xfId="4" applyAlignment="1" applyProtection="1">
      <alignment vertical="center"/>
    </xf>
    <xf numFmtId="164" fontId="3" fillId="0" borderId="16" xfId="4" applyNumberFormat="1" applyBorder="1" applyAlignment="1" applyProtection="1">
      <alignment vertical="center"/>
    </xf>
    <xf numFmtId="0" fontId="3" fillId="0" borderId="0" xfId="4" applyProtection="1"/>
    <xf numFmtId="0" fontId="3" fillId="38" borderId="20" xfId="0" applyFont="1" applyFill="1" applyBorder="1" applyProtection="1"/>
    <xf numFmtId="0" fontId="0" fillId="38" borderId="21" xfId="0" applyFill="1" applyBorder="1" applyAlignment="1" applyProtection="1">
      <alignment vertical="top"/>
    </xf>
    <xf numFmtId="0" fontId="0" fillId="38" borderId="21" xfId="0" applyFill="1" applyBorder="1" applyAlignment="1" applyProtection="1">
      <alignment vertical="top"/>
      <protection locked="0"/>
    </xf>
    <xf numFmtId="167" fontId="3" fillId="38" borderId="22" xfId="2" applyNumberFormat="1" applyFill="1" applyBorder="1" applyAlignment="1" applyProtection="1">
      <alignment vertical="top"/>
      <protection locked="0"/>
    </xf>
    <xf numFmtId="0" fontId="0" fillId="38" borderId="23" xfId="0" applyFill="1" applyBorder="1" applyAlignment="1" applyProtection="1">
      <alignment vertical="center"/>
      <protection locked="0"/>
    </xf>
    <xf numFmtId="164" fontId="3" fillId="38" borderId="21" xfId="2" applyFill="1" applyBorder="1" applyAlignment="1" applyProtection="1">
      <alignment vertical="center"/>
    </xf>
    <xf numFmtId="0" fontId="0" fillId="38" borderId="21" xfId="0" applyFill="1" applyBorder="1" applyAlignment="1" applyProtection="1">
      <alignment vertical="center"/>
    </xf>
    <xf numFmtId="164" fontId="0" fillId="38" borderId="22" xfId="0" applyNumberFormat="1" applyFill="1" applyBorder="1" applyAlignment="1" applyProtection="1">
      <alignment vertical="center"/>
    </xf>
    <xf numFmtId="10" fontId="3" fillId="38" borderId="24" xfId="3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9" fontId="0" fillId="0" borderId="16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164" fontId="4" fillId="0" borderId="16" xfId="0" applyNumberFormat="1" applyFont="1" applyFill="1" applyBorder="1" applyAlignment="1" applyProtection="1">
      <alignment vertical="center"/>
    </xf>
    <xf numFmtId="10" fontId="4" fillId="0" borderId="15" xfId="3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top" indent="1"/>
    </xf>
    <xf numFmtId="9" fontId="0" fillId="0" borderId="16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4" fontId="3" fillId="0" borderId="19" xfId="0" applyNumberFormat="1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164" fontId="3" fillId="0" borderId="15" xfId="0" applyNumberFormat="1" applyFont="1" applyFill="1" applyBorder="1" applyAlignment="1" applyProtection="1">
      <alignment vertical="center"/>
    </xf>
    <xf numFmtId="164" fontId="3" fillId="0" borderId="16" xfId="0" applyNumberFormat="1" applyFont="1" applyFill="1" applyBorder="1" applyAlignment="1" applyProtection="1">
      <alignment vertical="center"/>
    </xf>
    <xf numFmtId="10" fontId="3" fillId="0" borderId="15" xfId="3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top" wrapText="1" indent="1"/>
    </xf>
    <xf numFmtId="0" fontId="0" fillId="0" borderId="16" xfId="0" applyFill="1" applyBorder="1" applyAlignment="1" applyProtection="1">
      <alignment vertical="top"/>
    </xf>
    <xf numFmtId="164" fontId="10" fillId="0" borderId="19" xfId="0" applyNumberFormat="1" applyFont="1" applyFill="1" applyBorder="1" applyAlignment="1" applyProtection="1">
      <alignment vertical="center"/>
    </xf>
    <xf numFmtId="164" fontId="10" fillId="0" borderId="15" xfId="0" applyNumberFormat="1" applyFont="1" applyFill="1" applyBorder="1" applyAlignment="1" applyProtection="1">
      <alignment vertical="center"/>
    </xf>
    <xf numFmtId="164" fontId="10" fillId="0" borderId="16" xfId="0" applyNumberFormat="1" applyFont="1" applyFill="1" applyBorder="1" applyAlignment="1" applyProtection="1">
      <alignment vertical="center"/>
    </xf>
    <xf numFmtId="10" fontId="10" fillId="0" borderId="15" xfId="3" applyNumberFormat="1" applyFont="1" applyFill="1" applyBorder="1" applyAlignment="1" applyProtection="1">
      <alignment vertical="center"/>
    </xf>
    <xf numFmtId="0" fontId="0" fillId="39" borderId="17" xfId="0" applyFill="1" applyBorder="1" applyAlignment="1" applyProtection="1">
      <alignment vertical="top"/>
    </xf>
    <xf numFmtId="0" fontId="0" fillId="39" borderId="25" xfId="0" applyFill="1" applyBorder="1" applyAlignment="1" applyProtection="1">
      <alignment vertical="center"/>
    </xf>
    <xf numFmtId="164" fontId="4" fillId="39" borderId="26" xfId="0" applyNumberFormat="1" applyFont="1" applyFill="1" applyBorder="1" applyAlignment="1" applyProtection="1">
      <alignment vertical="center"/>
    </xf>
    <xf numFmtId="0" fontId="4" fillId="39" borderId="17" xfId="0" applyFont="1" applyFill="1" applyBorder="1" applyAlignment="1" applyProtection="1">
      <alignment vertical="center"/>
    </xf>
    <xf numFmtId="164" fontId="4" fillId="39" borderId="18" xfId="0" applyNumberFormat="1" applyFont="1" applyFill="1" applyBorder="1" applyAlignment="1" applyProtection="1">
      <alignment vertical="center"/>
    </xf>
    <xf numFmtId="164" fontId="4" fillId="39" borderId="17" xfId="0" applyNumberFormat="1" applyFont="1" applyFill="1" applyBorder="1" applyAlignment="1" applyProtection="1">
      <alignment vertical="center"/>
    </xf>
    <xf numFmtId="10" fontId="4" fillId="39" borderId="18" xfId="3" applyNumberFormat="1" applyFont="1" applyFill="1" applyBorder="1" applyAlignment="1" applyProtection="1">
      <alignment vertical="center"/>
    </xf>
    <xf numFmtId="0" fontId="3" fillId="38" borderId="20" xfId="4" applyFont="1" applyFill="1" applyBorder="1" applyProtection="1"/>
    <xf numFmtId="0" fontId="3" fillId="38" borderId="21" xfId="4" applyFill="1" applyBorder="1" applyAlignment="1" applyProtection="1">
      <alignment vertical="top"/>
    </xf>
    <xf numFmtId="0" fontId="3" fillId="38" borderId="21" xfId="4" applyFill="1" applyBorder="1" applyAlignment="1" applyProtection="1">
      <alignment vertical="top"/>
      <protection locked="0"/>
    </xf>
    <xf numFmtId="0" fontId="3" fillId="38" borderId="23" xfId="4" applyFill="1" applyBorder="1" applyAlignment="1" applyProtection="1">
      <alignment vertical="center"/>
      <protection locked="0"/>
    </xf>
    <xf numFmtId="0" fontId="3" fillId="38" borderId="21" xfId="4" applyFill="1" applyBorder="1" applyAlignment="1" applyProtection="1">
      <alignment vertical="center"/>
    </xf>
    <xf numFmtId="164" fontId="3" fillId="38" borderId="22" xfId="4" applyNumberForma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top"/>
    </xf>
    <xf numFmtId="9" fontId="3" fillId="0" borderId="16" xfId="4" applyNumberFormat="1" applyFill="1" applyBorder="1" applyAlignment="1" applyProtection="1">
      <alignment vertical="top"/>
    </xf>
    <xf numFmtId="9" fontId="3" fillId="0" borderId="0" xfId="4" applyNumberFormat="1" applyFill="1" applyBorder="1" applyAlignment="1" applyProtection="1">
      <alignment vertical="center"/>
    </xf>
    <xf numFmtId="164" fontId="4" fillId="0" borderId="19" xfId="4" applyNumberFormat="1" applyFont="1" applyFill="1" applyBorder="1" applyAlignment="1" applyProtection="1">
      <alignment vertical="center"/>
    </xf>
    <xf numFmtId="0" fontId="4" fillId="0" borderId="16" xfId="4" applyFont="1" applyFill="1" applyBorder="1" applyAlignment="1" applyProtection="1">
      <alignment vertical="center"/>
    </xf>
    <xf numFmtId="164" fontId="4" fillId="0" borderId="16" xfId="4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horizontal="left" vertical="top" indent="1"/>
    </xf>
    <xf numFmtId="9" fontId="3" fillId="0" borderId="16" xfId="4" applyNumberFormat="1" applyFill="1" applyBorder="1" applyAlignment="1" applyProtection="1">
      <alignment vertical="top"/>
      <protection locked="0"/>
    </xf>
    <xf numFmtId="164" fontId="3" fillId="0" borderId="19" xfId="4" applyNumberFormat="1" applyFont="1" applyFill="1" applyBorder="1" applyAlignment="1" applyProtection="1">
      <alignment vertical="center"/>
    </xf>
    <xf numFmtId="0" fontId="3" fillId="0" borderId="16" xfId="4" applyFont="1" applyFill="1" applyBorder="1" applyAlignment="1" applyProtection="1">
      <alignment vertical="center"/>
    </xf>
    <xf numFmtId="164" fontId="3" fillId="0" borderId="15" xfId="4" applyNumberFormat="1" applyFont="1" applyFill="1" applyBorder="1" applyAlignment="1" applyProtection="1">
      <alignment vertical="center"/>
    </xf>
    <xf numFmtId="164" fontId="3" fillId="0" borderId="16" xfId="4" applyNumberFormat="1" applyFont="1" applyFill="1" applyBorder="1" applyAlignment="1" applyProtection="1">
      <alignment vertical="center"/>
    </xf>
    <xf numFmtId="0" fontId="4" fillId="0" borderId="0" xfId="4" applyFont="1" applyAlignment="1" applyProtection="1">
      <alignment horizontal="left" vertical="top" wrapText="1" indent="1"/>
    </xf>
    <xf numFmtId="0" fontId="3" fillId="0" borderId="16" xfId="4" applyFill="1" applyBorder="1" applyAlignment="1" applyProtection="1">
      <alignment vertical="top"/>
    </xf>
    <xf numFmtId="0" fontId="3" fillId="0" borderId="0" xfId="4" applyFill="1" applyBorder="1" applyAlignment="1" applyProtection="1">
      <alignment vertical="center"/>
    </xf>
    <xf numFmtId="164" fontId="10" fillId="0" borderId="19" xfId="4" applyNumberFormat="1" applyFont="1" applyFill="1" applyBorder="1" applyAlignment="1" applyProtection="1">
      <alignment vertical="center"/>
    </xf>
    <xf numFmtId="164" fontId="10" fillId="0" borderId="15" xfId="4" applyNumberFormat="1" applyFont="1" applyFill="1" applyBorder="1" applyAlignment="1" applyProtection="1">
      <alignment vertical="center"/>
    </xf>
    <xf numFmtId="164" fontId="10" fillId="0" borderId="16" xfId="4" applyNumberFormat="1" applyFont="1" applyFill="1" applyBorder="1" applyAlignment="1" applyProtection="1">
      <alignment vertical="center"/>
    </xf>
    <xf numFmtId="0" fontId="3" fillId="39" borderId="16" xfId="4" applyFill="1" applyBorder="1" applyAlignment="1" applyProtection="1">
      <alignment vertical="top"/>
    </xf>
    <xf numFmtId="0" fontId="3" fillId="39" borderId="0" xfId="4" applyFill="1" applyBorder="1" applyAlignment="1" applyProtection="1">
      <alignment vertical="center"/>
    </xf>
    <xf numFmtId="164" fontId="4" fillId="39" borderId="19" xfId="4" applyNumberFormat="1" applyFont="1" applyFill="1" applyBorder="1" applyAlignment="1" applyProtection="1">
      <alignment vertical="center"/>
    </xf>
    <xf numFmtId="0" fontId="4" fillId="39" borderId="16" xfId="4" applyFont="1" applyFill="1" applyBorder="1" applyAlignment="1" applyProtection="1">
      <alignment vertical="center"/>
    </xf>
    <xf numFmtId="164" fontId="4" fillId="39" borderId="15" xfId="4" applyNumberFormat="1" applyFont="1" applyFill="1" applyBorder="1" applyAlignment="1" applyProtection="1">
      <alignment vertical="center"/>
    </xf>
    <xf numFmtId="164" fontId="4" fillId="39" borderId="16" xfId="4" applyNumberFormat="1" applyFont="1" applyFill="1" applyBorder="1" applyAlignment="1" applyProtection="1">
      <alignment vertical="center"/>
    </xf>
    <xf numFmtId="10" fontId="4" fillId="39" borderId="15" xfId="3" applyNumberFormat="1" applyFont="1" applyFill="1" applyBorder="1" applyAlignment="1" applyProtection="1">
      <alignment vertical="center"/>
    </xf>
    <xf numFmtId="167" fontId="3" fillId="38" borderId="23" xfId="2" applyNumberFormat="1" applyFill="1" applyBorder="1" applyAlignment="1" applyProtection="1">
      <alignment vertical="top"/>
      <protection locked="0"/>
    </xf>
    <xf numFmtId="0" fontId="3" fillId="38" borderId="21" xfId="4" applyFill="1" applyBorder="1" applyAlignment="1" applyProtection="1">
      <alignment vertical="center"/>
      <protection locked="0"/>
    </xf>
    <xf numFmtId="164" fontId="3" fillId="38" borderId="27" xfId="2" applyFill="1" applyBorder="1" applyAlignment="1" applyProtection="1">
      <alignment vertical="center"/>
    </xf>
    <xf numFmtId="0" fontId="3" fillId="38" borderId="23" xfId="4" applyFill="1" applyBorder="1" applyAlignment="1" applyProtection="1">
      <alignment vertical="center"/>
    </xf>
    <xf numFmtId="164" fontId="3" fillId="38" borderId="22" xfId="2" applyFill="1" applyBorder="1" applyAlignment="1" applyProtection="1">
      <alignment vertical="center"/>
    </xf>
    <xf numFmtId="164" fontId="3" fillId="38" borderId="23" xfId="4" applyNumberFormat="1" applyFill="1" applyBorder="1" applyAlignment="1" applyProtection="1">
      <alignment vertical="center"/>
    </xf>
    <xf numFmtId="10" fontId="3" fillId="33" borderId="10" xfId="3" applyNumberFormat="1" applyFill="1" applyBorder="1" applyProtection="1">
      <protection locked="0"/>
    </xf>
    <xf numFmtId="0" fontId="11" fillId="0" borderId="0" xfId="0" applyFont="1" applyProtection="1"/>
    <xf numFmtId="0" fontId="0" fillId="37" borderId="0" xfId="0" applyFill="1" applyProtection="1"/>
    <xf numFmtId="0" fontId="0" fillId="33" borderId="0" xfId="0" applyFill="1" applyAlignment="1" applyProtection="1">
      <alignment horizontal="left" vertical="top"/>
      <protection locked="0"/>
    </xf>
    <xf numFmtId="174" fontId="0" fillId="33" borderId="16" xfId="2" applyNumberFormat="1" applyFont="1" applyFill="1" applyBorder="1" applyAlignment="1" applyProtection="1">
      <alignment vertical="top"/>
      <protection locked="0"/>
    </xf>
    <xf numFmtId="0" fontId="0" fillId="33" borderId="0" xfId="0" applyFont="1" applyFill="1" applyAlignment="1" applyProtection="1">
      <alignment vertical="top" wrapText="1"/>
    </xf>
    <xf numFmtId="0" fontId="4" fillId="39" borderId="0" xfId="4" applyFont="1" applyFill="1" applyAlignment="1" applyProtection="1">
      <alignment horizontal="left" vertical="top" wrapText="1"/>
    </xf>
    <xf numFmtId="0" fontId="6" fillId="33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0" fillId="0" borderId="18" xfId="0" applyBorder="1" applyAlignment="1">
      <alignment wrapText="1"/>
    </xf>
    <xf numFmtId="0" fontId="8" fillId="0" borderId="0" xfId="0" applyFont="1" applyAlignment="1" applyProtection="1">
      <alignment horizontal="left" vertical="top" wrapText="1" indent="1"/>
    </xf>
    <xf numFmtId="0" fontId="4" fillId="39" borderId="0" xfId="0" applyFont="1" applyFill="1" applyAlignment="1" applyProtection="1">
      <alignment horizontal="left" vertical="top" wrapText="1"/>
    </xf>
    <xf numFmtId="0" fontId="8" fillId="0" borderId="0" xfId="4" applyFont="1" applyAlignment="1" applyProtection="1">
      <alignment horizontal="left" vertical="top" wrapText="1" indent="1"/>
    </xf>
    <xf numFmtId="0" fontId="0" fillId="0" borderId="0" xfId="0" applyAlignment="1" applyProtection="1"/>
    <xf numFmtId="0" fontId="4" fillId="0" borderId="14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164" fontId="0" fillId="0" borderId="0" xfId="0" applyNumberFormat="1" applyAlignment="1" applyProtection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/>
    </xf>
    <xf numFmtId="0" fontId="6" fillId="33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9" fillId="0" borderId="0" xfId="0" applyFont="1" applyProtection="1"/>
    <xf numFmtId="164" fontId="3" fillId="0" borderId="15" xfId="2" applyBorder="1" applyAlignment="1" applyProtection="1">
      <alignment vertical="center"/>
    </xf>
    <xf numFmtId="10" fontId="3" fillId="0" borderId="15" xfId="3" applyNumberFormat="1" applyBorder="1" applyAlignment="1" applyProtection="1">
      <alignment vertical="center"/>
    </xf>
    <xf numFmtId="166" fontId="0" fillId="37" borderId="16" xfId="1" applyNumberFormat="1" applyFont="1" applyFill="1" applyBorder="1" applyAlignment="1" applyProtection="1">
      <alignment vertical="center"/>
    </xf>
    <xf numFmtId="166" fontId="0" fillId="0" borderId="16" xfId="1" applyNumberFormat="1" applyFon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0" fontId="3" fillId="0" borderId="0" xfId="0" applyFont="1" applyFill="1" applyProtection="1"/>
    <xf numFmtId="165" fontId="4" fillId="33" borderId="10" xfId="1" applyNumberFormat="1" applyFont="1" applyFill="1" applyBorder="1" applyProtection="1">
      <protection locked="0"/>
    </xf>
    <xf numFmtId="166" fontId="0" fillId="0" borderId="16" xfId="0" applyNumberFormat="1" applyFill="1" applyBorder="1" applyAlignment="1" applyProtection="1">
      <alignment vertical="center"/>
    </xf>
    <xf numFmtId="0" fontId="0" fillId="0" borderId="31" xfId="0" applyBorder="1"/>
    <xf numFmtId="166" fontId="0" fillId="0" borderId="0" xfId="1" applyNumberFormat="1" applyFont="1" applyBorder="1"/>
    <xf numFmtId="0" fontId="0" fillId="0" borderId="0" xfId="0" applyBorder="1"/>
    <xf numFmtId="0" fontId="0" fillId="0" borderId="33" xfId="0" applyBorder="1"/>
    <xf numFmtId="166" fontId="0" fillId="0" borderId="34" xfId="1" applyNumberFormat="1" applyFont="1" applyBorder="1"/>
    <xf numFmtId="10" fontId="0" fillId="0" borderId="0" xfId="3" applyNumberFormat="1" applyFont="1" applyBorder="1"/>
    <xf numFmtId="0" fontId="30" fillId="42" borderId="28" xfId="0" applyFont="1" applyFill="1" applyBorder="1" applyAlignment="1">
      <alignment wrapText="1"/>
    </xf>
    <xf numFmtId="166" fontId="30" fillId="42" borderId="29" xfId="1" applyNumberFormat="1" applyFont="1" applyFill="1" applyBorder="1" applyAlignment="1">
      <alignment wrapText="1"/>
    </xf>
    <xf numFmtId="0" fontId="30" fillId="42" borderId="29" xfId="0" applyFont="1" applyFill="1" applyBorder="1" applyAlignment="1">
      <alignment horizontal="center" vertical="center" wrapText="1"/>
    </xf>
    <xf numFmtId="0" fontId="30" fillId="42" borderId="30" xfId="0" applyFont="1" applyFill="1" applyBorder="1" applyAlignment="1">
      <alignment horizontal="center" vertical="center" wrapText="1"/>
    </xf>
    <xf numFmtId="10" fontId="0" fillId="0" borderId="32" xfId="3" applyNumberFormat="1" applyFont="1" applyBorder="1"/>
    <xf numFmtId="10" fontId="0" fillId="0" borderId="34" xfId="3" applyNumberFormat="1" applyFont="1" applyBorder="1"/>
    <xf numFmtId="10" fontId="0" fillId="0" borderId="35" xfId="3" applyNumberFormat="1" applyFont="1" applyBorder="1"/>
    <xf numFmtId="7" fontId="0" fillId="0" borderId="0" xfId="2" applyNumberFormat="1" applyFont="1" applyBorder="1"/>
    <xf numFmtId="7" fontId="0" fillId="0" borderId="32" xfId="2" applyNumberFormat="1" applyFont="1" applyBorder="1"/>
    <xf numFmtId="7" fontId="0" fillId="0" borderId="34" xfId="2" applyNumberFormat="1" applyFont="1" applyBorder="1"/>
    <xf numFmtId="7" fontId="0" fillId="0" borderId="35" xfId="2" applyNumberFormat="1" applyFont="1" applyBorder="1"/>
    <xf numFmtId="39" fontId="0" fillId="0" borderId="31" xfId="0" applyNumberFormat="1" applyBorder="1"/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3" fontId="0" fillId="37" borderId="16" xfId="0" applyNumberFormat="1" applyFill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5" fontId="3" fillId="33" borderId="10" xfId="3" applyNumberFormat="1" applyFill="1" applyBorder="1" applyProtection="1">
      <protection locked="0"/>
    </xf>
    <xf numFmtId="0" fontId="0" fillId="42" borderId="0" xfId="0" applyFill="1" applyBorder="1"/>
    <xf numFmtId="176" fontId="0" fillId="37" borderId="16" xfId="0" applyNumberFormat="1" applyFill="1" applyBorder="1" applyAlignment="1" applyProtection="1">
      <alignment vertical="center"/>
    </xf>
    <xf numFmtId="43" fontId="0" fillId="0" borderId="0" xfId="0" applyNumberFormat="1" applyProtection="1"/>
    <xf numFmtId="0" fontId="0" fillId="0" borderId="28" xfId="0" applyBorder="1"/>
    <xf numFmtId="166" fontId="0" fillId="0" borderId="29" xfId="1" applyNumberFormat="1" applyFont="1" applyBorder="1"/>
    <xf numFmtId="7" fontId="0" fillId="0" borderId="29" xfId="2" applyNumberFormat="1" applyFont="1" applyFill="1" applyBorder="1"/>
    <xf numFmtId="7" fontId="0" fillId="0" borderId="30" xfId="2" applyNumberFormat="1" applyFont="1" applyFill="1" applyBorder="1"/>
    <xf numFmtId="39" fontId="0" fillId="0" borderId="28" xfId="0" applyNumberFormat="1" applyBorder="1"/>
    <xf numFmtId="10" fontId="0" fillId="0" borderId="29" xfId="3" applyNumberFormat="1" applyFont="1" applyBorder="1"/>
    <xf numFmtId="10" fontId="0" fillId="0" borderId="30" xfId="3" applyNumberFormat="1" applyFont="1" applyBorder="1"/>
    <xf numFmtId="37" fontId="0" fillId="0" borderId="29" xfId="1" applyNumberFormat="1" applyFont="1" applyBorder="1"/>
    <xf numFmtId="37" fontId="0" fillId="0" borderId="0" xfId="1" applyNumberFormat="1" applyFont="1" applyBorder="1"/>
    <xf numFmtId="37" fontId="0" fillId="0" borderId="34" xfId="1" applyNumberFormat="1" applyFont="1" applyBorder="1"/>
    <xf numFmtId="177" fontId="0" fillId="0" borderId="0" xfId="3" applyNumberFormat="1" applyFont="1" applyBorder="1"/>
    <xf numFmtId="177" fontId="0" fillId="0" borderId="32" xfId="3" applyNumberFormat="1" applyFont="1" applyBorder="1"/>
    <xf numFmtId="0" fontId="31" fillId="42" borderId="36" xfId="0" applyFont="1" applyFill="1" applyBorder="1" applyAlignment="1">
      <alignment horizontal="center" vertical="center" textRotation="90" wrapText="1"/>
    </xf>
    <xf numFmtId="0" fontId="31" fillId="42" borderId="37" xfId="0" applyFont="1" applyFill="1" applyBorder="1" applyAlignment="1">
      <alignment horizontal="center" vertical="center" textRotation="90" wrapText="1"/>
    </xf>
    <xf numFmtId="0" fontId="31" fillId="42" borderId="38" xfId="0" applyFont="1" applyFill="1" applyBorder="1" applyAlignment="1">
      <alignment horizontal="center" vertical="center" textRotation="90" wrapText="1"/>
    </xf>
    <xf numFmtId="0" fontId="31" fillId="42" borderId="32" xfId="0" applyFont="1" applyFill="1" applyBorder="1" applyAlignment="1">
      <alignment horizontal="center" vertical="center" textRotation="90" wrapText="1"/>
    </xf>
    <xf numFmtId="0" fontId="4" fillId="0" borderId="1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80">
    <cellStyle name="$" xfId="5"/>
    <cellStyle name="$.00" xfId="6"/>
    <cellStyle name="$_9. Rev2Cost_GDPIPI" xfId="7"/>
    <cellStyle name="$_lists" xfId="8"/>
    <cellStyle name="$_lists_4. Current Monthly Fixed Charge" xfId="9"/>
    <cellStyle name="$_Sheet4" xfId="10"/>
    <cellStyle name="$M" xfId="11"/>
    <cellStyle name="$M.00" xfId="12"/>
    <cellStyle name="$M_9. Rev2Cost_GDPIPI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2" xfId="41"/>
    <cellStyle name="Comma 3" xfId="42"/>
    <cellStyle name="Comma 4" xfId="43"/>
    <cellStyle name="Comma0" xfId="44"/>
    <cellStyle name="Currency" xfId="2" builtinId="4"/>
    <cellStyle name="Currency 2" xfId="45"/>
    <cellStyle name="Currency0" xfId="46"/>
    <cellStyle name="Date" xfId="47"/>
    <cellStyle name="Explanatory Text 2" xfId="48"/>
    <cellStyle name="Fixed" xfId="49"/>
    <cellStyle name="Good 2" xfId="50"/>
    <cellStyle name="Grey" xfId="51"/>
    <cellStyle name="Heading 1 2" xfId="52"/>
    <cellStyle name="Heading 2 2" xfId="53"/>
    <cellStyle name="Heading 3 2" xfId="54"/>
    <cellStyle name="Heading 4 2" xfId="55"/>
    <cellStyle name="Input [yellow]" xfId="56"/>
    <cellStyle name="Input 2" xfId="57"/>
    <cellStyle name="Linked Cell 2" xfId="58"/>
    <cellStyle name="M" xfId="59"/>
    <cellStyle name="M.00" xfId="60"/>
    <cellStyle name="M_9. Rev2Cost_GDPIPI" xfId="61"/>
    <cellStyle name="M_lists" xfId="62"/>
    <cellStyle name="M_lists_4. Current Monthly Fixed Charge" xfId="63"/>
    <cellStyle name="M_Sheet4" xfId="64"/>
    <cellStyle name="Neutral 2" xfId="65"/>
    <cellStyle name="Normal" xfId="0" builtinId="0"/>
    <cellStyle name="Normal - Style1" xfId="66"/>
    <cellStyle name="Normal 2" xfId="4"/>
    <cellStyle name="Normal 3" xfId="67"/>
    <cellStyle name="Normal 4" xfId="68"/>
    <cellStyle name="Normal 5" xfId="69"/>
    <cellStyle name="Normal 6" xfId="70"/>
    <cellStyle name="Note 2" xfId="71"/>
    <cellStyle name="Output 2" xfId="72"/>
    <cellStyle name="Percent" xfId="3" builtinId="5"/>
    <cellStyle name="Percent [2]" xfId="73"/>
    <cellStyle name="Percent 2" xfId="74"/>
    <cellStyle name="Percent 3" xfId="75"/>
    <cellStyle name="Percent 4" xfId="76"/>
    <cellStyle name="Title 2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firstButton="1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checked="Checked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Radio" lockText="1" noThreeD="1"/>
</file>

<file path=xl/ctrlProps/ctrlProp115.xml><?xml version="1.0" encoding="utf-8"?>
<formControlPr xmlns="http://schemas.microsoft.com/office/spreadsheetml/2009/9/main" objectType="Radio" checked="Checked" lockText="1" noThreeD="1"/>
</file>

<file path=xl/ctrlProps/ctrlProp116.xml><?xml version="1.0" encoding="utf-8"?>
<formControlPr xmlns="http://schemas.microsoft.com/office/spreadsheetml/2009/9/main" objectType="Radio" firstButton="1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checked="Checked" lockText="1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Radio" checked="Checked" lockText="1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30.xml><?xml version="1.0" encoding="utf-8"?>
<formControlPr xmlns="http://schemas.microsoft.com/office/spreadsheetml/2009/9/main" objectType="Radio" checked="Checked" lockText="1" noThreeD="1"/>
</file>

<file path=xl/ctrlProps/ctrlProp131.xml><?xml version="1.0" encoding="utf-8"?>
<formControlPr xmlns="http://schemas.microsoft.com/office/spreadsheetml/2009/9/main" objectType="Radio" firstButton="1" lockText="1" noThreeD="1"/>
</file>

<file path=xl/ctrlProps/ctrlProp132.xml><?xml version="1.0" encoding="utf-8"?>
<formControlPr xmlns="http://schemas.microsoft.com/office/spreadsheetml/2009/9/main" objectType="Radio" lockText="1" noThreeD="1"/>
</file>

<file path=xl/ctrlProps/ctrlProp133.xml><?xml version="1.0" encoding="utf-8"?>
<formControlPr xmlns="http://schemas.microsoft.com/office/spreadsheetml/2009/9/main" objectType="Radio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checked="Checked" lockText="1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Radio" lockText="1" noThreeD="1"/>
</file>

<file path=xl/ctrlProps/ctrlProp139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checked="Checked" lockText="1" noThreeD="1"/>
</file>

<file path=xl/ctrlProps/ctrlProp141.xml><?xml version="1.0" encoding="utf-8"?>
<formControlPr xmlns="http://schemas.microsoft.com/office/spreadsheetml/2009/9/main" objectType="Radio" firstButton="1" lockText="1" noThreeD="1"/>
</file>

<file path=xl/ctrlProps/ctrlProp142.xml><?xml version="1.0" encoding="utf-8"?>
<formControlPr xmlns="http://schemas.microsoft.com/office/spreadsheetml/2009/9/main" objectType="Radio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firstButton="1" lockText="1" noThreeD="1"/>
</file>

<file path=xl/ctrlProps/ctrlProp147.xml><?xml version="1.0" encoding="utf-8"?>
<formControlPr xmlns="http://schemas.microsoft.com/office/spreadsheetml/2009/9/main" objectType="Radio" lockText="1" noThreeD="1"/>
</file>

<file path=xl/ctrlProps/ctrlProp148.xml><?xml version="1.0" encoding="utf-8"?>
<formControlPr xmlns="http://schemas.microsoft.com/office/spreadsheetml/2009/9/main" objectType="Radio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lockText="1" noThreeD="1"/>
</file>

<file path=xl/ctrlProps/ctrlProp155.xml><?xml version="1.0" encoding="utf-8"?>
<formControlPr xmlns="http://schemas.microsoft.com/office/spreadsheetml/2009/9/main" objectType="Radio" checked="Checked" lockText="1" noThreeD="1"/>
</file>

<file path=xl/ctrlProps/ctrlProp156.xml><?xml version="1.0" encoding="utf-8"?>
<formControlPr xmlns="http://schemas.microsoft.com/office/spreadsheetml/2009/9/main" objectType="Radio" firstButton="1" lockText="1" noThreeD="1"/>
</file>

<file path=xl/ctrlProps/ctrlProp157.xml><?xml version="1.0" encoding="utf-8"?>
<formControlPr xmlns="http://schemas.microsoft.com/office/spreadsheetml/2009/9/main" objectType="Radio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checked="Checked" lockText="1" noThreeD="1"/>
</file>

<file path=xl/ctrlProps/ctrlProp161.xml><?xml version="1.0" encoding="utf-8"?>
<formControlPr xmlns="http://schemas.microsoft.com/office/spreadsheetml/2009/9/main" objectType="Radio" firstButton="1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Radio" lockText="1" noThreeD="1"/>
</file>

<file path=xl/ctrlProps/ctrlProp169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firstButton="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checked="Checked" lockText="1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50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checked="Checked" lockText="1" noThreeD="1"/>
</file>

<file path=xl/ctrlProps/ctrlProp56.xml><?xml version="1.0" encoding="utf-8"?>
<formControlPr xmlns="http://schemas.microsoft.com/office/spreadsheetml/2009/9/main" objectType="Radio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Radio" checked="Checked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checked="Checked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firstButton="1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Radio" checked="Checked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checked="Checked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Radio" checked="Checked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2" name="Option 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3" name="Option Button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4" name="Option Butto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5" name="Option Butto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6" name="Option Button 2" hidden="1">
              <a:extLst>
                <a:ext uri="{63B3BB69-23CF-44E3-9099-C40C66FF867C}">
                  <a14:compatExt spid="_x0000_s57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7" name="Option Button 3" hidden="1">
              <a:extLst>
                <a:ext uri="{63B3BB69-23CF-44E3-9099-C40C66FF867C}">
                  <a14:compatExt spid="_x0000_s57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8" name="Option Button 4" hidden="1">
              <a:extLst>
                <a:ext uri="{63B3BB69-23CF-44E3-9099-C40C66FF867C}">
                  <a14:compatExt spid="_x0000_s57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7349" name="Option Button 5" hidden="1">
              <a:extLst>
                <a:ext uri="{63B3BB69-23CF-44E3-9099-C40C66FF867C}">
                  <a14:compatExt spid="_x0000_s57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69" name="Option Button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0" name="Option Button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1" name="Option Button 3" hidden="1">
              <a:extLst>
                <a:ext uri="{63B3BB69-23CF-44E3-9099-C40C66FF867C}">
                  <a14:compatExt spid="_x0000_s58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2" name="Option Button 4" hidden="1">
              <a:extLst>
                <a:ext uri="{63B3BB69-23CF-44E3-9099-C40C66FF867C}">
                  <a14:compatExt spid="_x0000_s58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8373" name="Option Button 5" hidden="1">
              <a:extLst>
                <a:ext uri="{63B3BB69-23CF-44E3-9099-C40C66FF867C}">
                  <a14:compatExt spid="_x0000_s58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3" name="Option Butto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4" name="Option Butto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5" name="Option Button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6" name="Option Button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9397" name="Option Button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37" name="Option 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38" name="Option 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39" name="Option 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40" name="Option 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41" name="Option Button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57" name="Option Button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58" name="Option Button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59" name="Option Button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60" name="Option Button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14361" name="Option Button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17" name="Option Butto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18" name="Option Button 2" hidden="1">
              <a:extLst>
                <a:ext uri="{63B3BB69-23CF-44E3-9099-C40C66FF867C}">
                  <a14:compatExt spid="_x0000_s60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19" name="Option Button 3" hidden="1">
              <a:extLst>
                <a:ext uri="{63B3BB69-23CF-44E3-9099-C40C66FF867C}">
                  <a14:compatExt spid="_x0000_s60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0" name="Option Butto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1" name="Option Button 5" hidden="1">
              <a:extLst>
                <a:ext uri="{63B3BB69-23CF-44E3-9099-C40C66FF867C}">
                  <a14:compatExt spid="_x0000_s60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2" name="Option Button 6" hidden="1">
              <a:extLst>
                <a:ext uri="{63B3BB69-23CF-44E3-9099-C40C66FF867C}">
                  <a14:compatExt spid="_x0000_s60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3" name="Option Button 7" hidden="1">
              <a:extLst>
                <a:ext uri="{63B3BB69-23CF-44E3-9099-C40C66FF867C}">
                  <a14:compatExt spid="_x0000_s60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4" name="Option Button 8" hidden="1">
              <a:extLst>
                <a:ext uri="{63B3BB69-23CF-44E3-9099-C40C66FF867C}">
                  <a14:compatExt spid="_x0000_s60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5" name="Option Button 9" hidden="1">
              <a:extLst>
                <a:ext uri="{63B3BB69-23CF-44E3-9099-C40C66FF867C}">
                  <a14:compatExt spid="_x0000_s60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0426" name="Option Button 10" hidden="1">
              <a:extLst>
                <a:ext uri="{63B3BB69-23CF-44E3-9099-C40C66FF867C}">
                  <a14:compatExt spid="_x0000_s60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4" name="Option Button 4" hidden="1">
              <a:extLst>
                <a:ext uri="{63B3BB69-23CF-44E3-9099-C40C66FF867C}">
                  <a14:compatExt spid="_x0000_s6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5" name="Option Button 5" hidden="1">
              <a:extLst>
                <a:ext uri="{63B3BB69-23CF-44E3-9099-C40C66FF867C}">
                  <a14:compatExt spid="_x0000_s6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6" name="Option Button 6" hidden="1">
              <a:extLst>
                <a:ext uri="{63B3BB69-23CF-44E3-9099-C40C66FF867C}">
                  <a14:compatExt spid="_x0000_s6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7" name="Option Button 7" hidden="1">
              <a:extLst>
                <a:ext uri="{63B3BB69-23CF-44E3-9099-C40C66FF867C}">
                  <a14:compatExt spid="_x0000_s6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8" name="Option Button 8" hidden="1">
              <a:extLst>
                <a:ext uri="{63B3BB69-23CF-44E3-9099-C40C66FF867C}">
                  <a14:compatExt spid="_x0000_s6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49" name="Option Button 9" hidden="1">
              <a:extLst>
                <a:ext uri="{63B3BB69-23CF-44E3-9099-C40C66FF867C}">
                  <a14:compatExt spid="_x0000_s6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1450" name="Option Button 10" hidden="1">
              <a:extLst>
                <a:ext uri="{63B3BB69-23CF-44E3-9099-C40C66FF867C}">
                  <a14:compatExt spid="_x0000_s6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8" name="Option Button 4" hidden="1">
              <a:extLst>
                <a:ext uri="{63B3BB69-23CF-44E3-9099-C40C66FF867C}">
                  <a14:compatExt spid="_x0000_s6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69" name="Option Button 5" hidden="1">
              <a:extLst>
                <a:ext uri="{63B3BB69-23CF-44E3-9099-C40C66FF867C}">
                  <a14:compatExt spid="_x0000_s6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0" name="Option Button 6" hidden="1">
              <a:extLst>
                <a:ext uri="{63B3BB69-23CF-44E3-9099-C40C66FF867C}">
                  <a14:compatExt spid="_x0000_s6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1" name="Option Button 7" hidden="1">
              <a:extLst>
                <a:ext uri="{63B3BB69-23CF-44E3-9099-C40C66FF867C}">
                  <a14:compatExt spid="_x0000_s6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2" name="Option Button 8" hidden="1">
              <a:extLst>
                <a:ext uri="{63B3BB69-23CF-44E3-9099-C40C66FF867C}">
                  <a14:compatExt spid="_x0000_s6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3" name="Option Button 9" hidden="1">
              <a:extLst>
                <a:ext uri="{63B3BB69-23CF-44E3-9099-C40C66FF867C}">
                  <a14:compatExt spid="_x0000_s6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2474" name="Option Button 10" hidden="1">
              <a:extLst>
                <a:ext uri="{63B3BB69-23CF-44E3-9099-C40C66FF867C}">
                  <a14:compatExt spid="_x0000_s6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2" name="Option Button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3" name="Option Button 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4" name="Option Button 6" hidden="1">
              <a:extLst>
                <a:ext uri="{63B3BB69-23CF-44E3-9099-C40C66FF867C}">
                  <a14:compatExt spid="_x0000_s63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5" name="Option Button 7" hidden="1">
              <a:extLst>
                <a:ext uri="{63B3BB69-23CF-44E3-9099-C40C66FF867C}">
                  <a14:compatExt spid="_x0000_s63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6" name="Option Button 8" hidden="1">
              <a:extLst>
                <a:ext uri="{63B3BB69-23CF-44E3-9099-C40C66FF867C}">
                  <a14:compatExt spid="_x0000_s63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7" name="Option Button 9" hidden="1">
              <a:extLst>
                <a:ext uri="{63B3BB69-23CF-44E3-9099-C40C66FF867C}">
                  <a14:compatExt spid="_x0000_s63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746760</xdr:colOff>
          <xdr:row>7</xdr:row>
          <xdr:rowOff>30480</xdr:rowOff>
        </xdr:to>
        <xdr:sp macro="" textlink="">
          <xdr:nvSpPr>
            <xdr:cNvPr id="63498" name="Option Button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1" name="Option 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2" name="Option 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3" name="Option 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4" name="Option 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5365" name="Option Butto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3" name="Option Button 1" hidden="1">
              <a:extLst>
                <a:ext uri="{63B3BB69-23CF-44E3-9099-C40C66FF867C}">
                  <a14:compatExt spid="_x0000_s64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4" name="Option Button 2" hidden="1">
              <a:extLst>
                <a:ext uri="{63B3BB69-23CF-44E3-9099-C40C66FF867C}">
                  <a14:compatExt spid="_x0000_s64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5" name="Option Button 3" hidden="1">
              <a:extLst>
                <a:ext uri="{63B3BB69-23CF-44E3-9099-C40C66FF867C}">
                  <a14:compatExt spid="_x0000_s64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6" name="Option Button 4" hidden="1">
              <a:extLst>
                <a:ext uri="{63B3BB69-23CF-44E3-9099-C40C66FF867C}">
                  <a14:compatExt spid="_x0000_s64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4517" name="Option Button 5" hidden="1">
              <a:extLst>
                <a:ext uri="{63B3BB69-23CF-44E3-9099-C40C66FF867C}">
                  <a14:compatExt spid="_x0000_s64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77" name="Option Button 1" hidden="1">
              <a:extLst>
                <a:ext uri="{63B3BB69-23CF-44E3-9099-C40C66FF867C}">
                  <a14:compatExt spid="_x0000_s50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78" name="Option Button 2" hidden="1">
              <a:extLst>
                <a:ext uri="{63B3BB69-23CF-44E3-9099-C40C66FF867C}">
                  <a14:compatExt spid="_x0000_s50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79" name="Option Button 3" hidden="1">
              <a:extLst>
                <a:ext uri="{63B3BB69-23CF-44E3-9099-C40C66FF867C}">
                  <a14:compatExt spid="_x0000_s50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80" name="Option Button 4" hidden="1">
              <a:extLst>
                <a:ext uri="{63B3BB69-23CF-44E3-9099-C40C66FF867C}">
                  <a14:compatExt spid="_x0000_s50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0181" name="Option Button 5" hidden="1">
              <a:extLst>
                <a:ext uri="{63B3BB69-23CF-44E3-9099-C40C66FF867C}">
                  <a14:compatExt spid="_x0000_s50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37" name="Option Button 1" hidden="1">
              <a:extLst>
                <a:ext uri="{63B3BB69-23CF-44E3-9099-C40C66FF867C}">
                  <a14:compatExt spid="_x0000_s65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38" name="Option Button 2" hidden="1">
              <a:extLst>
                <a:ext uri="{63B3BB69-23CF-44E3-9099-C40C66FF867C}">
                  <a14:compatExt spid="_x0000_s65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39" name="Option Button 3" hidden="1">
              <a:extLst>
                <a:ext uri="{63B3BB69-23CF-44E3-9099-C40C66FF867C}">
                  <a14:compatExt spid="_x0000_s65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40" name="Option Button 4" hidden="1">
              <a:extLst>
                <a:ext uri="{63B3BB69-23CF-44E3-9099-C40C66FF867C}">
                  <a14:compatExt spid="_x0000_s65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5541" name="Option Button 5" hidden="1">
              <a:extLst>
                <a:ext uri="{63B3BB69-23CF-44E3-9099-C40C66FF867C}">
                  <a14:compatExt spid="_x0000_s65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1" name="Option Button 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2" name="Option Button 2" hidden="1">
              <a:extLst>
                <a:ext uri="{63B3BB69-23CF-44E3-9099-C40C66FF867C}">
                  <a14:compatExt spid="_x0000_s66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3" name="Option Button 3" hidden="1">
              <a:extLst>
                <a:ext uri="{63B3BB69-23CF-44E3-9099-C40C66FF867C}">
                  <a14:compatExt spid="_x0000_s66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4" name="Option Button 4" hidden="1">
              <a:extLst>
                <a:ext uri="{63B3BB69-23CF-44E3-9099-C40C66FF867C}">
                  <a14:compatExt spid="_x0000_s66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6565" name="Option Button 5" hidden="1">
              <a:extLst>
                <a:ext uri="{63B3BB69-23CF-44E3-9099-C40C66FF867C}">
                  <a14:compatExt spid="_x0000_s66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6" name="Option Button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38917" name="Option Button 5" hidden="1">
              <a:extLst>
                <a:ext uri="{63B3BB69-23CF-44E3-9099-C40C66FF867C}">
                  <a14:compatExt spid="_x0000_s38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7" name="Option Button 3" hidden="1">
              <a:extLst>
                <a:ext uri="{63B3BB69-23CF-44E3-9099-C40C66FF867C}">
                  <a14:compatExt spid="_x0000_s67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8" name="Option Button 4" hidden="1">
              <a:extLst>
                <a:ext uri="{63B3BB69-23CF-44E3-9099-C40C66FF867C}">
                  <a14:compatExt spid="_x0000_s67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7589" name="Option Button 5" hidden="1">
              <a:extLst>
                <a:ext uri="{63B3BB69-23CF-44E3-9099-C40C66FF867C}">
                  <a14:compatExt spid="_x0000_s67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7" name="Option 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09" name="Option Button 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0" name="Option Button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1" name="Option Button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2" name="Option Button 4" hidden="1">
              <a:extLst>
                <a:ext uri="{63B3BB69-23CF-44E3-9099-C40C66FF867C}">
                  <a14:compatExt spid="_x0000_s68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68613" name="Option Button 5" hidden="1">
              <a:extLst>
                <a:ext uri="{63B3BB69-23CF-44E3-9099-C40C66FF867C}">
                  <a14:compatExt spid="_x0000_s68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1" name="Option Button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2" name="Option Button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7413" name="Option Button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5" name="Option Button 3" hidden="1">
              <a:extLst>
                <a:ext uri="{63B3BB69-23CF-44E3-9099-C40C66FF867C}">
                  <a14:compatExt spid="_x0000_s69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6" name="Option Button 4" hidden="1">
              <a:extLst>
                <a:ext uri="{63B3BB69-23CF-44E3-9099-C40C66FF867C}">
                  <a14:compatExt spid="_x0000_s69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69637" name="Option Button 5" hidden="1">
              <a:extLst>
                <a:ext uri="{63B3BB69-23CF-44E3-9099-C40C66FF867C}">
                  <a14:compatExt spid="_x0000_s69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3" name="Option Button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4" name="Option Button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5" name="Option Button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6" name="Option Button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18437" name="Option Button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59" name="Option Button 3" hidden="1">
              <a:extLst>
                <a:ext uri="{63B3BB69-23CF-44E3-9099-C40C66FF867C}">
                  <a14:compatExt spid="_x0000_s70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60" name="Option Button 4" hidden="1">
              <a:extLst>
                <a:ext uri="{63B3BB69-23CF-44E3-9099-C40C66FF867C}">
                  <a14:compatExt spid="_x0000_s70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10</xdr:col>
          <xdr:colOff>678180</xdr:colOff>
          <xdr:row>7</xdr:row>
          <xdr:rowOff>30480</xdr:rowOff>
        </xdr:to>
        <xdr:sp macro="" textlink="">
          <xdr:nvSpPr>
            <xdr:cNvPr id="70661" name="Option Button 5" hidden="1">
              <a:extLst>
                <a:ext uri="{63B3BB69-23CF-44E3-9099-C40C66FF867C}">
                  <a14:compatExt spid="_x0000_s70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1" name="Option Button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2" name="Option Button 2" hidden="1">
              <a:extLst>
                <a:ext uri="{63B3BB69-23CF-44E3-9099-C40C66FF867C}">
                  <a14:compatExt spid="_x0000_s5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3" name="Option Button 3" hidden="1">
              <a:extLst>
                <a:ext uri="{63B3BB69-23CF-44E3-9099-C40C66FF867C}">
                  <a14:compatExt spid="_x0000_s5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4" name="Option Button 4" hidden="1">
              <a:extLst>
                <a:ext uri="{63B3BB69-23CF-44E3-9099-C40C66FF867C}">
                  <a14:compatExt spid="_x0000_s5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1205" name="Option Button 5" hidden="1">
              <a:extLst>
                <a:ext uri="{63B3BB69-23CF-44E3-9099-C40C66FF867C}">
                  <a14:compatExt spid="_x0000_s5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5" name="Option Button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6" name="Option Button 2" hidden="1">
              <a:extLst>
                <a:ext uri="{63B3BB69-23CF-44E3-9099-C40C66FF867C}">
                  <a14:compatExt spid="_x0000_s5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7" name="Option Button 3" hidden="1">
              <a:extLst>
                <a:ext uri="{63B3BB69-23CF-44E3-9099-C40C66FF867C}">
                  <a14:compatExt spid="_x0000_s52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8" name="Option Button 4" hidden="1">
              <a:extLst>
                <a:ext uri="{63B3BB69-23CF-44E3-9099-C40C66FF867C}">
                  <a14:compatExt spid="_x0000_s5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2229" name="Option Button 5" hidden="1">
              <a:extLst>
                <a:ext uri="{63B3BB69-23CF-44E3-9099-C40C66FF867C}">
                  <a14:compatExt spid="_x0000_s52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49" name="Option Button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0" name="Option Button 2" hidden="1">
              <a:extLst>
                <a:ext uri="{63B3BB69-23CF-44E3-9099-C40C66FF867C}">
                  <a14:compatExt spid="_x0000_s5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1" name="Option Button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2" name="Option Button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3253" name="Option Button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3" name="Option Button 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4" name="Option Button 2" hidden="1">
              <a:extLst>
                <a:ext uri="{63B3BB69-23CF-44E3-9099-C40C66FF867C}">
                  <a14:compatExt spid="_x0000_s5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5" name="Option Button 3" hidden="1">
              <a:extLst>
                <a:ext uri="{63B3BB69-23CF-44E3-9099-C40C66FF867C}">
                  <a14:compatExt spid="_x0000_s54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6" name="Option Button 4" hidden="1">
              <a:extLst>
                <a:ext uri="{63B3BB69-23CF-44E3-9099-C40C66FF867C}">
                  <a14:compatExt spid="_x0000_s5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4277" name="Option Button 5" hidden="1">
              <a:extLst>
                <a:ext uri="{63B3BB69-23CF-44E3-9099-C40C66FF867C}">
                  <a14:compatExt spid="_x0000_s54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297" name="Option Button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298" name="Option Button 2" hidden="1">
              <a:extLst>
                <a:ext uri="{63B3BB69-23CF-44E3-9099-C40C66FF867C}">
                  <a14:compatExt spid="_x0000_s55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299" name="Option Button 3" hidden="1">
              <a:extLst>
                <a:ext uri="{63B3BB69-23CF-44E3-9099-C40C66FF867C}">
                  <a14:compatExt spid="_x0000_s55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300" name="Option Button 4" hidden="1">
              <a:extLst>
                <a:ext uri="{63B3BB69-23CF-44E3-9099-C40C66FF867C}">
                  <a14:compatExt spid="_x0000_s55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198120</xdr:colOff>
          <xdr:row>7</xdr:row>
          <xdr:rowOff>30480</xdr:rowOff>
        </xdr:to>
        <xdr:sp macro="" textlink="">
          <xdr:nvSpPr>
            <xdr:cNvPr id="55301" name="Option Button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5" name="Option 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6" name="Option 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13317" name="Option 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1" name="Option Button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2" name="Option Button 2" hidden="1">
              <a:extLst>
                <a:ext uri="{63B3BB69-23CF-44E3-9099-C40C66FF867C}">
                  <a14:compatExt spid="_x0000_s56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3" name="Option Button 3" hidden="1">
              <a:extLst>
                <a:ext uri="{63B3BB69-23CF-44E3-9099-C40C66FF867C}">
                  <a14:compatExt spid="_x0000_s56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4" name="Option Button 4" hidden="1">
              <a:extLst>
                <a:ext uri="{63B3BB69-23CF-44E3-9099-C40C66FF867C}">
                  <a14:compatExt spid="_x0000_s56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175260</xdr:rowOff>
        </xdr:from>
        <xdr:to>
          <xdr:col>12</xdr:col>
          <xdr:colOff>106680</xdr:colOff>
          <xdr:row>7</xdr:row>
          <xdr:rowOff>30480</xdr:rowOff>
        </xdr:to>
        <xdr:sp macro="" textlink="">
          <xdr:nvSpPr>
            <xdr:cNvPr id="56325" name="Option Button 5" hidden="1">
              <a:extLst>
                <a:ext uri="{63B3BB69-23CF-44E3-9099-C40C66FF867C}">
                  <a14:compatExt spid="_x0000_s56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Application%20Review%20Process/Rec%20#1 - Application Filing Requirements/Testing Protocols for Models and Appendices/2014 IRM Rate Generator_V2.3_FOR TES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CostofServiceApplication/Exhibit%20Review%20%20Regulatory%20Department/Exhibit%208%20-%20Rate%20Design/Supporting%20Spreadsheets%20or%20Files/Filing_Requirements_Chapter2_Appendices_for%202015%20to%202019%20-%20Horiz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Applications%20Department/Department%20Applications/Rates/2013%20Electricity%20Rates/$Models/Final%202013%20IRM%20R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its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UNMETERED SCATTERED LOAD</v>
          </cell>
        </row>
        <row r="20">
          <cell r="B20" t="str">
            <v>RESIDENTIAL URBAN</v>
          </cell>
        </row>
        <row r="21">
          <cell r="B21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- 2011"/>
      <sheetName val="App.2-N_Corp_Cost_Alloc - 2012"/>
      <sheetName val="App.2-N_Corp_Cost_Alloc - 2013"/>
      <sheetName val="App.2-N_Corp_Cost_Alloc - 2014"/>
      <sheetName val="App.2-N_Corp_Cost_Alloc - 2015"/>
      <sheetName val="App.2-N_Corp_Cost_Alloc - 2016"/>
      <sheetName val="App.2-N_Corp_Cost_Alloc - 2017"/>
      <sheetName val="App.2-N_Corp_Cost_Alloc - 2018"/>
      <sheetName val="App.2-N_Corp_Cost_Alloc - 2019"/>
      <sheetName val="App.2-OA Capital Structure 2011"/>
      <sheetName val="App.2-OA Capital Structure 2015"/>
      <sheetName val="App.2-OA Capital Structure 2016"/>
      <sheetName val="App.2-OA Capital Structure 2017"/>
      <sheetName val="App.2-OA Capital Structure 2018"/>
      <sheetName val="App.2-OA Capital Structure 2019"/>
      <sheetName val="App.2-OB_Debt Instruments 2011"/>
      <sheetName val="App.2-OB_Debt Instruments 2012"/>
      <sheetName val="App.2-OB_Debt Instruments 2013"/>
      <sheetName val="App.2-OB_Debt Instruments 2014"/>
      <sheetName val="App.2-OB_Debt Instruments 2015"/>
      <sheetName val="App.2-OB_Debt Instruments 2016"/>
      <sheetName val="App.2-OB_Debt Instruments 2017"/>
      <sheetName val="App.2-OB_Debt Instruments 2018"/>
      <sheetName val="App.2-OB_Debt Instruments 2019"/>
      <sheetName val="App.2-P_Cost_Allocation 2015"/>
      <sheetName val="App.2-P_Cost_Allocation 2016"/>
      <sheetName val="App.2-P_Cost_Allocation 2017"/>
      <sheetName val="App.2-P_Cost_Allocation 2018"/>
      <sheetName val="App.2-P_Cost_Allocation 2019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nciliatn - 2015 "/>
      <sheetName val="App.2-V_Rev_Recnciliatn - 2016"/>
      <sheetName val="App.2-V_Rev_Recnciliatn - 2017"/>
      <sheetName val="App.2-V_Rev_Recnciliatn - 2018"/>
      <sheetName val="App.2-V_Rev_Recnciliatn - 2019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24">
          <cell r="E24">
            <v>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>
        <row r="1">
          <cell r="A1" t="str">
            <v>DISTRIBUTED GENERATION [DGEN]</v>
          </cell>
          <cell r="I1" t="str">
            <v>Distribution Volumetric Rate</v>
          </cell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EMBEDDED DISTRIBUTOR</v>
          </cell>
          <cell r="I2" t="str">
            <v>Distribution Volumetric Rate - $/kW of contracted amount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I3" t="str">
            <v>Distribution Wheeling Service Rate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FARMS - SINGLE PHASE ENERGY-BILLED [F1]</v>
          </cell>
          <cell r="I4" t="str">
            <v>General Service 1,500 to 4,999 kW customer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THREE PHASE ENERGY-BILLED [F3]</v>
          </cell>
          <cell r="I5" t="str">
            <v>General Service 50 to 1,499 kW customer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GENERAL SERVICE - COMMERCIAL</v>
          </cell>
          <cell r="I6" t="str">
            <v>General Service Large Use customer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INSTITUTIONAL</v>
          </cell>
          <cell r="I7" t="str">
            <v>Green Energy Act Plan Funding Adder - effective April 1, 2013 until March 31, 2014</v>
          </cell>
        </row>
        <row r="8">
          <cell r="A8" t="str">
            <v>GENERAL SERVICE 1,000 TO 2,999 KW</v>
          </cell>
          <cell r="I8" t="str">
            <v>Green Energy Act Plan Funding Adder - effective until March 31, 2013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4,999 KW - INTERVAL METERS</v>
          </cell>
          <cell r="I9" t="str">
            <v>Low Voltage Service Charge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 (CO-GENERATION)</v>
          </cell>
          <cell r="I10" t="str">
            <v>Low Voltage Service Rate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</v>
          </cell>
          <cell r="I11" t="str">
            <v>Low Voltage Volumetric Rate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1,500 TO 4,999 KW</v>
          </cell>
          <cell r="I12" t="str">
            <v>Mechanism (SSM) Recovery (2012) - effective until April 30, 2014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2,500 TO 4,999 KW</v>
          </cell>
          <cell r="I13" t="str">
            <v>Minimum Distribution Charge - per KW of maximum billing demand in the previous 11 months</v>
          </cell>
        </row>
        <row r="14">
          <cell r="A14" t="str">
            <v>GENERAL SERVICE 3,000 TO 4,999 KW - INTERMEDIATE USE</v>
          </cell>
          <cell r="I14" t="str">
            <v>Monthly Distribution Wheeling Service Rate - Dedicated LV Line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 - INTERVAL METERED</v>
          </cell>
          <cell r="I15" t="str">
            <v>Monthly Distribution Wheeling Service Rate - Hydro One Networks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TIME OF USE</v>
          </cell>
          <cell r="I16" t="str">
            <v>Monthly Distribution Wheeling Service Rate - Shared LV Line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</v>
          </cell>
          <cell r="I17" t="str">
            <v>Monthly Distribution Wheeling Service Rate - Waterloo North Hydro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50 TO 1,000 KW - INTERVAL METERS</v>
          </cell>
          <cell r="I18" t="str">
            <v>Rate Rider for Application of Tax Change - effective until April 30, 2014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 - NON INTERVAL METERS</v>
          </cell>
          <cell r="I19" t="str">
            <v>Rate Rider for Application of Tax Change - effective until December 31, 2013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</v>
          </cell>
          <cell r="I20" t="str">
            <v>Rate Rider for Application of Tax Change - Hydro One Networks - effective until April 30, 2014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1,499 KW - INTERVAL METERED</v>
          </cell>
          <cell r="I21" t="str">
            <v>Rate Rider for Application of Tax Change - Waterloo North Hydro - effective until April 30, 2014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I22" t="str">
            <v>Rate Rider for Application of Tax Change (2013) - effective until April 30, 2014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2,499 KW</v>
          </cell>
          <cell r="I23" t="str">
            <v>Rate Rider for Application of Tax Change (per connection) - effective until April 30, 2014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2,999 KW - INTERVAL METERED</v>
          </cell>
          <cell r="I24" t="str">
            <v>Rate Rider for Application of Tax Change Dedicated LV Line - effective until April 30, 2014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 - TIME OF USE</v>
          </cell>
          <cell r="I25" t="str">
            <v>Rate Rider for Application of Tax Change Shared LV Line - effective until April 30, 2014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</v>
          </cell>
          <cell r="I26" t="str">
            <v>Rate Rider for Deferral/Variance Account (2012) - effective unitl April 30, 2016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4,999 KW - INTERVAL METERED</v>
          </cell>
          <cell r="I27" t="str">
            <v>Rate Rider for Deferral/Variance Account Disposition (2012) - effective until April 30, 2016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 - TIME OF USE</v>
          </cell>
          <cell r="I28" t="str">
            <v>Rate Rider for Deferral/Variance Account Disposition (2013) - effective until April 30, 2014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(COGENERATION)</v>
          </cell>
          <cell r="I29" t="str">
            <v>Rate Rider for Deferral/Variance Account Dispositon (2012) - effective until April 30, 2016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(FORMERLY TIME OF USE)</v>
          </cell>
          <cell r="I30" t="str">
            <v>Rate Rider for Disposition of Capital Gain - effective until April 30, 2014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</v>
          </cell>
          <cell r="I31" t="str">
            <v>Rate Rider for Disposition of Deferral/Variance Accounts - effective until August 31, 2013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499 KW</v>
          </cell>
          <cell r="I32" t="str">
            <v>Rate Rider for Disposition of Deferral/Variance Accounts (2010) - effective until April 30, 2014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699 KW</v>
          </cell>
          <cell r="I33" t="str">
            <v>Rate Rider for Disposition of Deferral/Variance Accounts (2011) - effective until April 30, 2014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999 KW - INTERVAL METERED</v>
          </cell>
          <cell r="I34" t="str">
            <v>Rate Rider for Disposition of Deferral/Variance Accounts (2011) - effective until April 30, 2015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I35" t="str">
            <v>Rate Rider for Disposition of Deferral/Variance Accounts (2011) - effective until April 30, 2016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500 TO 4,999 KW</v>
          </cell>
          <cell r="I36" t="str">
            <v>Rate Rider for Disposition of Deferral/Variance Accounts (2012) - effective until April 30, 2014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700 TO 4,999 KW</v>
          </cell>
          <cell r="I37" t="str">
            <v>Rate Rider for Disposition of Deferral/Variance Accounts (2012) - effective until April 30, 2015</v>
          </cell>
          <cell r="AA37" t="str">
            <v>Late Payment – per month</v>
          </cell>
        </row>
        <row r="38">
          <cell r="A38" t="str">
            <v>GENERAL SERVICE DEMAND BILLED (50 KW AND ABOVE) [GSD]</v>
          </cell>
          <cell r="I38" t="str">
            <v>Rate Rider for Disposition of Deferral/Variance Accounts (2012) - effective until April 30, 2016</v>
          </cell>
          <cell r="AA38" t="str">
            <v>Layout fees</v>
          </cell>
        </row>
        <row r="39">
          <cell r="A39" t="str">
            <v>GENERAL SERVICE ENERGY BILLED (LESS THAN 50 KW) [GSE-METERED]</v>
          </cell>
          <cell r="I39" t="str">
            <v>Rate Rider for Disposition of Deferral/Variance Accounts (2012) - effective until December 31, 2013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TO 50 KW) [GSE-UNMETERED]</v>
          </cell>
          <cell r="I40" t="str">
            <v>Rate Rider for Disposition of Deferral/Variance Accounts (2012) - effective until December 31, 2013 Applicable in the service area excluding the former service area of Clinton Power</v>
          </cell>
          <cell r="AA40" t="str">
            <v>Meter Interrogation Charge</v>
          </cell>
        </row>
        <row r="41">
          <cell r="A41" t="str">
            <v>GENERAL SERVICE EQUAL TO OR GREATER THAN 1,500 KW - INTERVAL METERED</v>
          </cell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I42" t="str">
            <v>Rate Rider for Disposition of Deferral/Variance Accounts (2012) - effective until December 31, 2013 Applicable only in the former service area of West Perth Power</v>
          </cell>
          <cell r="AA42" t="str">
            <v>Norfolk Pole Rentals – Billed</v>
          </cell>
        </row>
        <row r="43">
          <cell r="A43" t="str">
            <v>GENERAL SERVICE GREATER THAN 1,000 KW</v>
          </cell>
          <cell r="I43" t="str">
            <v>Rate Rider for Disposition of Deferral/Variance Accounts (2012) - effective until December 31, 2015</v>
          </cell>
          <cell r="AA43" t="str">
            <v>Optional Interval/TOU Meter charge $/month</v>
          </cell>
        </row>
        <row r="44">
          <cell r="A44" t="str">
            <v>GENERAL SERVICE INTERMEDIATE 1,000 TO 4,999 KW</v>
          </cell>
          <cell r="I44" t="str">
            <v>Rate Rider for Disposition of Deferral/Variance Accounts (2012) - effective until December 31, 2016 Applicable only in the former service area of Clinton Power</v>
          </cell>
          <cell r="AA44" t="str">
            <v>Overtime Locate</v>
          </cell>
        </row>
        <row r="45">
          <cell r="A45" t="str">
            <v>GENERAL SERVICE INTERMEDIATE RATE CLASS 1,000 TO 4,999 KW (FORMERLY GENERAL SERVICE &gt; 50 KW CUSTOMERS)</v>
          </cell>
          <cell r="I45" t="str">
            <v>Rate Rider for Disposition of Deferral/Variance Accounts (2012) - effective until February 28, 2013</v>
          </cell>
          <cell r="AA45" t="str">
            <v>Owner Requested Disconnection/Reconnection – after regular hours</v>
          </cell>
        </row>
        <row r="46">
          <cell r="A46" t="str">
            <v>GENERAL SERVICE INTERMEDIATE RATE CLASS 1,000 TO 4,999 KW (FORMERLY LARGE USE CUSTOMERS)</v>
          </cell>
          <cell r="I46" t="str">
            <v>Rate Rider for Disposition of Deferral/Variance Accounts (2012) - effective until June 30, 2014</v>
          </cell>
          <cell r="AA46" t="str">
            <v>Owner Requested Disconnection/Reconnection – during regular hours</v>
          </cell>
        </row>
        <row r="47">
          <cell r="A47" t="str">
            <v>GENERAL SERVICE LESS THAN 50 KW - SINGLE PHASE ENERGY-BILLED [G1]</v>
          </cell>
          <cell r="I47" t="str">
            <v>Rate Rider for Disposition of Deferral/Variance Accounts (2012) - effective until March 31, 2013</v>
          </cell>
          <cell r="AA47" t="str">
            <v>Returned cheque (plus bank charges)</v>
          </cell>
        </row>
        <row r="48">
          <cell r="A48" t="str">
            <v>GENERAL SERVICE LESS THAN 50 KW - THREE PHASE ENERGY-BILLED [G3]</v>
          </cell>
          <cell r="I48" t="str">
            <v>Rate Rider for Disposition of Deferral/Variance Accounts (2012) - effective until October 31, 2013</v>
          </cell>
          <cell r="AA48" t="str">
            <v>Rural system expansion / line connection fee</v>
          </cell>
        </row>
        <row r="49">
          <cell r="A49" t="str">
            <v>GENERAL SERVICE LESS THAN 50 KW - TRANSMISSION CLASS ENERGY-BILLED [T]</v>
          </cell>
          <cell r="I49" t="str">
            <v>Rate Rider for Disposition of Deferral/Variance Accounts (2013) - effective until April 30, 2014</v>
          </cell>
          <cell r="AA49" t="str">
            <v>Same Day Open Trench</v>
          </cell>
        </row>
        <row r="50">
          <cell r="A50" t="str">
            <v>GENERAL SERVICE LESS THAN 50 KW - URBAN ENERGY-BILLED [UG]</v>
          </cell>
          <cell r="I50" t="str">
            <v>Rate Rider for Disposition of Deferral/Variance Accounts (2013) - effective until April 30, 2015</v>
          </cell>
          <cell r="AA50" t="str">
            <v>Scheduled Day Open Trench</v>
          </cell>
        </row>
        <row r="51">
          <cell r="A51" t="str">
            <v>GENERAL SERVICE LESS THAN 50 KW</v>
          </cell>
          <cell r="I51" t="str">
            <v>Rate Rider for Disposition of Deferral/Variance Accounts (2013) - effective until April 30, 2017</v>
          </cell>
          <cell r="AA51" t="str">
            <v>Service call – after regular hours</v>
          </cell>
        </row>
        <row r="52">
          <cell r="A52" t="str">
            <v>GENERAL SERVICE SINGLE PHASE - G1</v>
          </cell>
          <cell r="I52" t="str">
            <v>Rate Rider for Disposition of Deferral/Variance Accounts (2013) - effective until December 31, 2013</v>
          </cell>
          <cell r="AA52" t="str">
            <v>Service call – customer owned equipment</v>
          </cell>
        </row>
        <row r="53">
          <cell r="A53" t="str">
            <v>GENERAL SERVICE THREE PHASE - G3</v>
          </cell>
          <cell r="I53" t="str">
            <v>Rate Rider for Disposition of Deferred PILs Variance Account 1562 - effective until April 30, 2014</v>
          </cell>
          <cell r="AA53" t="str">
            <v>Service Call – Customer-owned Equipment – After Regular Hours</v>
          </cell>
        </row>
        <row r="54">
          <cell r="A54" t="str">
            <v>INTERMEDIATE USERS</v>
          </cell>
          <cell r="I54" t="str">
            <v>Rate Rider for Disposition of Deferred PILs Variance Account 1562 - effective until December 31, 2013</v>
          </cell>
          <cell r="AA54" t="str">
            <v>Service Call – Customer-owned Equipment – During Regular Hours</v>
          </cell>
        </row>
        <row r="55">
          <cell r="A55" t="str">
            <v>INTERMEDIATE WITH SELF GENERATION</v>
          </cell>
          <cell r="I55" t="str">
            <v>Rate Rider for Disposition of Deferred PILs Variance Account 1562 - effective until March 31, 2016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LARGE USE - 3TS</v>
          </cell>
          <cell r="I56" t="str">
            <v>Rate Rider for Disposition of Deferred PILs Variance Account 1562 - effective until November 30, 2013</v>
          </cell>
          <cell r="AA56" t="str">
            <v>Service Layout - Commercial</v>
          </cell>
        </row>
        <row r="57">
          <cell r="A57" t="str">
            <v>LARGE USE - FORD ANNEX</v>
          </cell>
          <cell r="I57" t="str">
            <v>Rate Rider for Disposition of Deferred PILs Variance Account 1562 - effective until October 31, 2013</v>
          </cell>
          <cell r="AA57" t="str">
            <v>Service Layout - ResidentiaI</v>
          </cell>
        </row>
        <row r="58">
          <cell r="A58" t="str">
            <v>LARGE USE - REGULAR</v>
          </cell>
          <cell r="I58" t="str">
            <v>Rate Rider for Disposition of Deferred PILs Variance Account 1562 (2012) - effective until April 30, 2015</v>
          </cell>
          <cell r="AA58" t="str">
            <v>Special Billing Service (sub-metering charge per meter)</v>
          </cell>
        </row>
        <row r="59">
          <cell r="A59" t="str">
            <v>LARGE USE &gt; 5000 KW</v>
          </cell>
          <cell r="I59" t="str">
            <v>Rate Rider for Disposition of Deferred PILs Variance Account 1562 (per connection) (2012) - effective until April 30, 2015</v>
          </cell>
          <cell r="AA59" t="str">
            <v>Special meter reads</v>
          </cell>
        </row>
        <row r="60">
          <cell r="A60" t="str">
            <v>LARGE USE</v>
          </cell>
          <cell r="I60" t="str">
            <v>Rate Rider for Disposition of Global Adjustment Sub-Account - effective until November 30, 2013 
 Applicable only for Non-RPP Customers</v>
          </cell>
          <cell r="AA60" t="str">
            <v>Specific Charge for Access to the Power Poles - $/pole/year</v>
          </cell>
        </row>
        <row r="61">
          <cell r="A61" t="str">
            <v>microFIT</v>
          </cell>
          <cell r="I61" t="str">
            <v>Rate Rider for Disposition of Global Adjustment Sub-Account - effective until November 30, 2013 Applicable only for Non-RPP Customers</v>
          </cell>
          <cell r="AA61" t="str">
            <v>Specific Charge for Bell Canada Access to the Power Poles – per pole/year</v>
          </cell>
        </row>
        <row r="62">
          <cell r="A62" t="str">
            <v>RESIDENTIAL - HENSALL</v>
          </cell>
          <cell r="I62" t="str">
            <v>Rate Rider for Disposition of Global Adjustment Sub-Account (2010) - effective until April 30, 2014 Applicable only for Non-RPP Customers</v>
          </cell>
          <cell r="AA62" t="str">
            <v>Switching for company maintenance – Charge based on Time and Materials</v>
          </cell>
        </row>
        <row r="63">
          <cell r="A63" t="str">
            <v>RESIDENTIAL - HIGH DENSITY [R1]</v>
          </cell>
          <cell r="I63" t="str">
            <v>Rate Rider for Disposition of Global Adjustment Sub-Account (2011) - effective until April 30, 2014 Applicable only for Non-RPP Customers</v>
          </cell>
          <cell r="AA63" t="str">
            <v>Temporary Service – Install &amp; remove – overhead – no transformer</v>
          </cell>
        </row>
        <row r="64">
          <cell r="A64" t="str">
            <v>RESIDENTIAL - LOW DENSITY [R2]</v>
          </cell>
          <cell r="I64" t="str">
            <v>Rate Rider for Disposition of Global Adjustment Sub-Account (2011) - effective until April 30, 2015 Applicable only for Non-RPP Customers</v>
          </cell>
          <cell r="AA64" t="str">
            <v>Temporary Service – Install &amp; remove – overhead – with transformer</v>
          </cell>
        </row>
        <row r="65">
          <cell r="A65" t="str">
            <v>RESIDENTIAL - MEDIUM DENSITY [R1]</v>
          </cell>
          <cell r="I65" t="str">
            <v>Rate Rider for Disposition of Global Adjustment Sub-Account (2011) - effective until April 30, 2016 Applicable only for Non-RPP Customers</v>
          </cell>
          <cell r="AA65" t="str">
            <v>Temporary Service – Install &amp; remove – underground – no transformer</v>
          </cell>
        </row>
        <row r="66">
          <cell r="A66" t="str">
            <v>RESIDENTIAL - NORMAL DENSITY [R2]</v>
          </cell>
          <cell r="I66" t="str">
            <v>Rate Rider for Disposition of Global Adjustment Sub-Account (2012) - effective until April 30, 2014 Applicable only for Non-RPP Customers</v>
          </cell>
          <cell r="AA66" t="str">
            <v>Temporary service install &amp; remove – overhead – no transformer</v>
          </cell>
        </row>
        <row r="67">
          <cell r="A67" t="str">
            <v>RESIDENTIAL - TIME OF USE</v>
          </cell>
          <cell r="I67" t="str">
            <v>Rate Rider for Disposition of Global Adjustment Sub-Account (2012) - effective until April 30, 2015 Applicable only for Non-RPP Customers</v>
          </cell>
          <cell r="AA67" t="str">
            <v>Temporary Service Install &amp; Remove – Overhead – With Transformer</v>
          </cell>
        </row>
        <row r="68">
          <cell r="A68" t="str">
            <v>RESIDENTIAL - URBAN [UR]</v>
          </cell>
          <cell r="I68" t="str">
            <v>Rate Rider for Disposition of Global Adjustment Sub-Account (2012) - effective until April 30, 2015 Applicatble only for Non-RPP Customers</v>
          </cell>
          <cell r="AA68" t="str">
            <v>Temporary Service Install &amp; Remove – Underground – No Transformer</v>
          </cell>
        </row>
        <row r="69">
          <cell r="A69" t="str">
            <v>RESIDENTIAL REGULAR</v>
          </cell>
          <cell r="I69" t="str">
            <v>Rate Rider for Disposition of Global Adjustment Sub-Account (2012) - effective until April 30, 2016 Applicable only for Non-RPP Customers</v>
          </cell>
          <cell r="AA69" t="str">
            <v>Temporary service installation and removal – overhead – no transformer</v>
          </cell>
        </row>
        <row r="70">
          <cell r="A70" t="str">
            <v>RESIDENTIAL</v>
          </cell>
          <cell r="I70" t="str">
            <v>Rate Rider for Disposition of Global Adjustment Sub-Account (2012) - effective until December 31, 2013 Applicable only for Non-RPP Customers in the former service area of Clinton Power</v>
          </cell>
          <cell r="AA70" t="str">
            <v>Temporary service installation and removal – overhead – with transformer</v>
          </cell>
        </row>
        <row r="71">
          <cell r="A71" t="str">
            <v>RESIDENTIAL SUBURBAN SEASONAL</v>
          </cell>
          <cell r="I71" t="str">
            <v>Rate Rider for Disposition of Global Adjustment Sub-Account (2012) - effective until December 31, 2013 Applicable only for Non-RPP Customers in the former service area of West Perth Power</v>
          </cell>
          <cell r="AA71" t="str">
            <v>Temporary service installation and removal – underground – no transformer</v>
          </cell>
        </row>
        <row r="72">
          <cell r="A72" t="str">
            <v>RESIDENTIAL SUBURBAN</v>
          </cell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A73" t="str">
            <v>RESIDENTIAL SUBURBAN YEAR ROUND</v>
          </cell>
          <cell r="I73" t="str">
            <v>Rate Rider for Disposition of Global Adjustment Sub-Account (2012) - effective until February 28, 2013 Applicable only for Non-RPP Customers</v>
          </cell>
        </row>
        <row r="74">
          <cell r="A74" t="str">
            <v>RESIDENTIAL URBAN</v>
          </cell>
          <cell r="I74" t="str">
            <v>Rate Rider for Disposition of Global Adjustment Sub-Account (2012) - effective until June 30, 2014 Applicable only for Non-RPP Customers</v>
          </cell>
        </row>
        <row r="75">
          <cell r="A75" t="str">
            <v>RESIDENTIAL URBAN YEAR-ROUND</v>
          </cell>
          <cell r="I75" t="str">
            <v>Rate Rider for Disposition of Global Adjustment Sub-Account (2012) - effective until March 31, 2013 Applicable only for Non-RPP Customers</v>
          </cell>
        </row>
        <row r="76">
          <cell r="A76" t="str">
            <v>SEASONAL RESIDENTIAL - HIGH DENSITY [R3]</v>
          </cell>
          <cell r="I76" t="str">
            <v>Rate Rider for Disposition of Global Adjustment Sub-Account (2012) - effective until October 31, 2013 Applicable only for Non-RPP Customers</v>
          </cell>
        </row>
        <row r="77">
          <cell r="A77" t="str">
            <v>SEASONAL RESIDENTIAL - NORMAL DENSITY [R4]</v>
          </cell>
          <cell r="I77" t="str">
            <v>Rate Rider for Disposition of Global Adjustment Sub-Account (2013) - effective until April 30, 2014 Applicable only for Non-RPP Customers</v>
          </cell>
        </row>
        <row r="78">
          <cell r="A78" t="str">
            <v>SEASONAL RESIDENTIAL</v>
          </cell>
          <cell r="I78" t="str">
            <v>Rate Rider for Disposition of Global Adjustment Sub-Account (2013) - effective until April 30, 2015 Applicable only for Non-RPP Customers</v>
          </cell>
        </row>
        <row r="79">
          <cell r="A79" t="str">
            <v>SENTINEL LIGHTING</v>
          </cell>
          <cell r="I79" t="str">
            <v>Rate Rider for Disposition of Global Adjustment Sub-Account (2013) - effective until April 30, 2017 Applicable only for Non-RPP Customers</v>
          </cell>
        </row>
        <row r="80">
          <cell r="A80" t="str">
            <v>SMALL COMMERCIAL AND USL - PER CONNECTION</v>
          </cell>
          <cell r="I80" t="str">
            <v>Rate Rider for Disposition of Global Adjustment Sub-Account (2013) - effective until December 31, 2013 Applicable only for Non-RPP Customers</v>
          </cell>
        </row>
        <row r="81">
          <cell r="A81" t="str">
            <v>SMALL COMMERCIAL AND USL - PER METER</v>
          </cell>
          <cell r="I81" t="str">
            <v>Rate Rider for Disposition of Post Retirement Actuarial Gain - effective until March 31, 2025</v>
          </cell>
        </row>
        <row r="82">
          <cell r="A82" t="str">
            <v>STANDARD A GENERAL SERVICE AIR ACCESS</v>
          </cell>
          <cell r="I82" t="str">
            <v>Rate Rider for Disposition of Residual Hisotrical Smart Meter Costs - effective until April 30, 2015</v>
          </cell>
        </row>
        <row r="83">
          <cell r="A83" t="str">
            <v>STANDARD A GENERAL SERVICE ROAD/RAIL</v>
          </cell>
          <cell r="I83" t="str">
            <v>Rate Rider for Disposition of Residual Historical Smart Meter Costs - effective until April 30, 2013</v>
          </cell>
        </row>
        <row r="84">
          <cell r="A84" t="str">
            <v>STANDARD A RESIDENTIAL AIR ACCESS</v>
          </cell>
          <cell r="I84" t="str">
            <v>Rate Rider for Disposition of Residual Historical Smart Meter Costs - effective until April 30, 2014</v>
          </cell>
        </row>
        <row r="85">
          <cell r="A85" t="str">
            <v>STANDARD A RESIDENTIAL ROAD/RAIL</v>
          </cell>
          <cell r="I85" t="str">
            <v>Rate Rider for Disposition of Residual Historical Smart Meter Costs - effective until April 30, 2016</v>
          </cell>
        </row>
        <row r="86">
          <cell r="A86" t="str">
            <v>STANDBY - GENERAL SERVICE 1,000 - 5,000 KW</v>
          </cell>
          <cell r="I86" t="str">
            <v>Rate Rider for Disposition of Residual Historical Smart Meter Costs - effective until August 31, 2013</v>
          </cell>
        </row>
        <row r="87">
          <cell r="A87" t="str">
            <v>STANDBY - GENERAL SERVICE 50 - 1,000 KW</v>
          </cell>
          <cell r="I87" t="str">
            <v>Rate Rider for Disposition of Residual Historical Smart Meter Costs - effective until August 31, 2015</v>
          </cell>
        </row>
        <row r="88">
          <cell r="A88" t="str">
            <v>STANDBY - LARGE USE</v>
          </cell>
          <cell r="I88" t="str">
            <v>Rate Rider for Disposition of Residual Historical Smart Meter Costs - effective until December 31, 2013</v>
          </cell>
        </row>
        <row r="89">
          <cell r="A89" t="str">
            <v>STANDBY DISTRIBUTION SERVICE</v>
          </cell>
          <cell r="I89" t="str">
            <v>Rate Rider for Disposition of Residual Historical Smart Meter Costs - effective until December 31, 2014</v>
          </cell>
        </row>
        <row r="90">
          <cell r="A90" t="str">
            <v>STANDBY POWER - APPROVED ON AN INTERIM BASIS</v>
          </cell>
          <cell r="I90" t="str">
            <v>Rate Rider for Disposition of Residual Historical Smart Meter Costs - effective until December 31, 2015</v>
          </cell>
        </row>
        <row r="91">
          <cell r="A91" t="str">
            <v>STANDBY POWER GENERAL SERVICE 1,500 TO 4,999 KW</v>
          </cell>
          <cell r="I91" t="str">
            <v>Rate Rider for Disposition of Residual Historical Smart Meter Costs - effective until March 31, 2013</v>
          </cell>
        </row>
        <row r="92">
          <cell r="A92" t="str">
            <v>STANDBY POWER GENERAL SERVICE 50 TO 1,499 KW</v>
          </cell>
          <cell r="I92" t="str">
            <v>Rate Rider for Disposition of Residual Historical Smart Meter Costs - effective until November 30, 2013</v>
          </cell>
        </row>
        <row r="93">
          <cell r="A93" t="str">
            <v>STANDBY POWER GENERAL SERVICE LARGE USE</v>
          </cell>
          <cell r="I93" t="str">
            <v>Rate Rider for Disposition of Residual Historical Smart Meter Costs - effective until October 31, 2013</v>
          </cell>
        </row>
        <row r="94">
          <cell r="A94" t="str">
            <v>STANDBY POWER</v>
          </cell>
          <cell r="I94" t="str">
            <v>Rate Rider for Disposition of Residual Historical Smart Meter Costs - effective until September 30, 2014</v>
          </cell>
        </row>
        <row r="95">
          <cell r="A95" t="str">
            <v>STREET LIGHTING</v>
          </cell>
          <cell r="I95" t="str">
            <v>Rate Rider for Disposition of Residual Historical Smart Meter Costs - Non-Interval Metered 
 - effective until April 30, 2014</v>
          </cell>
        </row>
        <row r="96">
          <cell r="A96" t="str">
            <v>SUB TRANSMISSION [ST]</v>
          </cell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A97" t="str">
            <v>UNMETERED SCATTERED LOAD</v>
          </cell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A98" t="str">
            <v>URBAN GENERAL SERVICE DEMAND BILLED (50 KW AND ABOVE) [UGD]</v>
          </cell>
          <cell r="I98" t="str">
            <v>Rate Rider for Disposition of Residual Incremental Historical Smart Meter Costs - 
 effective until August 31, 2015</v>
          </cell>
        </row>
        <row r="99">
          <cell r="A99" t="str">
            <v>URBAN GENERAL SERVICE ENERGY BILLED (LESS THAN 50 KW) [UGE]</v>
          </cell>
          <cell r="I99" t="str">
            <v>Rate Rider for Disposition of Stranded Meter Costs - effective until April 30, 2016</v>
          </cell>
        </row>
        <row r="100">
          <cell r="A100" t="str">
            <v>WESTPORT SEWAGE TREATMENT PLANT</v>
          </cell>
          <cell r="I100" t="str">
            <v>Rate Rider for Global Adjustment Sub Account Disposition - effective until April 30, 2016 Applicable only for Non RPP Customers</v>
          </cell>
        </row>
        <row r="101">
          <cell r="A101" t="str">
            <v>YEAR-ROUND RESIDENTIAL - R2</v>
          </cell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109" refreshError="1"/>
      <sheetData sheetId="1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43.xml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8.xml"/><Relationship Id="rId5" Type="http://schemas.openxmlformats.org/officeDocument/2006/relationships/ctrlProp" Target="../ctrlProps/ctrlProp57.xml"/><Relationship Id="rId4" Type="http://schemas.openxmlformats.org/officeDocument/2006/relationships/ctrlProp" Target="../ctrlProps/ctrlProp5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13" Type="http://schemas.openxmlformats.org/officeDocument/2006/relationships/ctrlProp" Target="../ctrlProps/ctrlProp70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5" Type="http://schemas.openxmlformats.org/officeDocument/2006/relationships/ctrlProp" Target="../ctrlProps/ctrlProp62.xml"/><Relationship Id="rId10" Type="http://schemas.openxmlformats.org/officeDocument/2006/relationships/ctrlProp" Target="../ctrlProps/ctrlProp6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13" Type="http://schemas.openxmlformats.org/officeDocument/2006/relationships/ctrlProp" Target="../ctrlProps/ctrlProp80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5" Type="http://schemas.openxmlformats.org/officeDocument/2006/relationships/ctrlProp" Target="../ctrlProps/ctrlProp72.xml"/><Relationship Id="rId10" Type="http://schemas.openxmlformats.org/officeDocument/2006/relationships/ctrlProp" Target="../ctrlProps/ctrlProp77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5.xml"/><Relationship Id="rId13" Type="http://schemas.openxmlformats.org/officeDocument/2006/relationships/ctrlProp" Target="../ctrlProps/ctrlProp90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5" Type="http://schemas.openxmlformats.org/officeDocument/2006/relationships/ctrlProp" Target="../ctrlProps/ctrlProp82.xml"/><Relationship Id="rId10" Type="http://schemas.openxmlformats.org/officeDocument/2006/relationships/ctrlProp" Target="../ctrlProps/ctrlProp87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13" Type="http://schemas.openxmlformats.org/officeDocument/2006/relationships/ctrlProp" Target="../ctrlProps/ctrlProp100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5" Type="http://schemas.openxmlformats.org/officeDocument/2006/relationships/ctrlProp" Target="../ctrlProps/ctrlProp92.xml"/><Relationship Id="rId10" Type="http://schemas.openxmlformats.org/officeDocument/2006/relationships/ctrlProp" Target="../ctrlProps/ctrlProp97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.xml"/><Relationship Id="rId13" Type="http://schemas.openxmlformats.org/officeDocument/2006/relationships/ctrlProp" Target="../ctrlProps/ctrlProp110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04.xml"/><Relationship Id="rId12" Type="http://schemas.openxmlformats.org/officeDocument/2006/relationships/ctrlProp" Target="../ctrlProps/ctrlProp109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103.xml"/><Relationship Id="rId11" Type="http://schemas.openxmlformats.org/officeDocument/2006/relationships/ctrlProp" Target="../ctrlProps/ctrlProp108.xml"/><Relationship Id="rId5" Type="http://schemas.openxmlformats.org/officeDocument/2006/relationships/ctrlProp" Target="../ctrlProps/ctrlProp102.xml"/><Relationship Id="rId10" Type="http://schemas.openxmlformats.org/officeDocument/2006/relationships/ctrlProp" Target="../ctrlProps/ctrlProp107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5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14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113.xml"/><Relationship Id="rId5" Type="http://schemas.openxmlformats.org/officeDocument/2006/relationships/ctrlProp" Target="../ctrlProps/ctrlProp112.xml"/><Relationship Id="rId4" Type="http://schemas.openxmlformats.org/officeDocument/2006/relationships/ctrlProp" Target="../ctrlProps/ctrlProp1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0.xml"/><Relationship Id="rId3" Type="http://schemas.openxmlformats.org/officeDocument/2006/relationships/vmlDrawing" Target="../drawings/vmlDrawing19.vml"/><Relationship Id="rId7" Type="http://schemas.openxmlformats.org/officeDocument/2006/relationships/ctrlProp" Target="../ctrlProps/ctrlProp1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6" Type="http://schemas.openxmlformats.org/officeDocument/2006/relationships/ctrlProp" Target="../ctrlProps/ctrlProp118.xml"/><Relationship Id="rId5" Type="http://schemas.openxmlformats.org/officeDocument/2006/relationships/ctrlProp" Target="../ctrlProps/ctrlProp117.xml"/><Relationship Id="rId4" Type="http://schemas.openxmlformats.org/officeDocument/2006/relationships/ctrlProp" Target="../ctrlProps/ctrlProp116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3" Type="http://schemas.openxmlformats.org/officeDocument/2006/relationships/vmlDrawing" Target="../drawings/vmlDrawing20.vml"/><Relationship Id="rId7" Type="http://schemas.openxmlformats.org/officeDocument/2006/relationships/ctrlProp" Target="../ctrlProps/ctrlProp12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123.xml"/><Relationship Id="rId5" Type="http://schemas.openxmlformats.org/officeDocument/2006/relationships/ctrlProp" Target="../ctrlProps/ctrlProp122.xml"/><Relationship Id="rId4" Type="http://schemas.openxmlformats.org/officeDocument/2006/relationships/ctrlProp" Target="../ctrlProps/ctrlProp121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3" Type="http://schemas.openxmlformats.org/officeDocument/2006/relationships/vmlDrawing" Target="../drawings/vmlDrawing21.vml"/><Relationship Id="rId7" Type="http://schemas.openxmlformats.org/officeDocument/2006/relationships/ctrlProp" Target="../ctrlProps/ctrlProp129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128.xml"/><Relationship Id="rId5" Type="http://schemas.openxmlformats.org/officeDocument/2006/relationships/ctrlProp" Target="../ctrlProps/ctrlProp127.xml"/><Relationship Id="rId4" Type="http://schemas.openxmlformats.org/officeDocument/2006/relationships/ctrlProp" Target="../ctrlProps/ctrlProp126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.xml"/><Relationship Id="rId3" Type="http://schemas.openxmlformats.org/officeDocument/2006/relationships/vmlDrawing" Target="../drawings/vmlDrawing22.vml"/><Relationship Id="rId7" Type="http://schemas.openxmlformats.org/officeDocument/2006/relationships/ctrlProp" Target="../ctrlProps/ctrlProp134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6" Type="http://schemas.openxmlformats.org/officeDocument/2006/relationships/ctrlProp" Target="../ctrlProps/ctrlProp133.xml"/><Relationship Id="rId5" Type="http://schemas.openxmlformats.org/officeDocument/2006/relationships/ctrlProp" Target="../ctrlProps/ctrlProp132.xml"/><Relationship Id="rId4" Type="http://schemas.openxmlformats.org/officeDocument/2006/relationships/ctrlProp" Target="../ctrlProps/ctrlProp131.x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0.xml"/><Relationship Id="rId3" Type="http://schemas.openxmlformats.org/officeDocument/2006/relationships/vmlDrawing" Target="../drawings/vmlDrawing23.vml"/><Relationship Id="rId7" Type="http://schemas.openxmlformats.org/officeDocument/2006/relationships/ctrlProp" Target="../ctrlProps/ctrlProp139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6" Type="http://schemas.openxmlformats.org/officeDocument/2006/relationships/ctrlProp" Target="../ctrlProps/ctrlProp138.xml"/><Relationship Id="rId5" Type="http://schemas.openxmlformats.org/officeDocument/2006/relationships/ctrlProp" Target="../ctrlProps/ctrlProp137.xml"/><Relationship Id="rId4" Type="http://schemas.openxmlformats.org/officeDocument/2006/relationships/ctrlProp" Target="../ctrlProps/ctrlProp136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0.xml"/><Relationship Id="rId3" Type="http://schemas.openxmlformats.org/officeDocument/2006/relationships/vmlDrawing" Target="../drawings/vmlDrawing25.vml"/><Relationship Id="rId7" Type="http://schemas.openxmlformats.org/officeDocument/2006/relationships/ctrlProp" Target="../ctrlProps/ctrlProp149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148.xml"/><Relationship Id="rId5" Type="http://schemas.openxmlformats.org/officeDocument/2006/relationships/ctrlProp" Target="../ctrlProps/ctrlProp147.xml"/><Relationship Id="rId4" Type="http://schemas.openxmlformats.org/officeDocument/2006/relationships/ctrlProp" Target="../ctrlProps/ctrlProp146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5.xml"/><Relationship Id="rId3" Type="http://schemas.openxmlformats.org/officeDocument/2006/relationships/vmlDrawing" Target="../drawings/vmlDrawing26.vml"/><Relationship Id="rId7" Type="http://schemas.openxmlformats.org/officeDocument/2006/relationships/ctrlProp" Target="../ctrlProps/ctrlProp154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6" Type="http://schemas.openxmlformats.org/officeDocument/2006/relationships/ctrlProp" Target="../ctrlProps/ctrlProp153.xml"/><Relationship Id="rId5" Type="http://schemas.openxmlformats.org/officeDocument/2006/relationships/ctrlProp" Target="../ctrlProps/ctrlProp152.xml"/><Relationship Id="rId4" Type="http://schemas.openxmlformats.org/officeDocument/2006/relationships/ctrlProp" Target="../ctrlProps/ctrlProp151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0.xml"/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15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6" Type="http://schemas.openxmlformats.org/officeDocument/2006/relationships/ctrlProp" Target="../ctrlProps/ctrlProp158.xml"/><Relationship Id="rId5" Type="http://schemas.openxmlformats.org/officeDocument/2006/relationships/ctrlProp" Target="../ctrlProps/ctrlProp157.xml"/><Relationship Id="rId4" Type="http://schemas.openxmlformats.org/officeDocument/2006/relationships/ctrlProp" Target="../ctrlProps/ctrlProp15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5.xml"/><Relationship Id="rId3" Type="http://schemas.openxmlformats.org/officeDocument/2006/relationships/vmlDrawing" Target="../drawings/vmlDrawing28.vml"/><Relationship Id="rId7" Type="http://schemas.openxmlformats.org/officeDocument/2006/relationships/ctrlProp" Target="../ctrlProps/ctrlProp16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63.xml"/><Relationship Id="rId5" Type="http://schemas.openxmlformats.org/officeDocument/2006/relationships/ctrlProp" Target="../ctrlProps/ctrlProp162.xml"/><Relationship Id="rId4" Type="http://schemas.openxmlformats.org/officeDocument/2006/relationships/ctrlProp" Target="../ctrlProps/ctrlProp16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0.xml"/><Relationship Id="rId3" Type="http://schemas.openxmlformats.org/officeDocument/2006/relationships/vmlDrawing" Target="../drawings/vmlDrawing29.v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6" Type="http://schemas.openxmlformats.org/officeDocument/2006/relationships/ctrlProp" Target="../ctrlProps/ctrlProp168.xml"/><Relationship Id="rId5" Type="http://schemas.openxmlformats.org/officeDocument/2006/relationships/ctrlProp" Target="../ctrlProps/ctrlProp167.xml"/><Relationship Id="rId4" Type="http://schemas.openxmlformats.org/officeDocument/2006/relationships/ctrlProp" Target="../ctrlProps/ctrlProp16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opLeftCell="A17" zoomScaleNormal="100" workbookViewId="0">
      <selection activeCell="C40" sqref="B40:C40"/>
    </sheetView>
  </sheetViews>
  <sheetFormatPr defaultColWidth="8.88671875" defaultRowHeight="13.2" x14ac:dyDescent="0.25"/>
  <cols>
    <col min="1" max="1" width="8.88671875" style="172"/>
    <col min="2" max="2" width="31.33203125" style="172" bestFit="1" customWidth="1"/>
    <col min="3" max="3" width="11.44140625" style="171" bestFit="1" customWidth="1"/>
    <col min="4" max="4" width="7.88671875" style="171" bestFit="1" customWidth="1"/>
    <col min="5" max="9" width="13.33203125" style="172" customWidth="1"/>
    <col min="10" max="10" width="13" style="172" customWidth="1"/>
    <col min="11" max="11" width="29.6640625" style="172" bestFit="1" customWidth="1"/>
    <col min="12" max="12" width="13.44140625" style="171" bestFit="1" customWidth="1"/>
    <col min="13" max="13" width="9.6640625" style="171" bestFit="1" customWidth="1"/>
    <col min="14" max="18" width="13.44140625" style="172" customWidth="1"/>
    <col min="19" max="16384" width="8.88671875" style="172"/>
  </cols>
  <sheetData>
    <row r="1" spans="1:18" ht="40.200000000000003" thickBot="1" x14ac:dyDescent="0.3">
      <c r="B1" s="176" t="s">
        <v>81</v>
      </c>
      <c r="C1" s="177" t="s">
        <v>82</v>
      </c>
      <c r="D1" s="177" t="s">
        <v>83</v>
      </c>
      <c r="E1" s="178" t="s">
        <v>91</v>
      </c>
      <c r="F1" s="178" t="s">
        <v>92</v>
      </c>
      <c r="G1" s="178" t="s">
        <v>93</v>
      </c>
      <c r="H1" s="178" t="s">
        <v>94</v>
      </c>
      <c r="I1" s="179" t="s">
        <v>95</v>
      </c>
      <c r="J1" s="194"/>
      <c r="K1" s="176" t="s">
        <v>81</v>
      </c>
      <c r="L1" s="177" t="s">
        <v>82</v>
      </c>
      <c r="M1" s="177" t="s">
        <v>83</v>
      </c>
      <c r="N1" s="178" t="s">
        <v>101</v>
      </c>
      <c r="O1" s="178" t="s">
        <v>102</v>
      </c>
      <c r="P1" s="178" t="s">
        <v>103</v>
      </c>
      <c r="Q1" s="178" t="s">
        <v>104</v>
      </c>
      <c r="R1" s="179" t="s">
        <v>105</v>
      </c>
    </row>
    <row r="2" spans="1:18" x14ac:dyDescent="0.25">
      <c r="A2" s="209" t="s">
        <v>115</v>
      </c>
      <c r="B2" s="197" t="s">
        <v>84</v>
      </c>
      <c r="C2" s="198">
        <v>100</v>
      </c>
      <c r="D2" s="198"/>
      <c r="E2" s="199">
        <f>('Bill Impacts - Residential 100'!$M$12+'Bill Impacts - Residential 100'!$M$19)</f>
        <v>1.5700000000000014</v>
      </c>
      <c r="F2" s="199">
        <f>('Bill Impacts - Residential 100'!$S$12+'Bill Impacts - Residential 100'!$S$19)</f>
        <v>0.79999999999999694</v>
      </c>
      <c r="G2" s="199">
        <f>('Bill Impacts - Residential 100'!$Y$12+'Bill Impacts - Residential 100'!$Y$19)</f>
        <v>0.37000000000000344</v>
      </c>
      <c r="H2" s="199">
        <f>('Bill Impacts - Residential 100'!$AE$12+'Bill Impacts - Residential 100'!$AE$19)</f>
        <v>0.27</v>
      </c>
      <c r="I2" s="200">
        <f>('Bill Impacts - Residential 100'!$AK$12+'Bill Impacts - Residential 100'!$AK$19)</f>
        <v>0.55000000000000004</v>
      </c>
      <c r="J2" s="212" t="s">
        <v>116</v>
      </c>
      <c r="K2" s="201" t="s">
        <v>84</v>
      </c>
      <c r="L2" s="204">
        <v>100</v>
      </c>
      <c r="M2" s="204"/>
      <c r="N2" s="199">
        <f>'Bill Impacts - Residential 100'!$M$50</f>
        <v>0.39444079199365589</v>
      </c>
      <c r="O2" s="199">
        <f>'Bill Impacts - Residential 100'!$S$50</f>
        <v>0.78151597579122267</v>
      </c>
      <c r="P2" s="199">
        <f>'Bill Impacts - Residential 100'!$Y$50</f>
        <v>0.41151601057835663</v>
      </c>
      <c r="Q2" s="199">
        <f>'Bill Impacts - Residential 100'!$AE$50</f>
        <v>0.32189499406342748</v>
      </c>
      <c r="R2" s="200">
        <f>'Bill Impacts - Residential 100'!$AK$50</f>
        <v>-0.20886807551438835</v>
      </c>
    </row>
    <row r="3" spans="1:18" x14ac:dyDescent="0.25">
      <c r="A3" s="210"/>
      <c r="B3" s="170" t="s">
        <v>84</v>
      </c>
      <c r="C3" s="171">
        <v>200</v>
      </c>
      <c r="E3" s="183">
        <f>('Bill Impacts - Residential 200'!$M$12+'Bill Impacts - Residential 200'!$M$19)</f>
        <v>1.7100000000000013</v>
      </c>
      <c r="F3" s="183">
        <f>('Bill Impacts - Residential 200'!$S$12+'Bill Impacts - Residential 200'!$S$19)</f>
        <v>0.869999999999997</v>
      </c>
      <c r="G3" s="183">
        <f>('Bill Impacts - Residential 200'!$Y$12+'Bill Impacts - Residential 200'!$Y$19)</f>
        <v>0.40000000000000346</v>
      </c>
      <c r="H3" s="183">
        <f>('Bill Impacts - Residential 200'!$AE$12+'Bill Impacts - Residential 200'!$AE$19)</f>
        <v>0.29000000000000004</v>
      </c>
      <c r="I3" s="184">
        <f>('Bill Impacts - Residential 200'!$AK$12+'Bill Impacts - Residential 200'!$AK$19)</f>
        <v>0.60000000000000009</v>
      </c>
      <c r="J3" s="212"/>
      <c r="K3" s="187" t="s">
        <v>84</v>
      </c>
      <c r="L3" s="205">
        <v>200</v>
      </c>
      <c r="M3" s="205"/>
      <c r="N3" s="183">
        <f>'Bill Impacts - Residential 200'!$M$50</f>
        <v>0.85888158398732628</v>
      </c>
      <c r="O3" s="183">
        <f>'Bill Impacts - Residential 200'!$S$50</f>
        <v>0.84303195158243938</v>
      </c>
      <c r="P3" s="183">
        <f>'Bill Impacts - Residential 200'!$Y$50</f>
        <v>0.48303202115670274</v>
      </c>
      <c r="Q3" s="183">
        <f>'Bill Impacts - Residential 200'!$AE$50</f>
        <v>0.39378998812686206</v>
      </c>
      <c r="R3" s="184">
        <f>'Bill Impacts - Residential 200'!$AK$50</f>
        <v>-0.12773615102877756</v>
      </c>
    </row>
    <row r="4" spans="1:18" x14ac:dyDescent="0.25">
      <c r="A4" s="210"/>
      <c r="B4" s="170" t="s">
        <v>84</v>
      </c>
      <c r="C4" s="171">
        <v>500</v>
      </c>
      <c r="E4" s="183">
        <f>('Bill Impacts - Residential 500'!$M$12+'Bill Impacts - Residential 500'!$M$19)</f>
        <v>2.1300000000000026</v>
      </c>
      <c r="F4" s="183">
        <f>('Bill Impacts - Residential 500'!$S$12+'Bill Impacts - Residential 500'!$S$19)</f>
        <v>1.0799999999999965</v>
      </c>
      <c r="G4" s="183">
        <f>('Bill Impacts - Residential 500'!$Y$12+'Bill Impacts - Residential 500'!$Y$19)</f>
        <v>0.49000000000000377</v>
      </c>
      <c r="H4" s="183">
        <f>('Bill Impacts - Residential 500'!$AE$12+'Bill Impacts - Residential 500'!$AE$19)</f>
        <v>0.34999999999999964</v>
      </c>
      <c r="I4" s="184">
        <f>('Bill Impacts - Residential 500'!$AK$12+'Bill Impacts - Residential 500'!$AK$19)</f>
        <v>0.75</v>
      </c>
      <c r="J4" s="212"/>
      <c r="K4" s="187" t="s">
        <v>84</v>
      </c>
      <c r="L4" s="205">
        <v>500</v>
      </c>
      <c r="M4" s="205"/>
      <c r="N4" s="183">
        <f>'Bill Impacts - Residential 500'!$M$50</f>
        <v>2.2522039599682842</v>
      </c>
      <c r="O4" s="183">
        <f>'Bill Impacts - Residential 500'!$S$50</f>
        <v>1.0275798789561179</v>
      </c>
      <c r="P4" s="183">
        <f>'Bill Impacts - Residential 500'!$Y$50</f>
        <v>0.69758005289173752</v>
      </c>
      <c r="Q4" s="183">
        <f>'Bill Impacts - Residential 500'!$AE$50</f>
        <v>0.6094749703171658</v>
      </c>
      <c r="R4" s="184">
        <f>'Bill Impacts - Residential 500'!$AK$50</f>
        <v>0.11565962242806904</v>
      </c>
    </row>
    <row r="5" spans="1:18" x14ac:dyDescent="0.25">
      <c r="A5" s="210"/>
      <c r="B5" s="170" t="s">
        <v>84</v>
      </c>
      <c r="C5" s="171">
        <v>800</v>
      </c>
      <c r="E5" s="183">
        <f>('Bill Impacts - Residential 800'!$M$12+'Bill Impacts - Residential 800'!$M$19)</f>
        <v>2.5500000000000007</v>
      </c>
      <c r="F5" s="183">
        <f>('Bill Impacts - Residential 800'!$S$12+'Bill Impacts - Residential 800'!$S$19)</f>
        <v>1.2899999999999974</v>
      </c>
      <c r="G5" s="183">
        <f>('Bill Impacts - Residential 800'!$Y$12+'Bill Impacts - Residential 800'!$Y$19)</f>
        <v>0.58000000000000362</v>
      </c>
      <c r="H5" s="183">
        <f>('Bill Impacts - Residential 800'!$AE$12+'Bill Impacts - Residential 800'!$AE$19)</f>
        <v>0.41000000000000014</v>
      </c>
      <c r="I5" s="184">
        <f>('Bill Impacts - Residential 800'!$AK$12+'Bill Impacts - Residential 800'!$AK$19)</f>
        <v>0.90000000000000036</v>
      </c>
      <c r="J5" s="212"/>
      <c r="K5" s="187" t="s">
        <v>84</v>
      </c>
      <c r="L5" s="205">
        <v>800</v>
      </c>
      <c r="M5" s="205"/>
      <c r="N5" s="183">
        <f>'Bill Impacts - Residential 800'!$M$50</f>
        <v>3.6455263359492847</v>
      </c>
      <c r="O5" s="183">
        <f>'Bill Impacts - Residential 800'!$S$50</f>
        <v>1.2121278063297609</v>
      </c>
      <c r="P5" s="183">
        <f>'Bill Impacts - Residential 800'!$Y$50</f>
        <v>0.91212808462682915</v>
      </c>
      <c r="Q5" s="183">
        <f>'Bill Impacts - Residential 800'!$AE$50</f>
        <v>0.8251599525074198</v>
      </c>
      <c r="R5" s="184">
        <f>'Bill Impacts - Residential 800'!$AK$50</f>
        <v>0.35905539588492275</v>
      </c>
    </row>
    <row r="6" spans="1:18" x14ac:dyDescent="0.25">
      <c r="A6" s="210"/>
      <c r="B6" s="170" t="s">
        <v>84</v>
      </c>
      <c r="C6" s="171">
        <v>1000</v>
      </c>
      <c r="E6" s="183">
        <f>('Bill Impacts - Residential 1000'!$M$12+'Bill Impacts - Residential 1000'!$M$19)</f>
        <v>2.8300000000000036</v>
      </c>
      <c r="F6" s="183">
        <f>('Bill Impacts - Residential 1000'!$S$12+'Bill Impacts - Residential 1000'!$S$19)</f>
        <v>1.4299999999999962</v>
      </c>
      <c r="G6" s="183">
        <f>('Bill Impacts - Residential 1000'!$Y$12+'Bill Impacts - Residential 1000'!$Y$19)</f>
        <v>0.64000000000000412</v>
      </c>
      <c r="H6" s="183">
        <f>('Bill Impacts - Residential 1000'!$AE$12+'Bill Impacts - Residential 1000'!$AE$19)</f>
        <v>0.44999999999999929</v>
      </c>
      <c r="I6" s="184">
        <f>('Bill Impacts - Residential 1000'!$AK$12+'Bill Impacts - Residential 1000'!$AK$19)</f>
        <v>1</v>
      </c>
      <c r="J6" s="212"/>
      <c r="K6" s="187" t="s">
        <v>84</v>
      </c>
      <c r="L6" s="205">
        <v>1000</v>
      </c>
      <c r="M6" s="205"/>
      <c r="N6" s="183">
        <f>'Bill Impacts - Residential 1000'!$M$50</f>
        <v>4.5744079199366183</v>
      </c>
      <c r="O6" s="183">
        <f>'Bill Impacts - Residential 1000'!$S$50</f>
        <v>1.3351597579121801</v>
      </c>
      <c r="P6" s="183">
        <f>'Bill Impacts - Residential 1000'!$Y$50</f>
        <v>1.0551601057835285</v>
      </c>
      <c r="Q6" s="183">
        <f>'Bill Impacts - Residential 1000'!$AE$50</f>
        <v>0.96894994063427475</v>
      </c>
      <c r="R6" s="184">
        <f>'Bill Impacts - Residential 1000'!$AK$50</f>
        <v>0.52131924485615855</v>
      </c>
    </row>
    <row r="7" spans="1:18" x14ac:dyDescent="0.25">
      <c r="A7" s="210"/>
      <c r="B7" s="170" t="s">
        <v>84</v>
      </c>
      <c r="C7" s="171">
        <v>1500</v>
      </c>
      <c r="E7" s="183">
        <f>('Bill Impacts - Residential 1500'!$M$12+'Bill Impacts - Residential 1500'!$M$19)</f>
        <v>3.5299999999999994</v>
      </c>
      <c r="F7" s="183">
        <f>('Bill Impacts - Residential 1500'!$S$12+'Bill Impacts - Residential 1500'!$S$19)</f>
        <v>1.7799999999999976</v>
      </c>
      <c r="G7" s="183">
        <f>('Bill Impacts - Residential 1500'!$Y$12+'Bill Impacts - Residential 1500'!$Y$19)</f>
        <v>0.79000000000000625</v>
      </c>
      <c r="H7" s="183">
        <f>('Bill Impacts - Residential 1500'!$AE$12+'Bill Impacts - Residential 1500'!$AE$19)</f>
        <v>0.54999999999999716</v>
      </c>
      <c r="I7" s="184">
        <f>('Bill Impacts - Residential 1500'!$AK$12+'Bill Impacts - Residential 1500'!$AK$19)</f>
        <v>1.25</v>
      </c>
      <c r="J7" s="212"/>
      <c r="K7" s="187" t="s">
        <v>84</v>
      </c>
      <c r="L7" s="205">
        <v>1500</v>
      </c>
      <c r="M7" s="205"/>
      <c r="N7" s="183">
        <f>'Bill Impacts - Residential 1500'!$M$50</f>
        <v>6.8966118799048957</v>
      </c>
      <c r="O7" s="183">
        <f>'Bill Impacts - Residential 1500'!$S$50</f>
        <v>1.642739636868356</v>
      </c>
      <c r="P7" s="183">
        <f>'Bill Impacts - Residential 1500'!$Y$50</f>
        <v>1.4127401586752626</v>
      </c>
      <c r="Q7" s="183">
        <f>'Bill Impacts - Residential 1500'!$AE$50</f>
        <v>1.3284249109514121</v>
      </c>
      <c r="R7" s="184">
        <f>'Bill Impacts - Residential 1500'!$AK$50</f>
        <v>0.92697886728421963</v>
      </c>
    </row>
    <row r="8" spans="1:18" x14ac:dyDescent="0.25">
      <c r="A8" s="210"/>
      <c r="B8" s="170" t="s">
        <v>84</v>
      </c>
      <c r="C8" s="171">
        <v>2000</v>
      </c>
      <c r="E8" s="183">
        <f>('Bill Impacts - Residential 2000'!$M$12+'Bill Impacts - Residential 2000'!$M$19)</f>
        <v>4.2300000000000058</v>
      </c>
      <c r="F8" s="183">
        <f>('Bill Impacts - Residential 2000'!$S$12+'Bill Impacts - Residential 2000'!$S$19)</f>
        <v>2.1299999999999955</v>
      </c>
      <c r="G8" s="183">
        <f>('Bill Impacts - Residential 2000'!$Y$12+'Bill Impacts - Residential 2000'!$Y$19)</f>
        <v>0.94000000000000483</v>
      </c>
      <c r="H8" s="183">
        <f>('Bill Impacts - Residential 2000'!$AE$12+'Bill Impacts - Residential 2000'!$AE$19)</f>
        <v>0.64999999999999858</v>
      </c>
      <c r="I8" s="184">
        <f>('Bill Impacts - Residential 2000'!$AK$12+'Bill Impacts - Residential 2000'!$AK$19)</f>
        <v>1.5</v>
      </c>
      <c r="J8" s="212"/>
      <c r="K8" s="187" t="s">
        <v>84</v>
      </c>
      <c r="L8" s="205">
        <v>2000</v>
      </c>
      <c r="M8" s="205"/>
      <c r="N8" s="183">
        <f>'Bill Impacts - Residential 2000'!$M$50</f>
        <v>9.218815839873173</v>
      </c>
      <c r="O8" s="183">
        <f>'Bill Impacts - Residential 2000'!$S$50</f>
        <v>1.9503195158244466</v>
      </c>
      <c r="P8" s="183">
        <f>'Bill Impacts - Residential 2000'!$Y$50</f>
        <v>1.7703202115670251</v>
      </c>
      <c r="Q8" s="183">
        <f>'Bill Impacts - Residential 2000'!$AE$50</f>
        <v>1.6878998812686064</v>
      </c>
      <c r="R8" s="184">
        <f>'Bill Impacts - Residential 2000'!$AK$50</f>
        <v>1.3326384897122239</v>
      </c>
    </row>
    <row r="9" spans="1:18" x14ac:dyDescent="0.25">
      <c r="A9" s="210"/>
      <c r="B9" s="170" t="s">
        <v>85</v>
      </c>
      <c r="C9" s="171">
        <v>1000</v>
      </c>
      <c r="E9" s="183">
        <f>('Bill Impacts - GS &lt; 50 1000'!$M$12+'Bill Impacts - GS &lt; 50 1000'!$M$19)</f>
        <v>10.119999999999996</v>
      </c>
      <c r="F9" s="183">
        <f>('Bill Impacts - GS &lt; 50 1000'!$S$12+'Bill Impacts - GS &lt; 50 1000'!$S$19)</f>
        <v>2.4000000000000057</v>
      </c>
      <c r="G9" s="183">
        <f>('Bill Impacts - GS &lt; 50 1000'!$Y$12+'Bill Impacts - GS &lt; 50 1000'!$Y$19)</f>
        <v>1.3000000000000007</v>
      </c>
      <c r="H9" s="183">
        <f>('Bill Impacts - GS &lt; 50 1000'!$AE$12+'Bill Impacts - GS &lt; 50 1000'!$AE$19)</f>
        <v>0.82999999999999652</v>
      </c>
      <c r="I9" s="184">
        <f>('Bill Impacts - GS &lt; 50 1000'!$AK$12+'Bill Impacts - GS &lt; 50 1000'!$AK$19)</f>
        <v>1.58</v>
      </c>
      <c r="J9" s="212"/>
      <c r="K9" s="187" t="s">
        <v>85</v>
      </c>
      <c r="L9" s="205">
        <v>1000</v>
      </c>
      <c r="M9" s="205"/>
      <c r="N9" s="183">
        <f>'Bill Impacts - GS &lt; 50 1000'!$M$50</f>
        <v>11.602471901075717</v>
      </c>
      <c r="O9" s="183">
        <f>'Bill Impacts - GS &lt; 50 1000'!$S$50</f>
        <v>0.21516000000002578</v>
      </c>
      <c r="P9" s="183">
        <f>'Bill Impacts - GS &lt; 50 1000'!$Y$50</f>
        <v>1.6113699999999938</v>
      </c>
      <c r="Q9" s="183">
        <f>'Bill Impacts - GS &lt; 50 1000'!$AE$50</f>
        <v>1.2451599999999701</v>
      </c>
      <c r="R9" s="184">
        <f>'Bill Impacts - GS &lt; 50 1000'!$AK$50</f>
        <v>1.1033700000000124</v>
      </c>
    </row>
    <row r="10" spans="1:18" x14ac:dyDescent="0.25">
      <c r="A10" s="210"/>
      <c r="B10" s="170" t="s">
        <v>85</v>
      </c>
      <c r="C10" s="171">
        <v>2000</v>
      </c>
      <c r="E10" s="183">
        <f>('Bill Impacts - GS &lt; 50 2000'!$M$12+'Bill Impacts - GS &lt; 50 2000'!$M$19)</f>
        <v>12.219999999999995</v>
      </c>
      <c r="F10" s="183">
        <f>('Bill Impacts - GS &lt; 50 2000'!$S$12+'Bill Impacts - GS &lt; 50 2000'!$S$19)</f>
        <v>2.9000000000000057</v>
      </c>
      <c r="G10" s="183">
        <f>('Bill Impacts - GS &lt; 50 2000'!$Y$12+'Bill Impacts - GS &lt; 50 2000'!$Y$19)</f>
        <v>1.6000000000000014</v>
      </c>
      <c r="H10" s="183">
        <f>('Bill Impacts - GS &lt; 50 2000'!$AE$12+'Bill Impacts - GS &lt; 50 2000'!$AE$19)</f>
        <v>1.0299999999999976</v>
      </c>
      <c r="I10" s="184">
        <f>('Bill Impacts - GS &lt; 50 2000'!$AK$12+'Bill Impacts - GS &lt; 50 2000'!$AK$19)</f>
        <v>1.879999999999999</v>
      </c>
      <c r="J10" s="212"/>
      <c r="K10" s="187" t="s">
        <v>85</v>
      </c>
      <c r="L10" s="205">
        <v>2000</v>
      </c>
      <c r="M10" s="205"/>
      <c r="N10" s="183">
        <f>'Bill Impacts - GS &lt; 50 2000'!$M$50</f>
        <v>16.544943802151465</v>
      </c>
      <c r="O10" s="183">
        <f>'Bill Impacts - GS &lt; 50 2000'!$S$50</f>
        <v>0.83032000000002881</v>
      </c>
      <c r="P10" s="183">
        <f>'Bill Impacts - GS &lt; 50 2000'!$Y$50</f>
        <v>2.2227399999999307</v>
      </c>
      <c r="Q10" s="183">
        <f>'Bill Impacts - GS &lt; 50 2000'!$AE$50</f>
        <v>1.8603200000000584</v>
      </c>
      <c r="R10" s="184">
        <f>'Bill Impacts - GS &lt; 50 2000'!$AK$50</f>
        <v>1.7147399999999493</v>
      </c>
    </row>
    <row r="11" spans="1:18" x14ac:dyDescent="0.25">
      <c r="A11" s="210"/>
      <c r="B11" s="170" t="s">
        <v>85</v>
      </c>
      <c r="C11" s="171">
        <v>5000</v>
      </c>
      <c r="E11" s="183">
        <f>('Bill Impacts - GS &lt; 50 5000'!$M$12+'Bill Impacts - GS &lt; 50 5000'!$M$19)</f>
        <v>18.519999999999996</v>
      </c>
      <c r="F11" s="183">
        <f>('Bill Impacts - GS &lt; 50 5000'!$S$12+'Bill Impacts - GS &lt; 50 5000'!$S$19)</f>
        <v>4.4000000000000057</v>
      </c>
      <c r="G11" s="183">
        <f>('Bill Impacts - GS &lt; 50 5000'!$Y$12+'Bill Impacts - GS &lt; 50 5000'!$Y$19)</f>
        <v>2.5</v>
      </c>
      <c r="H11" s="183">
        <f>('Bill Impacts - GS &lt; 50 5000'!$AE$12+'Bill Impacts - GS &lt; 50 5000'!$AE$19)</f>
        <v>1.6299999999999955</v>
      </c>
      <c r="I11" s="184">
        <f>('Bill Impacts - GS &lt; 50 5000'!$AK$12+'Bill Impacts - GS &lt; 50 5000'!$AK$19)</f>
        <v>2.7800000000000011</v>
      </c>
      <c r="J11" s="212"/>
      <c r="K11" s="187" t="s">
        <v>85</v>
      </c>
      <c r="L11" s="205">
        <v>5000</v>
      </c>
      <c r="M11" s="205"/>
      <c r="N11" s="183">
        <f>'Bill Impacts - GS &lt; 50 5000'!$M$50</f>
        <v>31.37235950537854</v>
      </c>
      <c r="O11" s="183">
        <f>'Bill Impacts - GS &lt; 50 5000'!$S$50</f>
        <v>2.6758000000000948</v>
      </c>
      <c r="P11" s="183">
        <f>'Bill Impacts - GS &lt; 50 5000'!$Y$50</f>
        <v>4.0568499999999403</v>
      </c>
      <c r="Q11" s="183">
        <f>'Bill Impacts - GS &lt; 50 5000'!$AE$50</f>
        <v>3.7058000000000675</v>
      </c>
      <c r="R11" s="184">
        <f>'Bill Impacts - GS &lt; 50 5000'!$AK$50</f>
        <v>3.5488499999999021</v>
      </c>
    </row>
    <row r="12" spans="1:18" x14ac:dyDescent="0.25">
      <c r="A12" s="210"/>
      <c r="B12" s="170" t="s">
        <v>85</v>
      </c>
      <c r="C12" s="171">
        <v>10000</v>
      </c>
      <c r="E12" s="183">
        <f>('Bill Impacts - GS &lt; 50 10000'!$M$12+'Bill Impacts - GS &lt; 50 10000'!$M$19)</f>
        <v>29.019999999999996</v>
      </c>
      <c r="F12" s="183">
        <f>('Bill Impacts - GS &lt; 50 10000'!$S$12+'Bill Impacts - GS &lt; 50 10000'!$S$19)</f>
        <v>6.9000000000000057</v>
      </c>
      <c r="G12" s="183">
        <f>('Bill Impacts - GS &lt; 50 10000'!$Y$12+'Bill Impacts - GS &lt; 50 10000'!$Y$19)</f>
        <v>4</v>
      </c>
      <c r="H12" s="183">
        <f>('Bill Impacts - GS &lt; 50 10000'!$AE$12+'Bill Impacts - GS &lt; 50 10000'!$AE$19)</f>
        <v>2.6299999999999955</v>
      </c>
      <c r="I12" s="184">
        <f>('Bill Impacts - GS &lt; 50 10000'!$AK$12+'Bill Impacts - GS &lt; 50 10000'!$AK$19)</f>
        <v>4.2800000000000011</v>
      </c>
      <c r="J12" s="212"/>
      <c r="K12" s="187" t="s">
        <v>85</v>
      </c>
      <c r="L12" s="205">
        <v>10000</v>
      </c>
      <c r="M12" s="205"/>
      <c r="N12" s="183">
        <f>'Bill Impacts - GS &lt; 50 10000'!$M$50</f>
        <v>56.084719010757453</v>
      </c>
      <c r="O12" s="183">
        <f>'Bill Impacts - GS &lt; 50 10000'!$S$50</f>
        <v>5.7515999999998257</v>
      </c>
      <c r="P12" s="183">
        <f>'Bill Impacts - GS &lt; 50 10000'!$Y$50</f>
        <v>7.113700000000108</v>
      </c>
      <c r="Q12" s="183">
        <f>'Bill Impacts - GS &lt; 50 10000'!$AE$50</f>
        <v>6.7816000000000258</v>
      </c>
      <c r="R12" s="184">
        <f>'Bill Impacts - GS &lt; 50 10000'!$AK$50</f>
        <v>6.6056999999998425</v>
      </c>
    </row>
    <row r="13" spans="1:18" x14ac:dyDescent="0.25">
      <c r="A13" s="210"/>
      <c r="B13" s="170" t="s">
        <v>85</v>
      </c>
      <c r="C13" s="171">
        <v>15000</v>
      </c>
      <c r="E13" s="183">
        <f>('Bill Impacts - GS &lt; 50 15000'!$M$12+'Bill Impacts - GS &lt; 50 15000'!$M$19)</f>
        <v>39.519999999999996</v>
      </c>
      <c r="F13" s="183">
        <f>('Bill Impacts - GS &lt; 50 15000'!$S$12+'Bill Impacts - GS &lt; 50 15000'!$S$19)</f>
        <v>9.4000000000000057</v>
      </c>
      <c r="G13" s="183">
        <f>('Bill Impacts - GS &lt; 50 15000'!$Y$12+'Bill Impacts - GS &lt; 50 15000'!$Y$19)</f>
        <v>5.5</v>
      </c>
      <c r="H13" s="183">
        <f>('Bill Impacts - GS &lt; 50 15000'!$AE$12+'Bill Impacts - GS &lt; 50 15000'!$AE$19)</f>
        <v>3.6299999999999955</v>
      </c>
      <c r="I13" s="184">
        <f>('Bill Impacts - GS &lt; 50 15000'!$AK$12+'Bill Impacts - GS &lt; 50 15000'!$AK$19)</f>
        <v>5.7800000000000011</v>
      </c>
      <c r="J13" s="212"/>
      <c r="K13" s="187" t="s">
        <v>85</v>
      </c>
      <c r="L13" s="205">
        <v>15000</v>
      </c>
      <c r="M13" s="205"/>
      <c r="N13" s="183">
        <f>'Bill Impacts - GS &lt; 50 15000'!$M$50</f>
        <v>80.797078516135798</v>
      </c>
      <c r="O13" s="183">
        <f>'Bill Impacts - GS &lt; 50 15000'!$S$50</f>
        <v>8.8273999999998978</v>
      </c>
      <c r="P13" s="183">
        <f>'Bill Impacts - GS &lt; 50 15000'!$Y$50</f>
        <v>10.170550000000276</v>
      </c>
      <c r="Q13" s="183">
        <f>'Bill Impacts - GS &lt; 50 15000'!$AE$50</f>
        <v>9.8573999999998705</v>
      </c>
      <c r="R13" s="184">
        <f>'Bill Impacts - GS &lt; 50 15000'!$AK$50</f>
        <v>9.6625500000000102</v>
      </c>
    </row>
    <row r="14" spans="1:18" x14ac:dyDescent="0.25">
      <c r="A14" s="210"/>
      <c r="B14" s="170" t="s">
        <v>86</v>
      </c>
      <c r="C14" s="171">
        <v>43999.999999999993</v>
      </c>
      <c r="D14" s="171">
        <v>100</v>
      </c>
      <c r="E14" s="183">
        <f>('Bill Impacts - GS &gt; 50 100'!$M$12+'Bill Impacts - GS &gt; 50 100'!$M$19)</f>
        <v>119.03</v>
      </c>
      <c r="F14" s="183">
        <f>('Bill Impacts - GS &gt; 50 100'!$S$12+'Bill Impacts - GS &gt; 50 100'!$S$19)</f>
        <v>28.060000000000031</v>
      </c>
      <c r="G14" s="183">
        <f>('Bill Impacts - GS &gt; 50 100'!$Y$12+'Bill Impacts - GS &gt; 50 100'!$Y$19)</f>
        <v>14.610000000000014</v>
      </c>
      <c r="H14" s="183">
        <f>('Bill Impacts - GS &gt; 50 100'!$AE$12+'Bill Impacts - GS &gt; 50 100'!$AE$19)</f>
        <v>9.2399999999999523</v>
      </c>
      <c r="I14" s="184">
        <f>('Bill Impacts - GS &gt; 50 100'!$AK$12+'Bill Impacts - GS &gt; 50 100'!$AK$19)</f>
        <v>18.730000000000018</v>
      </c>
      <c r="J14" s="212"/>
      <c r="K14" s="187" t="s">
        <v>86</v>
      </c>
      <c r="L14" s="205">
        <v>43999.999999999993</v>
      </c>
      <c r="M14" s="205">
        <v>100</v>
      </c>
      <c r="N14" s="183">
        <f>'Bill Impacts - GS &gt; 50 100'!$M$56</f>
        <v>254.46346139711295</v>
      </c>
      <c r="O14" s="183">
        <f>'Bill Impacts - GS &gt; 50 100'!$S$56</f>
        <v>32.166759999999158</v>
      </c>
      <c r="P14" s="183">
        <f>'Bill Impacts - GS &gt; 50 100'!$Y$56</f>
        <v>27.480000000000473</v>
      </c>
      <c r="Q14" s="183">
        <f>'Bill Impacts - GS &gt; 50 100'!$AE$56</f>
        <v>22.100000000000364</v>
      </c>
      <c r="R14" s="184">
        <f>'Bill Impacts - GS &gt; 50 100'!$AK$56</f>
        <v>31.599999999999454</v>
      </c>
    </row>
    <row r="15" spans="1:18" x14ac:dyDescent="0.25">
      <c r="A15" s="210"/>
      <c r="B15" s="170" t="s">
        <v>86</v>
      </c>
      <c r="C15" s="171">
        <v>109999.99999999999</v>
      </c>
      <c r="D15" s="171">
        <v>250</v>
      </c>
      <c r="E15" s="183">
        <f>('Bill Impacts - GS &gt; 50 250'!$M$12+'Bill Impacts - GS &gt; 50 250'!$M$19)</f>
        <v>185.57</v>
      </c>
      <c r="F15" s="183">
        <f>('Bill Impacts - GS &gt; 50 250'!$S$12+'Bill Impacts - GS &gt; 50 250'!$S$19)</f>
        <v>43.735000000000127</v>
      </c>
      <c r="G15" s="183">
        <f>('Bill Impacts - GS &gt; 50 250'!$Y$12+'Bill Impacts - GS &gt; 50 250'!$Y$19)</f>
        <v>22.769999999999925</v>
      </c>
      <c r="H15" s="183">
        <f>('Bill Impacts - GS &gt; 50 250'!$AE$12+'Bill Impacts - GS &gt; 50 250'!$AE$19)</f>
        <v>14.399999999999977</v>
      </c>
      <c r="I15" s="184">
        <f>('Bill Impacts - GS &gt; 50 250'!$AK$12+'Bill Impacts - GS &gt; 50 250'!$AK$19)</f>
        <v>29.185000000000059</v>
      </c>
      <c r="J15" s="212"/>
      <c r="K15" s="187" t="s">
        <v>86</v>
      </c>
      <c r="L15" s="205">
        <v>109999.99999999999</v>
      </c>
      <c r="M15" s="205">
        <v>250</v>
      </c>
      <c r="N15" s="183">
        <f>'Bill Impacts - GS &gt; 50 250'!$M$56</f>
        <v>532.31365349278349</v>
      </c>
      <c r="O15" s="183">
        <f>'Bill Impacts - GS &gt; 50 250'!$S$56</f>
        <v>54.001900000001115</v>
      </c>
      <c r="P15" s="183">
        <f>'Bill Impacts - GS &gt; 50 250'!$Y$56</f>
        <v>54.944999999999709</v>
      </c>
      <c r="Q15" s="183">
        <f>'Bill Impacts - GS &gt; 50 250'!$AE$56</f>
        <v>46.549999999999272</v>
      </c>
      <c r="R15" s="184">
        <f>'Bill Impacts - GS &gt; 50 250'!$AK$56</f>
        <v>61.360000000000582</v>
      </c>
    </row>
    <row r="16" spans="1:18" x14ac:dyDescent="0.25">
      <c r="A16" s="210"/>
      <c r="B16" s="170" t="s">
        <v>86</v>
      </c>
      <c r="C16" s="171">
        <v>153999.99999999997</v>
      </c>
      <c r="D16" s="171">
        <v>350</v>
      </c>
      <c r="E16" s="183">
        <f>('Bill Impacts - GS &gt; 50 350'!$M$12+'Bill Impacts - GS &gt; 50 350'!$M$19)</f>
        <v>229.93</v>
      </c>
      <c r="F16" s="183">
        <f>('Bill Impacts - GS &gt; 50 350'!$S$12+'Bill Impacts - GS &gt; 50 350'!$S$19)</f>
        <v>54.185000000000059</v>
      </c>
      <c r="G16" s="183">
        <f>('Bill Impacts - GS &gt; 50 350'!$Y$12+'Bill Impacts - GS &gt; 50 350'!$Y$19)</f>
        <v>28.20999999999998</v>
      </c>
      <c r="H16" s="183">
        <f>('Bill Impacts - GS &gt; 50 350'!$AE$12+'Bill Impacts - GS &gt; 50 350'!$AE$19)</f>
        <v>17.840000000000032</v>
      </c>
      <c r="I16" s="184">
        <f>('Bill Impacts - GS &gt; 50 350'!$AK$12+'Bill Impacts - GS &gt; 50 350'!$AK$19)</f>
        <v>36.154999999999973</v>
      </c>
      <c r="J16" s="212"/>
      <c r="K16" s="187" t="s">
        <v>86</v>
      </c>
      <c r="L16" s="205">
        <v>153999.99999999997</v>
      </c>
      <c r="M16" s="205">
        <v>350</v>
      </c>
      <c r="N16" s="183">
        <f>'Bill Impacts - GS &gt; 50 350'!$M$56</f>
        <v>717.54711488989415</v>
      </c>
      <c r="O16" s="183">
        <f>'Bill Impacts - GS &gt; 50 350'!$S$56</f>
        <v>68.558660000002419</v>
      </c>
      <c r="P16" s="183">
        <f>'Bill Impacts - GS &gt; 50 350'!$Y$56</f>
        <v>73.255000000001019</v>
      </c>
      <c r="Q16" s="183">
        <f>'Bill Impacts - GS &gt; 50 350'!$AE$56</f>
        <v>62.849999999998545</v>
      </c>
      <c r="R16" s="184">
        <f>'Bill Impacts - GS &gt; 50 350'!$AK$56</f>
        <v>81.200000000000728</v>
      </c>
    </row>
    <row r="17" spans="1:18" x14ac:dyDescent="0.25">
      <c r="A17" s="210"/>
      <c r="B17" s="170" t="s">
        <v>86</v>
      </c>
      <c r="C17" s="171">
        <v>879999.99999999988</v>
      </c>
      <c r="D17" s="171">
        <v>2000</v>
      </c>
      <c r="E17" s="183">
        <f>('Bill Impacts - GS &gt; 50 2000'!$M$12+'Bill Impacts - GS &gt; 50 2000'!$M$19)</f>
        <v>961.86999999999989</v>
      </c>
      <c r="F17" s="183">
        <f>('Bill Impacts - GS &gt; 50 2000'!$S$12+'Bill Impacts - GS &gt; 50 2000'!$S$19)</f>
        <v>226.61000000000092</v>
      </c>
      <c r="G17" s="183">
        <f>('Bill Impacts - GS &gt; 50 2000'!$Y$12+'Bill Impacts - GS &gt; 50 2000'!$Y$19)</f>
        <v>117.96999999999929</v>
      </c>
      <c r="H17" s="183">
        <f>('Bill Impacts - GS &gt; 50 2000'!$AE$12+'Bill Impacts - GS &gt; 50 2000'!$AE$19)</f>
        <v>74.600000000000136</v>
      </c>
      <c r="I17" s="184">
        <f>('Bill Impacts - GS &gt; 50 2000'!$AK$12+'Bill Impacts - GS &gt; 50 2000'!$AK$19)</f>
        <v>151.16000000000054</v>
      </c>
      <c r="J17" s="212"/>
      <c r="K17" s="187" t="s">
        <v>86</v>
      </c>
      <c r="L17" s="205">
        <v>879999.99999999988</v>
      </c>
      <c r="M17" s="205">
        <v>2000</v>
      </c>
      <c r="N17" s="183">
        <f>'Bill Impacts - GS &gt; 50 2000'!$M$56</f>
        <v>3773.8992279422673</v>
      </c>
      <c r="O17" s="183">
        <f>'Bill Impacts - GS &gt; 50 2000'!$S$56</f>
        <v>308.74520000000484</v>
      </c>
      <c r="P17" s="183">
        <f>'Bill Impacts - GS &gt; 50 2000'!$Y$56</f>
        <v>375.36999999999534</v>
      </c>
      <c r="Q17" s="183">
        <f>'Bill Impacts - GS &gt; 50 2000'!$AE$56</f>
        <v>331.80000000000291</v>
      </c>
      <c r="R17" s="184">
        <f>'Bill Impacts - GS &gt; 50 2000'!$AK$56</f>
        <v>408.55999999999767</v>
      </c>
    </row>
    <row r="18" spans="1:18" x14ac:dyDescent="0.25">
      <c r="A18" s="210"/>
      <c r="B18" s="170" t="s">
        <v>86</v>
      </c>
      <c r="C18" s="171">
        <v>1759999.9999999998</v>
      </c>
      <c r="D18" s="171">
        <v>4000</v>
      </c>
      <c r="E18" s="183">
        <f>('Bill Impacts - GS &gt; 50 4000'!$M$12+'Bill Impacts - GS &gt; 50 4000'!$M$19)</f>
        <v>1849.0699999999997</v>
      </c>
      <c r="F18" s="183">
        <f>('Bill Impacts - GS &gt; 50 4000'!$S$12+'Bill Impacts - GS &gt; 50 4000'!$S$19)</f>
        <v>435.61000000000183</v>
      </c>
      <c r="G18" s="183">
        <f>('Bill Impacts - GS &gt; 50 4000'!$Y$12+'Bill Impacts - GS &gt; 50 4000'!$Y$19)</f>
        <v>226.76999999999856</v>
      </c>
      <c r="H18" s="183">
        <f>('Bill Impacts - GS &gt; 50 4000'!$AE$12+'Bill Impacts - GS &gt; 50 4000'!$AE$19)</f>
        <v>143.40000000000032</v>
      </c>
      <c r="I18" s="184">
        <f>('Bill Impacts - GS &gt; 50 4000'!$AK$12+'Bill Impacts - GS &gt; 50 4000'!$AK$19)</f>
        <v>290.56000000000108</v>
      </c>
      <c r="J18" s="212"/>
      <c r="K18" s="187" t="s">
        <v>86</v>
      </c>
      <c r="L18" s="205">
        <v>1759999.9999999998</v>
      </c>
      <c r="M18" s="205">
        <v>4000</v>
      </c>
      <c r="N18" s="183">
        <f>'Bill Impacts - GS &gt; 50 4000'!$M$56</f>
        <v>7478.5684558845242</v>
      </c>
      <c r="O18" s="183">
        <f>'Bill Impacts - GS &gt; 50 4000'!$S$56</f>
        <v>599.88040000002366</v>
      </c>
      <c r="P18" s="183">
        <f>'Bill Impacts - GS &gt; 50 4000'!$Y$56</f>
        <v>741.56999999997788</v>
      </c>
      <c r="Q18" s="183">
        <f>'Bill Impacts - GS &gt; 50 4000'!$AE$56</f>
        <v>657.80000000001746</v>
      </c>
      <c r="R18" s="184">
        <f>'Bill Impacts - GS &gt; 50 4000'!$AK$56</f>
        <v>805.35999999998603</v>
      </c>
    </row>
    <row r="19" spans="1:18" x14ac:dyDescent="0.25">
      <c r="A19" s="210"/>
      <c r="B19" s="170" t="s">
        <v>87</v>
      </c>
      <c r="C19" s="171">
        <v>3321500</v>
      </c>
      <c r="D19" s="171">
        <v>6500</v>
      </c>
      <c r="E19" s="183">
        <f>('Bill Impacts - Large Use 6500'!$M$12+'Bill Impacts - Large Use 6500'!$M$19)</f>
        <v>-7703.6499999999969</v>
      </c>
      <c r="F19" s="183">
        <f>('Bill Impacts - Large Use 6500'!$S$12+'Bill Impacts - Large Use 6500'!$S$19)</f>
        <v>1097.1099999999988</v>
      </c>
      <c r="G19" s="183">
        <f>('Bill Impacts - Large Use 6500'!$Y$12+'Bill Impacts - Large Use 6500'!$Y$19)</f>
        <v>516.22000000000207</v>
      </c>
      <c r="H19" s="183">
        <f>('Bill Impacts - Large Use 6500'!$AE$12+'Bill Impacts - Large Use 6500'!$AE$19)</f>
        <v>372.32999999999902</v>
      </c>
      <c r="I19" s="184">
        <f>('Bill Impacts - Large Use 6500'!$AK$12+'Bill Impacts - Large Use 6500'!$AK$19)</f>
        <v>760.26000000000022</v>
      </c>
      <c r="J19" s="212"/>
      <c r="K19" s="187" t="s">
        <v>87</v>
      </c>
      <c r="L19" s="205">
        <v>3321500</v>
      </c>
      <c r="M19" s="205">
        <v>6500</v>
      </c>
      <c r="N19" s="183">
        <f>'Bill Impacts - Large Use 6500'!$M$56</f>
        <v>-842.79653674660949</v>
      </c>
      <c r="O19" s="183">
        <f>'Bill Impacts - Large Use 6500'!$S$56</f>
        <v>1395.5028999999631</v>
      </c>
      <c r="P19" s="183">
        <f>'Bill Impacts - Large Use 6500'!$Y$56</f>
        <v>1473.0200000000186</v>
      </c>
      <c r="Q19" s="183">
        <f>'Bill Impacts - Large Use 6500'!$AE$56</f>
        <v>1329.7800000000279</v>
      </c>
      <c r="R19" s="184">
        <f>'Bill Impacts - Large Use 6500'!$AK$56</f>
        <v>1717.0599999999977</v>
      </c>
    </row>
    <row r="20" spans="1:18" x14ac:dyDescent="0.25">
      <c r="A20" s="210"/>
      <c r="B20" s="170" t="s">
        <v>87</v>
      </c>
      <c r="C20" s="171">
        <v>3832500</v>
      </c>
      <c r="D20" s="171">
        <v>7500</v>
      </c>
      <c r="E20" s="183">
        <f>('Bill Impacts - Large Use 7500'!$M$12+'Bill Impacts - Large Use 7500'!$M$19)</f>
        <v>-8032.1499999999978</v>
      </c>
      <c r="F20" s="183">
        <f>('Bill Impacts - Large Use 7500'!$S$12+'Bill Impacts - Large Use 7500'!$S$19)</f>
        <v>1143.9099999999999</v>
      </c>
      <c r="G20" s="183">
        <f>('Bill Impacts - Large Use 7500'!$Y$12+'Bill Impacts - Large Use 7500'!$Y$19)</f>
        <v>538.22000000000116</v>
      </c>
      <c r="H20" s="183">
        <f>('Bill Impacts - Large Use 7500'!$AE$12+'Bill Impacts - Large Use 7500'!$AE$19)</f>
        <v>388.22999999999956</v>
      </c>
      <c r="I20" s="184">
        <f>('Bill Impacts - Large Use 7500'!$AK$12+'Bill Impacts - Large Use 7500'!$AK$19)</f>
        <v>792.65999999999985</v>
      </c>
      <c r="J20" s="212"/>
      <c r="K20" s="187" t="s">
        <v>87</v>
      </c>
      <c r="L20" s="205">
        <v>3832500</v>
      </c>
      <c r="M20" s="205">
        <v>7500</v>
      </c>
      <c r="N20" s="183">
        <f>'Bill Impacts - Large Use 7500'!$M$56</f>
        <v>-115.77446547680302</v>
      </c>
      <c r="O20" s="183">
        <f>'Bill Impacts - Large Use 7500'!$S$56</f>
        <v>1488.2094999999972</v>
      </c>
      <c r="P20" s="183">
        <f>'Bill Impacts - Large Use 7500'!$Y$56</f>
        <v>1642.2200000000303</v>
      </c>
      <c r="Q20" s="183">
        <f>'Bill Impacts - Large Use 7500'!$AE$56</f>
        <v>1492.9799999999814</v>
      </c>
      <c r="R20" s="184">
        <f>'Bill Impacts - Large Use 7500'!$AK$56</f>
        <v>1896.6600000000326</v>
      </c>
    </row>
    <row r="21" spans="1:18" x14ac:dyDescent="0.25">
      <c r="A21" s="210"/>
      <c r="B21" s="170" t="s">
        <v>87</v>
      </c>
      <c r="C21" s="171">
        <v>5110000</v>
      </c>
      <c r="D21" s="171">
        <v>10000</v>
      </c>
      <c r="E21" s="183">
        <f>('Bill Impacts - Large Use 10000'!$M$12+'Bill Impacts - Large Use 10000'!$M$19)</f>
        <v>-8853.3999999999978</v>
      </c>
      <c r="F21" s="183">
        <f>('Bill Impacts - Large Use 10000'!$S$12+'Bill Impacts - Large Use 10000'!$S$19)</f>
        <v>1260.9099999999999</v>
      </c>
      <c r="G21" s="183">
        <f>('Bill Impacts - Large Use 10000'!$Y$12+'Bill Impacts - Large Use 10000'!$Y$19)</f>
        <v>593.22000000000116</v>
      </c>
      <c r="H21" s="183">
        <f>('Bill Impacts - Large Use 10000'!$AE$12+'Bill Impacts - Large Use 10000'!$AE$19)</f>
        <v>427.97999999999956</v>
      </c>
      <c r="I21" s="184">
        <f>('Bill Impacts - Large Use 10000'!$AK$12+'Bill Impacts - Large Use 10000'!$AK$19)</f>
        <v>873.65999999999985</v>
      </c>
      <c r="J21" s="212"/>
      <c r="K21" s="187" t="s">
        <v>87</v>
      </c>
      <c r="L21" s="205">
        <v>5110000</v>
      </c>
      <c r="M21" s="205">
        <v>10000</v>
      </c>
      <c r="N21" s="183">
        <f>'Bill Impacts - Large Use 10000'!$M$56</f>
        <v>1701.7807126975385</v>
      </c>
      <c r="O21" s="183">
        <f>'Bill Impacts - Large Use 10000'!$S$56</f>
        <v>1719.9760000000242</v>
      </c>
      <c r="P21" s="183">
        <f>'Bill Impacts - Large Use 10000'!$Y$56</f>
        <v>2065.2199999999721</v>
      </c>
      <c r="Q21" s="183">
        <f>'Bill Impacts - Large Use 10000'!$AE$56</f>
        <v>1900.9799999999814</v>
      </c>
      <c r="R21" s="184">
        <f>'Bill Impacts - Large Use 10000'!$AK$56</f>
        <v>2345.6600000000326</v>
      </c>
    </row>
    <row r="22" spans="1:18" x14ac:dyDescent="0.25">
      <c r="A22" s="210"/>
      <c r="B22" s="170" t="s">
        <v>87</v>
      </c>
      <c r="C22" s="171">
        <v>6387500</v>
      </c>
      <c r="D22" s="171">
        <v>12500</v>
      </c>
      <c r="E22" s="183">
        <f>('Bill Impacts - Large Use 12500'!$M$12+'Bill Impacts - Large Use 12500'!$M$19)</f>
        <v>-9674.6499999999978</v>
      </c>
      <c r="F22" s="183">
        <f>('Bill Impacts - Large Use 12500'!$S$12+'Bill Impacts - Large Use 12500'!$S$19)</f>
        <v>1377.909999999998</v>
      </c>
      <c r="G22" s="183">
        <f>('Bill Impacts - Large Use 12500'!$Y$12+'Bill Impacts - Large Use 12500'!$Y$19)</f>
        <v>648.22000000000298</v>
      </c>
      <c r="H22" s="183">
        <f>('Bill Impacts - Large Use 12500'!$AE$12+'Bill Impacts - Large Use 12500'!$AE$19)</f>
        <v>467.72999999999956</v>
      </c>
      <c r="I22" s="184">
        <f>('Bill Impacts - Large Use 12500'!$AK$12+'Bill Impacts - Large Use 12500'!$AK$19)</f>
        <v>954.65999999999985</v>
      </c>
      <c r="J22" s="212"/>
      <c r="K22" s="187" t="s">
        <v>87</v>
      </c>
      <c r="L22" s="205">
        <v>6387500</v>
      </c>
      <c r="M22" s="205">
        <v>12500</v>
      </c>
      <c r="N22" s="183">
        <f>'Bill Impacts - Large Use 12500'!$M$56</f>
        <v>3519.3358908719383</v>
      </c>
      <c r="O22" s="183">
        <f>'Bill Impacts - Large Use 12500'!$S$56</f>
        <v>1951.7424999999348</v>
      </c>
      <c r="P22" s="183">
        <f>'Bill Impacts - Large Use 12500'!$Y$56</f>
        <v>2488.2200000000885</v>
      </c>
      <c r="Q22" s="183">
        <f>'Bill Impacts - Large Use 12500'!$AE$56</f>
        <v>2308.9799999999814</v>
      </c>
      <c r="R22" s="184">
        <f>'Bill Impacts - Large Use 12500'!$AK$56</f>
        <v>2794.6599999999162</v>
      </c>
    </row>
    <row r="23" spans="1:18" x14ac:dyDescent="0.25">
      <c r="A23" s="210"/>
      <c r="B23" s="170" t="s">
        <v>90</v>
      </c>
      <c r="C23" s="171">
        <v>7665000</v>
      </c>
      <c r="D23" s="171">
        <v>15000</v>
      </c>
      <c r="E23" s="183">
        <f>('Bill Impacts - Large Use2 15000'!$M$12+'Bill Impacts - Large Use2 15000'!$M$19)</f>
        <v>-38240.53</v>
      </c>
      <c r="F23" s="183">
        <f>('Bill Impacts - Large Use2 15000'!$S$12+'Bill Impacts - Large Use2 15000'!$S$19)</f>
        <v>1635.1800000000003</v>
      </c>
      <c r="G23" s="183">
        <f>('Bill Impacts - Large Use2 15000'!$Y$12+'Bill Impacts - Large Use2 15000'!$Y$19)</f>
        <v>2794.9099999999994</v>
      </c>
      <c r="H23" s="183">
        <f>('Bill Impacts - Large Use2 15000'!$AE$12+'Bill Impacts - Large Use2 15000'!$AE$19)</f>
        <v>146.10000000000036</v>
      </c>
      <c r="I23" s="184">
        <f>('Bill Impacts - Large Use2 15000'!$AK$12+'Bill Impacts - Large Use2 15000'!$AK$19)</f>
        <v>297.0600000000004</v>
      </c>
      <c r="J23" s="212"/>
      <c r="K23" s="187" t="s">
        <v>90</v>
      </c>
      <c r="L23" s="205">
        <v>7665000</v>
      </c>
      <c r="M23" s="205">
        <v>15000</v>
      </c>
      <c r="N23" s="183">
        <f>'Bill Impacts - Large Use2 15000'!$M$56</f>
        <v>-22206.738930953667</v>
      </c>
      <c r="O23" s="183">
        <f>'Bill Impacts - Large Use2 15000'!$S$56</f>
        <v>2122.7790000000969</v>
      </c>
      <c r="P23" s="183">
        <f>'Bill Impacts - Large Use2 15000'!$Y$56</f>
        <v>5002.9100000000326</v>
      </c>
      <c r="Q23" s="183">
        <f>'Bill Impacts - Large Use2 15000'!$AE$56</f>
        <v>2355.5999999999767</v>
      </c>
      <c r="R23" s="184">
        <f>'Bill Impacts - Large Use2 15000'!$AK$56</f>
        <v>2505.0599999999395</v>
      </c>
    </row>
    <row r="24" spans="1:18" x14ac:dyDescent="0.25">
      <c r="A24" s="210"/>
      <c r="B24" s="170" t="s">
        <v>90</v>
      </c>
      <c r="C24" s="171">
        <v>10220000</v>
      </c>
      <c r="D24" s="171">
        <v>20000</v>
      </c>
      <c r="E24" s="183">
        <f>('Bill Impacts - Large Use2 20000'!$M$12+'Bill Impacts - Large Use2 20000'!$M$19)</f>
        <v>-44225.03</v>
      </c>
      <c r="F24" s="183">
        <f>('Bill Impacts - Large Use2 20000'!$S$12+'Bill Impacts - Large Use2 20000'!$S$19)</f>
        <v>1891.1800000000003</v>
      </c>
      <c r="G24" s="183">
        <f>('Bill Impacts - Large Use2 20000'!$Y$12+'Bill Impacts - Large Use2 20000'!$Y$19)</f>
        <v>3232.4099999999994</v>
      </c>
      <c r="H24" s="183">
        <f>('Bill Impacts - Large Use2 20000'!$AE$12+'Bill Impacts - Large Use2 20000'!$AE$19)</f>
        <v>169.10000000000036</v>
      </c>
      <c r="I24" s="184">
        <f>('Bill Impacts - Large Use2 20000'!$AK$12+'Bill Impacts - Large Use2 20000'!$AK$19)</f>
        <v>343.55999999999949</v>
      </c>
      <c r="J24" s="212"/>
      <c r="K24" s="187" t="s">
        <v>90</v>
      </c>
      <c r="L24" s="205">
        <v>10220000</v>
      </c>
      <c r="M24" s="205">
        <v>20000</v>
      </c>
      <c r="N24" s="183">
        <f>'Bill Impacts - Large Use2 20000'!$M$56</f>
        <v>-25000.628574604867</v>
      </c>
      <c r="O24" s="183">
        <f>'Bill Impacts - Large Use2 20000'!$S$56</f>
        <v>4695.311999999918</v>
      </c>
      <c r="P24" s="183">
        <f>'Bill Impacts - Large Use2 20000'!$Y$56</f>
        <v>6176.4099999999162</v>
      </c>
      <c r="Q24" s="183">
        <f>'Bill Impacts - Large Use2 20000'!$AE$56</f>
        <v>3115.1000000000931</v>
      </c>
      <c r="R24" s="184">
        <f>'Bill Impacts - Large Use2 20000'!$AK$56</f>
        <v>3287.5600000000559</v>
      </c>
    </row>
    <row r="25" spans="1:18" x14ac:dyDescent="0.25">
      <c r="A25" s="210"/>
      <c r="B25" s="170" t="s">
        <v>88</v>
      </c>
      <c r="C25" s="171">
        <v>250</v>
      </c>
      <c r="E25" s="183">
        <f>('Bill Impacts - USL 250'!$M$12+'Bill Impacts - USL 250'!$M$19)</f>
        <v>-1.3376999999999994</v>
      </c>
      <c r="F25" s="183">
        <f>('Bill Impacts - USL 250'!$S$12+'Bill Impacts - USL 250'!$S$19)</f>
        <v>0.34409999999999918</v>
      </c>
      <c r="G25" s="183">
        <f>('Bill Impacts - USL 250'!$Y$12+'Bill Impacts - USL 250'!$Y$19)</f>
        <v>0.24920000000000053</v>
      </c>
      <c r="H25" s="183">
        <f>('Bill Impacts - USL 250'!$AE$12+'Bill Impacts - USL 250'!$AE$19)</f>
        <v>0.10269999999999824</v>
      </c>
      <c r="I25" s="184">
        <f>('Bill Impacts - USL 250'!$AK$12+'Bill Impacts - USL 250'!$AK$19)</f>
        <v>0.35520000000000085</v>
      </c>
      <c r="J25" s="212"/>
      <c r="K25" s="187" t="s">
        <v>88</v>
      </c>
      <c r="L25" s="205">
        <v>250</v>
      </c>
      <c r="M25" s="205"/>
      <c r="N25" s="183">
        <f>'Bill Impacts - USL 250'!$M$56</f>
        <v>-0.62374388071852138</v>
      </c>
      <c r="O25" s="183">
        <f>'Bill Impacts - USL 250'!$S$56</f>
        <v>0.29717899999999986</v>
      </c>
      <c r="P25" s="183">
        <f>'Bill Impacts - USL 250'!$Y$56</f>
        <v>0.32650925000000086</v>
      </c>
      <c r="Q25" s="183">
        <f>'Bill Impacts - USL 250'!$AE$56</f>
        <v>0.20577899999999261</v>
      </c>
      <c r="R25" s="184">
        <f>'Bill Impacts - USL 250'!$AK$56</f>
        <v>0.43250925000000251</v>
      </c>
    </row>
    <row r="26" spans="1:18" x14ac:dyDescent="0.25">
      <c r="A26" s="210"/>
      <c r="B26" s="170" t="s">
        <v>88</v>
      </c>
      <c r="C26" s="171">
        <v>500</v>
      </c>
      <c r="E26" s="183">
        <f>('Bill Impacts - USL 500'!$M$12+'Bill Impacts - USL 500'!$M$19)</f>
        <v>-1.712699999999999</v>
      </c>
      <c r="F26" s="183">
        <f>('Bill Impacts - USL 500'!$S$12+'Bill Impacts - USL 500'!$S$19)</f>
        <v>0.44409999999999883</v>
      </c>
      <c r="G26" s="183">
        <f>('Bill Impacts - USL 500'!$Y$12+'Bill Impacts - USL 500'!$Y$19)</f>
        <v>0.32420000000000027</v>
      </c>
      <c r="H26" s="183">
        <f>('Bill Impacts - USL 500'!$AE$12+'Bill Impacts - USL 500'!$AE$19)</f>
        <v>0.12769999999999815</v>
      </c>
      <c r="I26" s="184">
        <f>('Bill Impacts - USL 500'!$AK$12+'Bill Impacts - USL 500'!$AK$19)</f>
        <v>0.45520000000000138</v>
      </c>
      <c r="J26" s="212"/>
      <c r="K26" s="187" t="s">
        <v>88</v>
      </c>
      <c r="L26" s="205">
        <v>500</v>
      </c>
      <c r="M26" s="205"/>
      <c r="N26" s="183">
        <f>'Bill Impacts - USL 500'!$M$56</f>
        <v>-0.2447877614370384</v>
      </c>
      <c r="O26" s="183">
        <f>'Bill Impacts - USL 500'!$S$56</f>
        <v>0.35025799999998242</v>
      </c>
      <c r="P26" s="183">
        <f>'Bill Impacts - USL 500'!$Y$56</f>
        <v>0.4788185000000027</v>
      </c>
      <c r="Q26" s="183">
        <f>'Bill Impacts - USL 500'!$AE$56</f>
        <v>0.33385799999999222</v>
      </c>
      <c r="R26" s="184">
        <f>'Bill Impacts - USL 500'!$AK$56</f>
        <v>0.60981850000000293</v>
      </c>
    </row>
    <row r="27" spans="1:18" x14ac:dyDescent="0.25">
      <c r="A27" s="210"/>
      <c r="B27" s="170" t="s">
        <v>89</v>
      </c>
      <c r="C27" s="171">
        <v>97008</v>
      </c>
      <c r="D27" s="171">
        <v>216</v>
      </c>
      <c r="E27" s="183">
        <f>('Bill Impacts - Sentinel (2)'!$M$12+'Bill Impacts - Sentinel (2)'!$M$19)</f>
        <v>920.0613000000003</v>
      </c>
      <c r="F27" s="183">
        <f>('Bill Impacts - Sentinel (2)'!$S$12+'Bill Impacts - Sentinel (2)'!$S$19)</f>
        <v>308.23629999999957</v>
      </c>
      <c r="G27" s="183">
        <f>('Bill Impacts - Sentinel (2)'!$Y$12+'Bill Impacts - Sentinel (2)'!$Y$19)</f>
        <v>166.93669999999975</v>
      </c>
      <c r="H27" s="183">
        <f>('Bill Impacts - Sentinel (2)'!$AE$12+'Bill Impacts - Sentinel (2)'!$AE$19)</f>
        <v>104.83980000000065</v>
      </c>
      <c r="I27" s="184">
        <f>('Bill Impacts - Sentinel (2)'!$AK$12+'Bill Impacts - Sentinel (2)'!$AK$19)</f>
        <v>214.32719999999927</v>
      </c>
      <c r="J27" s="212"/>
      <c r="K27" s="187" t="s">
        <v>89</v>
      </c>
      <c r="L27" s="205">
        <v>97008</v>
      </c>
      <c r="M27" s="205">
        <v>216</v>
      </c>
      <c r="N27" s="183">
        <f>'Bill Impacts - Sentinel (2)'!$M$56</f>
        <v>1159.6648362356063</v>
      </c>
      <c r="O27" s="183">
        <f>'Bill Impacts - Sentinel (2)'!$S$56</f>
        <v>258.3821876319962</v>
      </c>
      <c r="P27" s="183">
        <f>'Bill Impacts - Sentinel (2)'!$Y$56</f>
        <v>189.78950000000259</v>
      </c>
      <c r="Q27" s="183">
        <f>'Bill Impacts - Sentinel (2)'!$AE$56</f>
        <v>127.71419999999489</v>
      </c>
      <c r="R27" s="184">
        <f>'Bill Impacts - Sentinel (2)'!$AK$56</f>
        <v>237.18000000000029</v>
      </c>
    </row>
    <row r="28" spans="1:18" ht="13.8" thickBot="1" x14ac:dyDescent="0.3">
      <c r="A28" s="211"/>
      <c r="B28" s="173" t="s">
        <v>118</v>
      </c>
      <c r="C28" s="174">
        <v>2400000</v>
      </c>
      <c r="D28" s="174">
        <v>6800</v>
      </c>
      <c r="E28" s="185">
        <f>('Bill Impacts - Street Light (2'!$M$12+'Bill Impacts - Street Light (2'!$M$19)</f>
        <v>31233.919999999991</v>
      </c>
      <c r="F28" s="185">
        <f>('Bill Impacts - Street Light (2'!$S$12+'Bill Impacts - Street Light (2'!$S$19)</f>
        <v>7406.3199999999924</v>
      </c>
      <c r="G28" s="185">
        <f>('Bill Impacts - Street Light (2'!$Y$12+'Bill Impacts - Street Light (2'!$Y$19)</f>
        <v>3877.9600000000137</v>
      </c>
      <c r="H28" s="185">
        <f>('Bill Impacts - Street Light (2'!$AE$12+'Bill Impacts - Street Light (2'!$AE$19)</f>
        <v>2434.6400000000067</v>
      </c>
      <c r="I28" s="186">
        <f>('Bill Impacts - Street Light (2'!$AK$12+'Bill Impacts - Street Light (2'!$AK$19)</f>
        <v>4976.6399999999994</v>
      </c>
      <c r="J28" s="212"/>
      <c r="K28" s="173" t="s">
        <v>118</v>
      </c>
      <c r="L28" s="206">
        <v>2400000</v>
      </c>
      <c r="M28" s="206">
        <v>6800</v>
      </c>
      <c r="N28" s="185">
        <f>'Bill Impacts - Street Light (2'!$M$56</f>
        <v>38083.910013813002</v>
      </c>
      <c r="O28" s="185">
        <f>'Bill Impacts - Street Light (2'!$S$56</f>
        <v>10222.749599999981</v>
      </c>
      <c r="P28" s="185">
        <f>'Bill Impacts - Street Light (2'!$Y$56</f>
        <v>4566.1199999999953</v>
      </c>
      <c r="Q28" s="185">
        <f>'Bill Impacts - Street Light (2'!$AE$56</f>
        <v>3122.8000000000466</v>
      </c>
      <c r="R28" s="186">
        <f>'Bill Impacts - Street Light (2'!$AK$56</f>
        <v>5663.4399999999441</v>
      </c>
    </row>
    <row r="29" spans="1:18" ht="13.8" thickBot="1" x14ac:dyDescent="0.3"/>
    <row r="30" spans="1:18" ht="40.200000000000003" thickBot="1" x14ac:dyDescent="0.3">
      <c r="B30" s="176" t="s">
        <v>81</v>
      </c>
      <c r="C30" s="177" t="s">
        <v>82</v>
      </c>
      <c r="D30" s="177" t="s">
        <v>83</v>
      </c>
      <c r="E30" s="178" t="s">
        <v>96</v>
      </c>
      <c r="F30" s="178" t="s">
        <v>97</v>
      </c>
      <c r="G30" s="178" t="s">
        <v>98</v>
      </c>
      <c r="H30" s="178" t="s">
        <v>99</v>
      </c>
      <c r="I30" s="179" t="s">
        <v>100</v>
      </c>
      <c r="J30" s="194"/>
      <c r="K30" s="176" t="s">
        <v>81</v>
      </c>
      <c r="L30" s="177" t="s">
        <v>82</v>
      </c>
      <c r="M30" s="177" t="s">
        <v>83</v>
      </c>
      <c r="N30" s="178" t="s">
        <v>106</v>
      </c>
      <c r="O30" s="178" t="s">
        <v>107</v>
      </c>
      <c r="P30" s="178" t="s">
        <v>108</v>
      </c>
      <c r="Q30" s="178" t="s">
        <v>109</v>
      </c>
      <c r="R30" s="179" t="s">
        <v>110</v>
      </c>
    </row>
    <row r="31" spans="1:18" x14ac:dyDescent="0.25">
      <c r="A31" s="209" t="s">
        <v>115</v>
      </c>
      <c r="B31" s="197" t="s">
        <v>84</v>
      </c>
      <c r="C31" s="198">
        <v>100</v>
      </c>
      <c r="D31" s="198"/>
      <c r="E31" s="202">
        <f>E2/SUM('Bill Impacts - Residential 100'!$H$12+'Bill Impacts - Residential 100'!$H$19)</f>
        <v>9.5790115924344194E-2</v>
      </c>
      <c r="F31" s="202">
        <f>F2/SUM('Bill Impacts - Residential 100'!$K$12+'Bill Impacts - Residential 100'!$K$19)</f>
        <v>4.4543429844097822E-2</v>
      </c>
      <c r="G31" s="202">
        <f>G2/SUM('Bill Impacts - Residential 100'!$Q$12+'Bill Impacts - Residential 100'!$Q$19)</f>
        <v>1.9722814498934087E-2</v>
      </c>
      <c r="H31" s="202">
        <f>H2/SUM('Bill Impacts - Residential 100'!$W$12+'Bill Impacts - Residential 100'!$W$19)</f>
        <v>1.4113957135389439E-2</v>
      </c>
      <c r="I31" s="203">
        <f>I2/SUM('Bill Impacts - Residential 100'!$AC$12+'Bill Impacts - Residential 100'!$AC$19)</f>
        <v>2.8350515463917526E-2</v>
      </c>
      <c r="J31" s="209" t="s">
        <v>116</v>
      </c>
      <c r="K31" s="197" t="s">
        <v>84</v>
      </c>
      <c r="L31" s="198">
        <v>100</v>
      </c>
      <c r="M31" s="198"/>
      <c r="N31" s="202">
        <f>'Bill Impacts - Residential 100'!$N$50</f>
        <v>1.2910548232197238E-2</v>
      </c>
      <c r="O31" s="202">
        <f>'Bill Impacts - Residential 100'!$T$50</f>
        <v>2.5253968176435129E-2</v>
      </c>
      <c r="P31" s="202">
        <f>'Bill Impacts - Residential 100'!$Z$50</f>
        <v>1.2970211152014011E-2</v>
      </c>
      <c r="Q31" s="202">
        <f>'Bill Impacts - Residential 100'!$AF$50</f>
        <v>1.0015620454480643E-2</v>
      </c>
      <c r="R31" s="208">
        <f>'Bill Impacts - Residential 100'!$AL$50</f>
        <v>-6.4343934024363881E-3</v>
      </c>
    </row>
    <row r="32" spans="1:18" x14ac:dyDescent="0.25">
      <c r="A32" s="210"/>
      <c r="B32" s="170" t="s">
        <v>84</v>
      </c>
      <c r="C32" s="171">
        <v>200</v>
      </c>
      <c r="E32" s="175">
        <f>E3/SUM('Bill Impacts - Residential 200'!$H$12+'Bill Impacts - Residential 200'!$H$19)</f>
        <v>9.5744680851063899E-2</v>
      </c>
      <c r="F32" s="175">
        <f>F3/SUM('Bill Impacts - Residential 200'!$K$12+'Bill Impacts - Residential 200'!$K$19)</f>
        <v>4.4455799693408127E-2</v>
      </c>
      <c r="G32" s="175">
        <f>G3/SUM('Bill Impacts - Residential 200'!$Q$12+'Bill Impacts - Residential 200'!$Q$19)</f>
        <v>1.9569471624266317E-2</v>
      </c>
      <c r="H32" s="175">
        <f>H3/SUM('Bill Impacts - Residential 200'!$W$12+'Bill Impacts - Residential 200'!$W$19)</f>
        <v>1.3915547024952015E-2</v>
      </c>
      <c r="I32" s="180">
        <f>I3/SUM('Bill Impacts - Residential 200'!$AC$12+'Bill Impacts - Residential 200'!$AC$19)</f>
        <v>2.8395646000946521E-2</v>
      </c>
      <c r="J32" s="210"/>
      <c r="K32" s="170" t="s">
        <v>84</v>
      </c>
      <c r="L32" s="171">
        <v>200</v>
      </c>
      <c r="N32" s="175">
        <f>'Bill Impacts - Residential 200'!$N$50</f>
        <v>1.96839283360013E-2</v>
      </c>
      <c r="O32" s="175">
        <f>'Bill Impacts - Residential 200'!$T$50</f>
        <v>1.8947719429281785E-2</v>
      </c>
      <c r="P32" s="175">
        <f>'Bill Impacts - Residential 200'!$Z$50</f>
        <v>1.0654594618651349E-2</v>
      </c>
      <c r="Q32" s="175">
        <f>'Bill Impacts - Residential 200'!$AF$50</f>
        <v>8.594545678250071E-3</v>
      </c>
      <c r="R32" s="208">
        <f>'Bill Impacts - Residential 200'!$AL$50</f>
        <v>-2.7641109052800004E-3</v>
      </c>
    </row>
    <row r="33" spans="1:18" x14ac:dyDescent="0.25">
      <c r="A33" s="210"/>
      <c r="B33" s="170" t="s">
        <v>84</v>
      </c>
      <c r="C33" s="171">
        <v>500</v>
      </c>
      <c r="E33" s="175">
        <f>E4/SUM('Bill Impacts - Residential 500'!$H$12+'Bill Impacts - Residential 500'!$H$19)</f>
        <v>9.5644364616075561E-2</v>
      </c>
      <c r="F33" s="175">
        <f>F4/SUM('Bill Impacts - Residential 500'!$K$12+'Bill Impacts - Residential 500'!$K$19)</f>
        <v>4.4262295081967065E-2</v>
      </c>
      <c r="G33" s="175">
        <f>G4/SUM('Bill Impacts - Residential 500'!$Q$12+'Bill Impacts - Residential 500'!$Q$19)</f>
        <v>1.9230769230769381E-2</v>
      </c>
      <c r="H33" s="175">
        <f>H4/SUM('Bill Impacts - Residential 500'!$W$12+'Bill Impacts - Residential 500'!$W$19)</f>
        <v>1.3477088948787047E-2</v>
      </c>
      <c r="I33" s="180">
        <f>I4/SUM('Bill Impacts - Residential 500'!$AC$12+'Bill Impacts - Residential 500'!$AC$19)</f>
        <v>2.8495440729483283E-2</v>
      </c>
      <c r="J33" s="210"/>
      <c r="K33" s="170" t="s">
        <v>84</v>
      </c>
      <c r="L33" s="171">
        <v>500</v>
      </c>
      <c r="N33" s="175">
        <f>'Bill Impacts - Residential 500'!$N$50</f>
        <v>2.7174564789862438E-2</v>
      </c>
      <c r="O33" s="175">
        <f>'Bill Impacts - Residential 500'!$T$50</f>
        <v>1.2070526524429911E-2</v>
      </c>
      <c r="P33" s="175">
        <f>'Bill Impacts - Residential 500'!$Z$50</f>
        <v>8.0964362190558119E-3</v>
      </c>
      <c r="Q33" s="175">
        <f>'Bill Impacts - Residential 500'!$AF$50</f>
        <v>7.017034969869506E-3</v>
      </c>
      <c r="R33" s="180">
        <f>'Bill Impacts - Residential 500'!$AL$50</f>
        <v>1.3223387323180779E-3</v>
      </c>
    </row>
    <row r="34" spans="1:18" x14ac:dyDescent="0.25">
      <c r="A34" s="210"/>
      <c r="B34" s="170" t="s">
        <v>84</v>
      </c>
      <c r="C34" s="171">
        <v>800</v>
      </c>
      <c r="E34" s="175">
        <f>E5/SUM('Bill Impacts - Residential 800'!$H$12+'Bill Impacts - Residential 800'!$H$19)</f>
        <v>9.5577211394302877E-2</v>
      </c>
      <c r="F34" s="175">
        <f>F5/SUM('Bill Impacts - Residential 800'!$K$12+'Bill Impacts - Residential 800'!$K$19)</f>
        <v>4.413274033527189E-2</v>
      </c>
      <c r="G34" s="175">
        <f>G5/SUM('Bill Impacts - Residential 800'!$Q$12+'Bill Impacts - Residential 800'!$Q$19)</f>
        <v>1.9003931847968666E-2</v>
      </c>
      <c r="H34" s="175">
        <f>H5/SUM('Bill Impacts - Residential 800'!$W$12+'Bill Impacts - Residential 800'!$W$19)</f>
        <v>1.3183279742765277E-2</v>
      </c>
      <c r="I34" s="180">
        <f>I5/SUM('Bill Impacts - Residential 800'!$AC$12+'Bill Impacts - Residential 800'!$AC$19)</f>
        <v>2.8562361155188839E-2</v>
      </c>
      <c r="J34" s="210"/>
      <c r="K34" s="170" t="s">
        <v>84</v>
      </c>
      <c r="L34" s="171">
        <v>800</v>
      </c>
      <c r="N34" s="175">
        <f>'Bill Impacts - Residential 800'!$N$50</f>
        <v>2.9850879131064035E-2</v>
      </c>
      <c r="O34" s="175">
        <f>'Bill Impacts - Residential 800'!$T$50</f>
        <v>9.6376456845010984E-3</v>
      </c>
      <c r="P34" s="175">
        <f>'Bill Impacts - Residential 800'!$Z$50</f>
        <v>7.1831152472523483E-3</v>
      </c>
      <c r="Q34" s="175">
        <f>'Bill Impacts - Residential 800'!$AF$50</f>
        <v>6.4518864011330196E-3</v>
      </c>
      <c r="R34" s="180">
        <f>'Bill Impacts - Residential 800'!$AL$50</f>
        <v>2.7894399043924853E-3</v>
      </c>
    </row>
    <row r="35" spans="1:18" x14ac:dyDescent="0.25">
      <c r="A35" s="210"/>
      <c r="B35" s="170" t="s">
        <v>84</v>
      </c>
      <c r="C35" s="171">
        <v>1000</v>
      </c>
      <c r="E35" s="175">
        <f>E6/SUM('Bill Impacts - Residential 1000'!$H$12+'Bill Impacts - Residential 1000'!$H$19)</f>
        <v>9.5543551654287767E-2</v>
      </c>
      <c r="F35" s="175">
        <f>F6/SUM('Bill Impacts - Residential 1000'!$K$12+'Bill Impacts - Residential 1000'!$K$19)</f>
        <v>4.4067796610169373E-2</v>
      </c>
      <c r="G35" s="175">
        <f>G6/SUM('Bill Impacts - Residential 1000'!$Q$12+'Bill Impacts - Residential 1000'!$Q$19)</f>
        <v>1.8890200708382651E-2</v>
      </c>
      <c r="H35" s="175">
        <f>H6/SUM('Bill Impacts - Residential 1000'!$W$12+'Bill Impacts - Residential 1000'!$W$19)</f>
        <v>1.3035921205098472E-2</v>
      </c>
      <c r="I35" s="180">
        <f>I6/SUM('Bill Impacts - Residential 1000'!$AC$12+'Bill Impacts - Residential 1000'!$AC$19)</f>
        <v>2.8595939376608523E-2</v>
      </c>
      <c r="J35" s="210"/>
      <c r="K35" s="170" t="s">
        <v>84</v>
      </c>
      <c r="L35" s="171">
        <v>1000</v>
      </c>
      <c r="N35" s="175">
        <f>'Bill Impacts - Residential 1000'!$N$50</f>
        <v>3.0848083755850755E-2</v>
      </c>
      <c r="O35" s="175">
        <f>'Bill Impacts - Residential 1000'!$T$50</f>
        <v>8.7343756778165051E-3</v>
      </c>
      <c r="P35" s="175">
        <f>'Bill Impacts - Residential 1000'!$Z$50</f>
        <v>6.8428997141837802E-3</v>
      </c>
      <c r="Q35" s="175">
        <f>'Bill Impacts - Residential 1000'!$AF$50</f>
        <v>6.2411043104731133E-3</v>
      </c>
      <c r="R35" s="180">
        <f>'Bill Impacts - Residential 1000'!$AL$50</f>
        <v>3.3370430106911824E-3</v>
      </c>
    </row>
    <row r="36" spans="1:18" x14ac:dyDescent="0.25">
      <c r="A36" s="210"/>
      <c r="B36" s="170" t="s">
        <v>84</v>
      </c>
      <c r="C36" s="171">
        <v>1500</v>
      </c>
      <c r="E36" s="175">
        <f>E7/SUM('Bill Impacts - Residential 1500'!$H$12+'Bill Impacts - Residential 1500'!$H$19)</f>
        <v>9.5482823911279407E-2</v>
      </c>
      <c r="F36" s="175">
        <f>F7/SUM('Bill Impacts - Residential 1500'!$K$12+'Bill Impacts - Residential 1500'!$K$19)</f>
        <v>4.3950617283950555E-2</v>
      </c>
      <c r="G36" s="175">
        <f>G7/SUM('Bill Impacts - Residential 1500'!$Q$12+'Bill Impacts - Residential 1500'!$Q$19)</f>
        <v>1.868495742667943E-2</v>
      </c>
      <c r="H36" s="175">
        <f>H7/SUM('Bill Impacts - Residential 1500'!$W$12+'Bill Impacts - Residential 1500'!$W$19)</f>
        <v>1.2769909449732924E-2</v>
      </c>
      <c r="I36" s="180">
        <f>I7/SUM('Bill Impacts - Residential 1500'!$AC$12+'Bill Impacts - Residential 1500'!$AC$19)</f>
        <v>2.8656579550664831E-2</v>
      </c>
      <c r="J36" s="210"/>
      <c r="K36" s="170" t="s">
        <v>84</v>
      </c>
      <c r="L36" s="171">
        <v>1500</v>
      </c>
      <c r="N36" s="175">
        <f>'Bill Impacts - Residential 1500'!$N$50</f>
        <v>3.2272799627148824E-2</v>
      </c>
      <c r="O36" s="175">
        <f>'Bill Impacts - Residential 1500'!$T$50</f>
        <v>7.4468929004299711E-3</v>
      </c>
      <c r="P36" s="175">
        <f>'Bill Impacts - Residential 1500'!$Z$50</f>
        <v>6.3569164089615241E-3</v>
      </c>
      <c r="Q36" s="175">
        <f>'Bill Impacts - Residential 1500'!$AF$50</f>
        <v>5.9397639379436097E-3</v>
      </c>
      <c r="R36" s="180">
        <f>'Bill Impacts - Residential 1500'!$AL$50</f>
        <v>4.1203113253285538E-3</v>
      </c>
    </row>
    <row r="37" spans="1:18" x14ac:dyDescent="0.25">
      <c r="A37" s="210"/>
      <c r="B37" s="170" t="s">
        <v>84</v>
      </c>
      <c r="C37" s="171">
        <v>2000</v>
      </c>
      <c r="E37" s="175">
        <f>E8/SUM('Bill Impacts - Residential 2000'!$H$12+'Bill Impacts - Residential 2000'!$H$19)</f>
        <v>9.544223826714815E-2</v>
      </c>
      <c r="F37" s="175">
        <f>F8/SUM('Bill Impacts - Residential 2000'!$K$12+'Bill Impacts - Residential 2000'!$K$19)</f>
        <v>4.3872296601441714E-2</v>
      </c>
      <c r="G37" s="175">
        <f>G8/SUM('Bill Impacts - Residential 2000'!$Q$12+'Bill Impacts - Residential 2000'!$Q$19)</f>
        <v>1.8547750591949581E-2</v>
      </c>
      <c r="H37" s="175">
        <f>H8/SUM('Bill Impacts - Residential 2000'!$W$12+'Bill Impacts - Residential 2000'!$W$19)</f>
        <v>1.2592018597442823E-2</v>
      </c>
      <c r="I37" s="180">
        <f>I8/SUM('Bill Impacts - Residential 2000'!$AC$12+'Bill Impacts - Residential 2000'!$AC$19)</f>
        <v>2.8697149416491294E-2</v>
      </c>
      <c r="J37" s="210"/>
      <c r="K37" s="170" t="s">
        <v>84</v>
      </c>
      <c r="L37" s="171">
        <v>2000</v>
      </c>
      <c r="N37" s="175">
        <f>'Bill Impacts - Residential 2000'!$N$50</f>
        <v>3.3029745898778565E-2</v>
      </c>
      <c r="O37" s="175">
        <f>'Bill Impacts - Residential 2000'!$T$50</f>
        <v>6.7643026814525426E-3</v>
      </c>
      <c r="P37" s="175">
        <f>'Bill Impacts - Residential 2000'!$Z$50</f>
        <v>6.0987563831290861E-3</v>
      </c>
      <c r="Q37" s="175">
        <f>'Bill Impacts - Residential 2000'!$AF$50</f>
        <v>5.7795700042869609E-3</v>
      </c>
      <c r="R37" s="180">
        <f>'Bill Impacts - Residential 2000'!$AL$50</f>
        <v>4.5368914521115517E-3</v>
      </c>
    </row>
    <row r="38" spans="1:18" x14ac:dyDescent="0.25">
      <c r="A38" s="210"/>
      <c r="B38" s="170" t="s">
        <v>85</v>
      </c>
      <c r="C38" s="171">
        <v>1000</v>
      </c>
      <c r="E38" s="175">
        <f>E9/SUM('Bill Impacts - GS &lt; 50 1000'!$H$12+'Bill Impacts - GS &lt; 50 1000'!$H$19)</f>
        <v>0.24204735709160477</v>
      </c>
      <c r="F38" s="175">
        <f>F9/SUM('Bill Impacts - GS &lt; 50 1000'!$K$12+'Bill Impacts - GS &lt; 50 1000'!$K$19)</f>
        <v>4.6216060080878224E-2</v>
      </c>
      <c r="G38" s="175">
        <f>G9/SUM('Bill Impacts - GS &lt; 50 1000'!$Q$12+'Bill Impacts - GS &lt; 50 1000'!$Q$19)</f>
        <v>2.3927848334253651E-2</v>
      </c>
      <c r="H38" s="175">
        <f>H9/SUM('Bill Impacts - GS &lt; 50 1000'!$W$12+'Bill Impacts - GS &lt; 50 1000'!$W$19)</f>
        <v>1.4920007190364848E-2</v>
      </c>
      <c r="I38" s="180">
        <f>I9/SUM('Bill Impacts - GS &lt; 50 1000'!$AC$12+'Bill Impacts - GS &lt; 50 1000'!$AC$19)</f>
        <v>2.7984413744243715E-2</v>
      </c>
      <c r="J38" s="210"/>
      <c r="K38" s="170" t="s">
        <v>85</v>
      </c>
      <c r="L38" s="171">
        <v>1000</v>
      </c>
      <c r="N38" s="175">
        <f>'Bill Impacts - GS &lt; 50 1000'!$N$50</f>
        <v>7.1990156959175447E-2</v>
      </c>
      <c r="O38" s="175">
        <f>'Bill Impacts - GS &lt; 50 1000'!$T$50</f>
        <v>1.2453554711958689E-3</v>
      </c>
      <c r="P38" s="175">
        <f>'Bill Impacts - GS &lt; 50 1000'!$Z$50</f>
        <v>9.3150793072892344E-3</v>
      </c>
      <c r="Q38" s="175">
        <f>'Bill Impacts - GS &lt; 50 1000'!$AF$50</f>
        <v>7.1316444309945928E-3</v>
      </c>
      <c r="R38" s="180">
        <f>'Bill Impacts - GS &lt; 50 1000'!$AL$50</f>
        <v>6.2747936868059228E-3</v>
      </c>
    </row>
    <row r="39" spans="1:18" x14ac:dyDescent="0.25">
      <c r="A39" s="210"/>
      <c r="B39" s="170" t="s">
        <v>85</v>
      </c>
      <c r="C39" s="171">
        <v>2000</v>
      </c>
      <c r="E39" s="175">
        <f>E10/SUM('Bill Impacts - GS &lt; 50 2000'!$H$12+'Bill Impacts - GS &lt; 50 2000'!$H$19)</f>
        <v>0.24241221979765912</v>
      </c>
      <c r="F39" s="175">
        <f>F10/SUM('Bill Impacts - GS &lt; 50 2000'!$K$12+'Bill Impacts - GS &lt; 50 2000'!$K$19)</f>
        <v>4.6303688328277276E-2</v>
      </c>
      <c r="G39" s="175">
        <f>G10/SUM('Bill Impacts - GS &lt; 50 2000'!$Q$12+'Bill Impacts - GS &lt; 50 2000'!$Q$19)</f>
        <v>2.4416297878834144E-2</v>
      </c>
      <c r="H39" s="175">
        <f>H10/SUM('Bill Impacts - GS &lt; 50 2000'!$W$12+'Bill Impacts - GS &lt; 50 2000'!$W$19)</f>
        <v>1.5343363622821356E-2</v>
      </c>
      <c r="I39" s="180">
        <f>I10/SUM('Bill Impacts - GS &lt; 50 2000'!$AC$12+'Bill Impacts - GS &lt; 50 2000'!$AC$19)</f>
        <v>2.7582159624413131E-2</v>
      </c>
      <c r="J39" s="210"/>
      <c r="K39" s="170" t="s">
        <v>85</v>
      </c>
      <c r="L39" s="171">
        <v>2000</v>
      </c>
      <c r="N39" s="175">
        <f>'Bill Impacts - GS &lt; 50 2000'!$N$50</f>
        <v>5.8169395250006882E-2</v>
      </c>
      <c r="O39" s="175">
        <f>'Bill Impacts - GS &lt; 50 2000'!$T$50</f>
        <v>2.7587957913519897E-3</v>
      </c>
      <c r="P39" s="175">
        <f>'Bill Impacts - GS &lt; 50 2000'!$Z$50</f>
        <v>7.3648895937859192E-3</v>
      </c>
      <c r="Q39" s="175">
        <f>'Bill Impacts - GS &lt; 50 2000'!$AF$50</f>
        <v>6.1189713649693238E-3</v>
      </c>
      <c r="R39" s="180">
        <f>'Bill Impacts - GS &lt; 50 2000'!$AL$50</f>
        <v>5.6058271990834536E-3</v>
      </c>
    </row>
    <row r="40" spans="1:18" x14ac:dyDescent="0.25">
      <c r="A40" s="210"/>
      <c r="B40" s="170" t="s">
        <v>85</v>
      </c>
      <c r="C40" s="171">
        <v>5000</v>
      </c>
      <c r="E40" s="175">
        <f>E11/SUM('Bill Impacts - GS &lt; 50 5000'!$H$12+'Bill Impacts - GS &lt; 50 5000'!$H$19)</f>
        <v>0.24301272798845289</v>
      </c>
      <c r="F40" s="175">
        <f>F11/SUM('Bill Impacts - GS &lt; 50 5000'!$K$12+'Bill Impacts - GS &lt; 50 5000'!$K$19)</f>
        <v>4.6447799007706174E-2</v>
      </c>
      <c r="G40" s="175">
        <f>G11/SUM('Bill Impacts - GS &lt; 50 5000'!$Q$12+'Bill Impacts - GS &lt; 50 5000'!$Q$19)</f>
        <v>2.5219408857056393E-2</v>
      </c>
      <c r="H40" s="175">
        <f>H11/SUM('Bill Impacts - GS &lt; 50 5000'!$W$12+'Bill Impacts - GS &lt; 50 5000'!$W$19)</f>
        <v>1.6038571288005465E-2</v>
      </c>
      <c r="I40" s="180">
        <f>I11/SUM('Bill Impacts - GS &lt; 50 5000'!$AC$12+'Bill Impacts - GS &lt; 50 5000'!$AC$19)</f>
        <v>2.6922331977532455E-2</v>
      </c>
      <c r="J40" s="210"/>
      <c r="K40" s="170" t="s">
        <v>85</v>
      </c>
      <c r="L40" s="171">
        <v>5000</v>
      </c>
      <c r="N40" s="175">
        <f>'Bill Impacts - GS &lt; 50 5000'!$N$50</f>
        <v>4.7954909025142864E-2</v>
      </c>
      <c r="O40" s="175">
        <f>'Bill Impacts - GS &lt; 50 5000'!$T$50</f>
        <v>3.9029855315898892E-3</v>
      </c>
      <c r="P40" s="175">
        <f>'Bill Impacts - GS &lt; 50 5000'!$Z$50</f>
        <v>5.8944121086539417E-3</v>
      </c>
      <c r="Q40" s="175">
        <f>'Bill Impacts - GS &lt; 50 5000'!$AF$50</f>
        <v>5.3528013641396706E-3</v>
      </c>
      <c r="R40" s="180">
        <f>'Bill Impacts - GS &lt; 50 5000'!$AL$50</f>
        <v>5.0988038079974865E-3</v>
      </c>
    </row>
    <row r="41" spans="1:18" x14ac:dyDescent="0.25">
      <c r="A41" s="210"/>
      <c r="B41" s="170" t="s">
        <v>85</v>
      </c>
      <c r="C41" s="171">
        <v>10000</v>
      </c>
      <c r="E41" s="175">
        <f>E12/SUM('Bill Impacts - GS &lt; 50 10000'!$H$12+'Bill Impacts - GS &lt; 50 10000'!$H$19)</f>
        <v>0.24343595335961743</v>
      </c>
      <c r="F41" s="175">
        <f>F12/SUM('Bill Impacts - GS &lt; 50 10000'!$K$12+'Bill Impacts - GS &lt; 50 10000'!$K$19)</f>
        <v>4.6549281521959161E-2</v>
      </c>
      <c r="G41" s="175">
        <f>G12/SUM('Bill Impacts - GS &lt; 50 10000'!$Q$12+'Bill Impacts - GS &lt; 50 10000'!$Q$19)</f>
        <v>2.5784825630116678E-2</v>
      </c>
      <c r="H41" s="175">
        <f>H12/SUM('Bill Impacts - GS &lt; 50 10000'!$W$12+'Bill Impacts - GS &lt; 50 10000'!$W$19)</f>
        <v>1.6527367561113528E-2</v>
      </c>
      <c r="I41" s="180">
        <f>I12/SUM('Bill Impacts - GS &lt; 50 10000'!$AC$12+'Bill Impacts - GS &lt; 50 10000'!$AC$19)</f>
        <v>2.6458951533135516E-2</v>
      </c>
      <c r="J41" s="210"/>
      <c r="K41" s="170" t="s">
        <v>85</v>
      </c>
      <c r="L41" s="171">
        <v>10000</v>
      </c>
      <c r="N41" s="175">
        <f>'Bill Impacts - GS &lt; 50 10000'!$N$50</f>
        <v>4.4143720685099967E-2</v>
      </c>
      <c r="O41" s="175">
        <f>'Bill Impacts - GS &lt; 50 10000'!$T$50</f>
        <v>4.3356356717612204E-3</v>
      </c>
      <c r="P41" s="175">
        <f>'Bill Impacts - GS &lt; 50 10000'!$Z$50</f>
        <v>5.3392564301274629E-3</v>
      </c>
      <c r="Q41" s="175">
        <f>'Bill Impacts - GS &lt; 50 10000'!$AF$50</f>
        <v>5.0629631004984179E-3</v>
      </c>
      <c r="R41" s="180">
        <f>'Bill Impacts - GS &lt; 50 10000'!$AL$50</f>
        <v>4.9067978786872472E-3</v>
      </c>
    </row>
    <row r="42" spans="1:18" x14ac:dyDescent="0.25">
      <c r="A42" s="210"/>
      <c r="B42" s="170" t="s">
        <v>85</v>
      </c>
      <c r="C42" s="171">
        <v>15000</v>
      </c>
      <c r="E42" s="175">
        <f>E13/SUM('Bill Impacts - GS &lt; 50 15000'!$H$12+'Bill Impacts - GS &lt; 50 15000'!$H$19)</f>
        <v>0.24363479440231794</v>
      </c>
      <c r="F42" s="175">
        <f>F13/SUM('Bill Impacts - GS &lt; 50 15000'!$K$12+'Bill Impacts - GS &lt; 50 15000'!$K$19)</f>
        <v>4.6596936499281247E-2</v>
      </c>
      <c r="G42" s="175">
        <f>G13/SUM('Bill Impacts - GS &lt; 50 15000'!$Q$12+'Bill Impacts - GS &lt; 50 15000'!$Q$19)</f>
        <v>2.6050300762563351E-2</v>
      </c>
      <c r="H42" s="175">
        <f>H13/SUM('Bill Impacts - GS &lt; 50 15000'!$W$12+'Bill Impacts - GS &lt; 50 15000'!$W$19)</f>
        <v>1.6756681900013826E-2</v>
      </c>
      <c r="I42" s="180">
        <f>I13/SUM('Bill Impacts - GS &lt; 50 15000'!$AC$12+'Bill Impacts - GS &lt; 50 15000'!$AC$19)</f>
        <v>2.6241714337601023E-2</v>
      </c>
      <c r="J42" s="210"/>
      <c r="K42" s="170" t="s">
        <v>85</v>
      </c>
      <c r="L42" s="171">
        <v>15000</v>
      </c>
      <c r="N42" s="175">
        <f>'Bill Impacts - GS &lt; 50 15000'!$N$50</f>
        <v>4.2822277113353062E-2</v>
      </c>
      <c r="O42" s="175">
        <f>'Bill Impacts - GS &lt; 50 15000'!$T$50</f>
        <v>4.486385684159433E-3</v>
      </c>
      <c r="P42" s="175">
        <f>'Bill Impacts - GS &lt; 50 15000'!$Z$50</f>
        <v>5.145933670872951E-3</v>
      </c>
      <c r="Q42" s="175">
        <f>'Bill Impacts - GS &lt; 50 15000'!$AF$50</f>
        <v>4.9619570956672921E-3</v>
      </c>
      <c r="R42" s="180">
        <f>'Bill Impacts - GS &lt; 50 15000'!$AL$50</f>
        <v>4.8398595314488287E-3</v>
      </c>
    </row>
    <row r="43" spans="1:18" x14ac:dyDescent="0.25">
      <c r="A43" s="210"/>
      <c r="B43" s="170" t="s">
        <v>86</v>
      </c>
      <c r="C43" s="171">
        <v>43999.999999999993</v>
      </c>
      <c r="D43" s="171">
        <v>100</v>
      </c>
      <c r="E43" s="175">
        <f>E14/SUM('Bill Impacts - GS &gt; 50 100'!$H$12+'Bill Impacts - GS &gt; 50 100'!$H$19)</f>
        <v>0.23212683802020362</v>
      </c>
      <c r="F43" s="175">
        <f>F14/SUM('Bill Impacts - GS &gt; 50 100'!$K$12+'Bill Impacts - GS &gt; 50 100'!$K$19)</f>
        <v>4.4412085911903945E-2</v>
      </c>
      <c r="G43" s="175">
        <f>G14/SUM('Bill Impacts - GS &gt; 50 100'!$Q$12+'Bill Impacts - GS &gt; 50 100'!$Q$19)</f>
        <v>2.2140724688196181E-2</v>
      </c>
      <c r="H43" s="175">
        <f>H14/SUM('Bill Impacts - GS &gt; 50 100'!$W$12+'Bill Impacts - GS &gt; 50 100'!$W$19)</f>
        <v>1.3699442533507224E-2</v>
      </c>
      <c r="I43" s="180">
        <f>I14/SUM('Bill Impacts - GS &gt; 50 100'!$AC$12+'Bill Impacts - GS &gt; 50 100'!$AC$19)</f>
        <v>2.7394254958170036E-2</v>
      </c>
      <c r="J43" s="210"/>
      <c r="K43" s="170" t="s">
        <v>86</v>
      </c>
      <c r="L43" s="171">
        <v>43999.999999999993</v>
      </c>
      <c r="M43" s="171">
        <v>100</v>
      </c>
      <c r="N43" s="175">
        <f>'Bill Impacts - GS &gt; 50 100'!$N$56</f>
        <v>4.3590265346265873E-2</v>
      </c>
      <c r="O43" s="175">
        <f>'Bill Impacts - GS &gt; 50 100'!$T$56</f>
        <v>5.2800906860657609E-3</v>
      </c>
      <c r="P43" s="175">
        <f>'Bill Impacts - GS &gt; 50 100'!$Z$56</f>
        <v>4.4870789369539938E-3</v>
      </c>
      <c r="Q43" s="175">
        <f>'Bill Impacts - GS &gt; 50 100'!$AF$56</f>
        <v>3.5924844782563542E-3</v>
      </c>
      <c r="R43" s="180">
        <f>'Bill Impacts - GS &gt; 50 100'!$AL$56</f>
        <v>5.1183774448058574E-3</v>
      </c>
    </row>
    <row r="44" spans="1:18" x14ac:dyDescent="0.25">
      <c r="A44" s="210"/>
      <c r="B44" s="170" t="s">
        <v>86</v>
      </c>
      <c r="C44" s="171">
        <v>109999.99999999999</v>
      </c>
      <c r="D44" s="171">
        <v>250</v>
      </c>
      <c r="E44" s="175">
        <f>E15/SUM('Bill Impacts - GS &gt; 50 250'!$H$12+'Bill Impacts - GS &gt; 50 250'!$H$19)</f>
        <v>0.22417385947003787</v>
      </c>
      <c r="F44" s="175">
        <f>F15/SUM('Bill Impacts - GS &gt; 50 250'!$K$12+'Bill Impacts - GS &gt; 50 250'!$K$19)</f>
        <v>4.3158190780222455E-2</v>
      </c>
      <c r="G44" s="175">
        <f>G15/SUM('Bill Impacts - GS &gt; 50 250'!$Q$12+'Bill Impacts - GS &gt; 50 250'!$Q$19)</f>
        <v>2.1540062434963505E-2</v>
      </c>
      <c r="H44" s="175">
        <f>H15/SUM('Bill Impacts - GS &gt; 50 250'!$W$12+'Bill Impacts - GS &gt; 50 250'!$W$19)</f>
        <v>1.3334938464815189E-2</v>
      </c>
      <c r="I44" s="180">
        <f>I15/SUM('Bill Impacts - GS &gt; 50 250'!$AC$12+'Bill Impacts - GS &gt; 50 250'!$AC$19)</f>
        <v>2.6670748535553436E-2</v>
      </c>
      <c r="J44" s="210"/>
      <c r="K44" s="170" t="s">
        <v>86</v>
      </c>
      <c r="L44" s="171">
        <v>109999.99999999999</v>
      </c>
      <c r="M44" s="171">
        <v>250</v>
      </c>
      <c r="N44" s="175">
        <f>'Bill Impacts - GS &gt; 50 250'!$N$56</f>
        <v>3.7627015788836392E-2</v>
      </c>
      <c r="O44" s="175">
        <f>'Bill Impacts - GS &gt; 50 250'!$T$56</f>
        <v>3.6787471587191949E-3</v>
      </c>
      <c r="P44" s="175">
        <f>'Bill Impacts - GS &gt; 50 250'!$Z$56</f>
        <v>3.7292744781852621E-3</v>
      </c>
      <c r="Q44" s="175">
        <f>'Bill Impacts - GS &gt; 50 250'!$AF$56</f>
        <v>3.1477429925391306E-3</v>
      </c>
      <c r="R44" s="180">
        <f>'Bill Impacts - GS &gt; 50 250'!$AL$56</f>
        <v>4.1361857214258554E-3</v>
      </c>
    </row>
    <row r="45" spans="1:18" x14ac:dyDescent="0.25">
      <c r="A45" s="210"/>
      <c r="B45" s="170" t="s">
        <v>86</v>
      </c>
      <c r="C45" s="171">
        <v>153999.99999999997</v>
      </c>
      <c r="D45" s="171">
        <v>350</v>
      </c>
      <c r="E45" s="175">
        <f>E16/SUM('Bill Impacts - GS &gt; 50 350'!$H$12+'Bill Impacts - GS &gt; 50 350'!$H$19)</f>
        <v>0.22155414552830258</v>
      </c>
      <c r="F45" s="175">
        <f>F16/SUM('Bill Impacts - GS &gt; 50 350'!$K$12+'Bill Impacts - GS &gt; 50 350'!$K$19)</f>
        <v>4.2741582428504427E-2</v>
      </c>
      <c r="G45" s="175">
        <f>G16/SUM('Bill Impacts - GS &gt; 50 350'!$Q$12+'Bill Impacts - GS &gt; 50 350'!$Q$19)</f>
        <v>2.1340171871217607E-2</v>
      </c>
      <c r="H45" s="175">
        <f>H16/SUM('Bill Impacts - GS &gt; 50 350'!$W$12+'Bill Impacts - GS &gt; 50 350'!$W$19)</f>
        <v>1.32135423996208E-2</v>
      </c>
      <c r="I45" s="180">
        <f>I16/SUM('Bill Impacts - GS &gt; 50 350'!$AC$12+'Bill Impacts - GS &gt; 50 350'!$AC$19)</f>
        <v>2.6429673165347174E-2</v>
      </c>
      <c r="J45" s="210"/>
      <c r="K45" s="170" t="s">
        <v>86</v>
      </c>
      <c r="L45" s="171">
        <v>153999.99999999997</v>
      </c>
      <c r="M45" s="171">
        <v>350</v>
      </c>
      <c r="N45" s="175">
        <f>'Bill Impacts - GS &gt; 50 350'!$N$56</f>
        <v>3.6448180642578751E-2</v>
      </c>
      <c r="O45" s="175">
        <f>'Bill Impacts - GS &gt; 50 350'!$T$56</f>
        <v>3.3600068231821054E-3</v>
      </c>
      <c r="P45" s="175">
        <f>'Bill Impacts - GS &gt; 50 350'!$Z$56</f>
        <v>3.5781482065539187E-3</v>
      </c>
      <c r="Q45" s="175">
        <f>'Bill Impacts - GS &gt; 50 350'!$AF$56</f>
        <v>3.0589694373724459E-3</v>
      </c>
      <c r="R45" s="180">
        <f>'Bill Impacts - GS &gt; 50 350'!$AL$56</f>
        <v>3.9400290086674065E-3</v>
      </c>
    </row>
    <row r="46" spans="1:18" x14ac:dyDescent="0.25">
      <c r="A46" s="210"/>
      <c r="B46" s="170" t="s">
        <v>86</v>
      </c>
      <c r="C46" s="171">
        <v>879999.99999999988</v>
      </c>
      <c r="D46" s="171">
        <v>2000</v>
      </c>
      <c r="E46" s="175">
        <f>E17/SUM('Bill Impacts - GS &gt; 50 2000'!$H$12+'Bill Impacts - GS &gt; 50 2000'!$H$19)</f>
        <v>0.21360790766982682</v>
      </c>
      <c r="F46" s="175">
        <f>F17/SUM('Bill Impacts - GS &gt; 50 2000'!$K$12+'Bill Impacts - GS &gt; 50 2000'!$K$19)</f>
        <v>4.1466904795017044E-2</v>
      </c>
      <c r="G46" s="175">
        <f>G17/SUM('Bill Impacts - GS &gt; 50 2000'!$Q$12+'Bill Impacts - GS &gt; 50 2000'!$Q$19)</f>
        <v>2.0727582601973008E-2</v>
      </c>
      <c r="H46" s="175">
        <f>H17/SUM('Bill Impacts - GS &gt; 50 2000'!$W$12+'Bill Impacts - GS &gt; 50 2000'!$W$19)</f>
        <v>1.2841213064299041E-2</v>
      </c>
      <c r="I46" s="180">
        <f>I17/SUM('Bill Impacts - GS &gt; 50 2000'!$AC$12+'Bill Impacts - GS &gt; 50 2000'!$AC$19)</f>
        <v>2.568991947682036E-2</v>
      </c>
      <c r="J46" s="210"/>
      <c r="K46" s="170" t="s">
        <v>86</v>
      </c>
      <c r="L46" s="171">
        <v>879999.99999999988</v>
      </c>
      <c r="M46" s="171">
        <v>2000</v>
      </c>
      <c r="N46" s="175">
        <f>'Bill Impacts - GS &gt; 50 2000'!$N$56</f>
        <v>3.3971184976740634E-2</v>
      </c>
      <c r="O46" s="175">
        <f>'Bill Impacts - GS &gt; 50 2000'!$T$56</f>
        <v>2.6878942322849978E-3</v>
      </c>
      <c r="P46" s="175">
        <f>'Bill Impacts - GS &gt; 50 2000'!$Z$56</f>
        <v>3.259160511518382E-3</v>
      </c>
      <c r="Q46" s="175">
        <f>'Bill Impacts - GS &gt; 50 2000'!$AF$56</f>
        <v>2.8715040766305721E-3</v>
      </c>
      <c r="R46" s="180">
        <f>'Bill Impacts - GS &gt; 50 2000'!$AL$56</f>
        <v>3.5256858207102404E-3</v>
      </c>
    </row>
    <row r="47" spans="1:18" x14ac:dyDescent="0.25">
      <c r="A47" s="210"/>
      <c r="B47" s="170" t="s">
        <v>86</v>
      </c>
      <c r="C47" s="171">
        <v>1759999.9999999998</v>
      </c>
      <c r="D47" s="171">
        <v>4000</v>
      </c>
      <c r="E47" s="175">
        <f>E18/SUM('Bill Impacts - GS &gt; 50 4000'!$H$12+'Bill Impacts - GS &gt; 50 4000'!$H$19)</f>
        <v>0.21245936825317668</v>
      </c>
      <c r="F47" s="175">
        <f>F18/SUM('Bill Impacts - GS &gt; 50 4000'!$K$12+'Bill Impacts - GS &gt; 50 4000'!$K$19)</f>
        <v>4.1281282457563684E-2</v>
      </c>
      <c r="G47" s="175">
        <f>G18/SUM('Bill Impacts - GS &gt; 50 4000'!$Q$12+'Bill Impacts - GS &gt; 50 4000'!$Q$19)</f>
        <v>2.0638250431157919E-2</v>
      </c>
      <c r="H47" s="175">
        <f>H18/SUM('Bill Impacts - GS &gt; 50 4000'!$W$12+'Bill Impacts - GS &gt; 50 4000'!$W$19)</f>
        <v>1.2786879983450204E-2</v>
      </c>
      <c r="I47" s="180">
        <f>I18/SUM('Bill Impacts - GS &gt; 50 4000'!$AC$12+'Bill Impacts - GS &gt; 50 4000'!$AC$19)</f>
        <v>2.5581923609925065E-2</v>
      </c>
      <c r="J47" s="210"/>
      <c r="K47" s="170" t="s">
        <v>86</v>
      </c>
      <c r="L47" s="171">
        <v>1759999.9999999998</v>
      </c>
      <c r="M47" s="171">
        <v>4000</v>
      </c>
      <c r="N47" s="175">
        <f>'Bill Impacts - GS &gt; 50 4000'!$N$56</f>
        <v>3.3704794268143996E-2</v>
      </c>
      <c r="O47" s="175">
        <f>'Bill Impacts - GS &gt; 50 4000'!$T$56</f>
        <v>2.6154194497902666E-3</v>
      </c>
      <c r="P47" s="175">
        <f>'Bill Impacts - GS &gt; 50 4000'!$Z$56</f>
        <v>3.224738105188757E-3</v>
      </c>
      <c r="Q47" s="175">
        <f>'Bill Impacts - GS &gt; 50 4000'!$AF$56</f>
        <v>2.8512673021450158E-3</v>
      </c>
      <c r="R47" s="180">
        <f>'Bill Impacts - GS &gt; 50 4000'!$AL$56</f>
        <v>3.4809484556542667E-3</v>
      </c>
    </row>
    <row r="48" spans="1:18" x14ac:dyDescent="0.25">
      <c r="A48" s="210"/>
      <c r="B48" s="170" t="s">
        <v>87</v>
      </c>
      <c r="C48" s="171">
        <v>3321500</v>
      </c>
      <c r="D48" s="171">
        <v>6500</v>
      </c>
      <c r="E48" s="207">
        <f>E19/SUM('Bill Impacts - Large Use 6500'!$H$12+'Bill Impacts - Large Use 6500'!$H$19)</f>
        <v>-0.2382009568667853</v>
      </c>
      <c r="F48" s="175">
        <f>F19/SUM('Bill Impacts - Large Use 6500'!$K$12+'Bill Impacts - Large Use 6500'!$K$19)</f>
        <v>4.453041158697451E-2</v>
      </c>
      <c r="G48" s="175">
        <f>G19/SUM('Bill Impacts - Large Use 6500'!$Q$12+'Bill Impacts - Large Use 6500'!$Q$19)</f>
        <v>2.0059507826674306E-2</v>
      </c>
      <c r="H48" s="175">
        <f>H19/SUM('Bill Impacts - Large Use 6500'!$W$12+'Bill Impacts - Large Use 6500'!$W$19)</f>
        <v>1.418364878583955E-2</v>
      </c>
      <c r="I48" s="180">
        <f>I19/SUM('Bill Impacts - Large Use 6500'!$AC$12+'Bill Impacts - Large Use 6500'!$AC$19)</f>
        <v>2.8556532739760922E-2</v>
      </c>
      <c r="J48" s="210"/>
      <c r="K48" s="170" t="s">
        <v>87</v>
      </c>
      <c r="L48" s="171">
        <v>3321500</v>
      </c>
      <c r="M48" s="171">
        <v>6500</v>
      </c>
      <c r="N48" s="207">
        <f>'Bill Impacts - Large Use 6500'!$N$56</f>
        <v>-1.9734642265743633E-3</v>
      </c>
      <c r="O48" s="175">
        <f>'Bill Impacts - Large Use 6500'!$T$56</f>
        <v>3.2741243572967965E-3</v>
      </c>
      <c r="P48" s="175">
        <f>'Bill Impacts - Large Use 6500'!$Z$56</f>
        <v>3.4447162952325363E-3</v>
      </c>
      <c r="Q48" s="175">
        <f>'Bill Impacts - Large Use 6500'!$AF$56</f>
        <v>3.0990684040458349E-3</v>
      </c>
      <c r="R48" s="180">
        <f>'Bill Impacts - Large Use 6500'!$AL$56</f>
        <v>3.9892661284243935E-3</v>
      </c>
    </row>
    <row r="49" spans="1:18" x14ac:dyDescent="0.25">
      <c r="A49" s="210"/>
      <c r="B49" s="170" t="s">
        <v>87</v>
      </c>
      <c r="C49" s="171">
        <v>3832500</v>
      </c>
      <c r="D49" s="171">
        <v>7500</v>
      </c>
      <c r="E49" s="207">
        <f>E20/SUM('Bill Impacts - Large Use 7500'!$H$12+'Bill Impacts - Large Use 7500'!$H$19)</f>
        <v>-0.2382001632850605</v>
      </c>
      <c r="F49" s="175">
        <f>F20/SUM('Bill Impacts - Large Use 7500'!$K$12+'Bill Impacts - Large Use 7500'!$K$19)</f>
        <v>4.4530874703460982E-2</v>
      </c>
      <c r="G49" s="175">
        <f>G20/SUM('Bill Impacts - Large Use 7500'!$Q$12+'Bill Impacts - Large Use 7500'!$Q$19)</f>
        <v>2.0058937243798754E-2</v>
      </c>
      <c r="H49" s="175">
        <f>H20/SUM('Bill Impacts - Large Use 7500'!$W$12+'Bill Impacts - Large Use 7500'!$W$19)</f>
        <v>1.4184430848935777E-2</v>
      </c>
      <c r="I49" s="180">
        <f>I20/SUM('Bill Impacts - Large Use 7500'!$AC$12+'Bill Impacts - Large Use 7500'!$AC$19)</f>
        <v>2.8555701017134279E-2</v>
      </c>
      <c r="J49" s="210"/>
      <c r="K49" s="170" t="s">
        <v>87</v>
      </c>
      <c r="L49" s="171">
        <v>3832500</v>
      </c>
      <c r="M49" s="171">
        <v>7500</v>
      </c>
      <c r="N49" s="207">
        <f>'Bill Impacts - Large Use 7500'!$N$56</f>
        <v>-2.3667435965968908E-4</v>
      </c>
      <c r="O49" s="175">
        <f>'Bill Impacts - Large Use 7500'!$T$56</f>
        <v>3.0430234371813161E-3</v>
      </c>
      <c r="P49" s="175">
        <f>'Bill Impacts - Large Use 7500'!$Z$56</f>
        <v>3.3477498566126893E-3</v>
      </c>
      <c r="Q49" s="175">
        <f>'Bill Impacts - Large Use 7500'!$AF$56</f>
        <v>3.0333615122441083E-3</v>
      </c>
      <c r="R49" s="180">
        <f>'Bill Impacts - Large Use 7500'!$AL$56</f>
        <v>3.8418843651002402E-3</v>
      </c>
    </row>
    <row r="50" spans="1:18" x14ac:dyDescent="0.25">
      <c r="A50" s="210"/>
      <c r="B50" s="170" t="s">
        <v>87</v>
      </c>
      <c r="C50" s="171">
        <v>5110000</v>
      </c>
      <c r="D50" s="171">
        <v>10000</v>
      </c>
      <c r="E50" s="207">
        <f>E21/SUM('Bill Impacts - Large Use 10000'!$H$12+'Bill Impacts - Large Use 10000'!$H$19)</f>
        <v>-0.23819843699595644</v>
      </c>
      <c r="F50" s="175">
        <f>F21/SUM('Bill Impacts - Large Use 10000'!$K$12+'Bill Impacts - Large Use 10000'!$K$19)</f>
        <v>4.4531882123711397E-2</v>
      </c>
      <c r="G50" s="175">
        <f>G21/SUM('Bill Impacts - Large Use 10000'!$Q$12+'Bill Impacts - Large Use 10000'!$Q$19)</f>
        <v>2.0057696052973292E-2</v>
      </c>
      <c r="H50" s="175">
        <f>H21/SUM('Bill Impacts - Large Use 10000'!$W$12+'Bill Impacts - Large Use 10000'!$W$19)</f>
        <v>1.4186132076409797E-2</v>
      </c>
      <c r="I50" s="180">
        <f>I21/SUM('Bill Impacts - Large Use 10000'!$AC$12+'Bill Impacts - Large Use 10000'!$AC$19)</f>
        <v>2.8553891769356871E-2</v>
      </c>
      <c r="J50" s="210"/>
      <c r="K50" s="170" t="s">
        <v>87</v>
      </c>
      <c r="L50" s="171">
        <v>5110000</v>
      </c>
      <c r="M50" s="171">
        <v>10000</v>
      </c>
      <c r="N50" s="175">
        <f>'Bill Impacts - Large Use 10000'!$N$56</f>
        <v>2.6407097360095261E-3</v>
      </c>
      <c r="O50" s="175">
        <f>'Bill Impacts - Large Use 10000'!$T$56</f>
        <v>2.6619146246571928E-3</v>
      </c>
      <c r="P50" s="175">
        <f>'Bill Impacts - Large Use 10000'!$Z$56</f>
        <v>3.1877447460248272E-3</v>
      </c>
      <c r="Q50" s="175">
        <f>'Bill Impacts - Large Use 10000'!$AF$56</f>
        <v>2.9249102613935047E-3</v>
      </c>
      <c r="R50" s="180">
        <f>'Bill Impacts - Large Use 10000'!$AL$56</f>
        <v>3.5985839786978127E-3</v>
      </c>
    </row>
    <row r="51" spans="1:18" x14ac:dyDescent="0.25">
      <c r="A51" s="210"/>
      <c r="B51" s="170" t="s">
        <v>87</v>
      </c>
      <c r="C51" s="171">
        <v>6387500</v>
      </c>
      <c r="D51" s="171">
        <v>12500</v>
      </c>
      <c r="E51" s="207">
        <f>E22/SUM('Bill Impacts - Large Use 12500'!$H$12+'Bill Impacts - Large Use 12500'!$H$19)</f>
        <v>-0.23819700380414988</v>
      </c>
      <c r="F51" s="175">
        <f>F22/SUM('Bill Impacts - Large Use 12500'!$K$12+'Bill Impacts - Large Use 12500'!$K$19)</f>
        <v>4.4532718496053135E-2</v>
      </c>
      <c r="G51" s="175">
        <f>G22/SUM('Bill Impacts - Large Use 12500'!$Q$12+'Bill Impacts - Large Use 12500'!$Q$19)</f>
        <v>2.0056665603322924E-2</v>
      </c>
      <c r="H51" s="175">
        <f>H22/SUM('Bill Impacts - Large Use 12500'!$W$12+'Bill Impacts - Large Use 12500'!$W$19)</f>
        <v>1.4187544456459577E-2</v>
      </c>
      <c r="I51" s="180">
        <f>I22/SUM('Bill Impacts - Large Use 12500'!$AC$12+'Bill Impacts - Large Use 12500'!$AC$19)</f>
        <v>2.8552389714129156E-2</v>
      </c>
      <c r="J51" s="210"/>
      <c r="K51" s="170" t="s">
        <v>87</v>
      </c>
      <c r="L51" s="171">
        <v>6387500</v>
      </c>
      <c r="M51" s="171">
        <v>12500</v>
      </c>
      <c r="N51" s="175">
        <f>'Bill Impacts - Large Use 12500'!$N$56</f>
        <v>4.4007688328363756E-3</v>
      </c>
      <c r="O51" s="175">
        <f>'Bill Impacts - Large Use 12500'!$T$56</f>
        <v>2.4298715733706224E-3</v>
      </c>
      <c r="P51" s="175">
        <f>'Bill Impacts - Large Use 12500'!$Z$56</f>
        <v>3.0902639667124395E-3</v>
      </c>
      <c r="Q51" s="175">
        <f>'Bill Impacts - Large Use 12500'!$AF$56</f>
        <v>2.8588209587229276E-3</v>
      </c>
      <c r="R51" s="180">
        <f>'Bill Impacts - Large Use 12500'!$AL$56</f>
        <v>3.4502929144246942E-3</v>
      </c>
    </row>
    <row r="52" spans="1:18" x14ac:dyDescent="0.25">
      <c r="A52" s="210"/>
      <c r="B52" s="170" t="s">
        <v>90</v>
      </c>
      <c r="C52" s="171">
        <v>7665000</v>
      </c>
      <c r="D52" s="171">
        <v>15000</v>
      </c>
      <c r="E52" s="207">
        <f>E23/SUM('Bill Impacts - Large Use2 15000'!$H$12+'Bill Impacts - Large Use2 15000'!$H$19)</f>
        <v>-0.86783729274828048</v>
      </c>
      <c r="F52" s="175">
        <f>F23/SUM('Bill Impacts - Large Use2 15000'!$K$12+'Bill Impacts - Large Use2 15000'!$K$19)</f>
        <v>0.28078315280477512</v>
      </c>
      <c r="G52" s="175">
        <f>G23/SUM('Bill Impacts - Large Use2 15000'!$Q$12+'Bill Impacts - Large Use2 15000'!$Q$19)</f>
        <v>0.37471208582590804</v>
      </c>
      <c r="H52" s="175">
        <f>H23/SUM('Bill Impacts - Large Use2 15000'!$W$12+'Bill Impacts - Large Use2 15000'!$W$19)</f>
        <v>1.4248473482332807E-2</v>
      </c>
      <c r="I52" s="180">
        <f>I23/SUM('Bill Impacts - Large Use2 15000'!$AC$12+'Bill Impacts - Large Use2 15000'!$AC$19)</f>
        <v>2.8563928448830451E-2</v>
      </c>
      <c r="J52" s="210"/>
      <c r="K52" s="170" t="s">
        <v>90</v>
      </c>
      <c r="L52" s="171">
        <v>7665000</v>
      </c>
      <c r="M52" s="171">
        <v>15000</v>
      </c>
      <c r="N52" s="207">
        <f>'Bill Impacts - Large Use2 15000'!$N$56</f>
        <v>-2.3253665385797633E-2</v>
      </c>
      <c r="O52" s="175">
        <f>'Bill Impacts - Large Use2 15000'!$T$56</f>
        <v>2.2757765831003312E-3</v>
      </c>
      <c r="P52" s="175">
        <f>'Bill Impacts - Large Use2 15000'!$Z$56</f>
        <v>5.3513123090891618E-3</v>
      </c>
      <c r="Q52" s="175">
        <f>'Bill Impacts - Large Use2 15000'!$AF$56</f>
        <v>2.5062321911793416E-3</v>
      </c>
      <c r="R52" s="180">
        <f>'Bill Impacts - Large Use2 15000'!$AL$56</f>
        <v>2.6585865880906128E-3</v>
      </c>
    </row>
    <row r="53" spans="1:18" x14ac:dyDescent="0.25">
      <c r="A53" s="210"/>
      <c r="B53" s="170" t="s">
        <v>90</v>
      </c>
      <c r="C53" s="171">
        <v>10220000</v>
      </c>
      <c r="D53" s="171">
        <v>20000</v>
      </c>
      <c r="E53" s="207">
        <f>E24/SUM('Bill Impacts - Large Use2 20000'!$H$12+'Bill Impacts - Large Use2 20000'!$H$19)</f>
        <v>-0.86783521326557589</v>
      </c>
      <c r="F53" s="175">
        <f>F24/SUM('Bill Impacts - Large Use2 20000'!$K$12+'Bill Impacts - Large Use2 20000'!$K$19)</f>
        <v>0.28079297535017839</v>
      </c>
      <c r="G53" s="175">
        <f>G24/SUM('Bill Impacts - Large Use2 20000'!$Q$12+'Bill Impacts - Large Use2 20000'!$Q$19)</f>
        <v>0.37471482625267777</v>
      </c>
      <c r="H53" s="175">
        <f>H24/SUM('Bill Impacts - Large Use2 20000'!$W$12+'Bill Impacts - Large Use2 20000'!$W$19)</f>
        <v>1.4259537066785429E-2</v>
      </c>
      <c r="I53" s="180">
        <f>I24/SUM('Bill Impacts - Large Use2 20000'!$AC$12+'Bill Impacts - Large Use2 20000'!$AC$19)</f>
        <v>2.8563755889466302E-2</v>
      </c>
      <c r="J53" s="210"/>
      <c r="K53" s="170" t="s">
        <v>90</v>
      </c>
      <c r="L53" s="171">
        <v>10220000</v>
      </c>
      <c r="M53" s="171">
        <v>20000</v>
      </c>
      <c r="N53" s="207">
        <f>'Bill Impacts - Large Use2 20000'!$N$56</f>
        <v>-1.9755294602513813E-2</v>
      </c>
      <c r="O53" s="175">
        <f>'Bill Impacts - Large Use2 20000'!$T$56</f>
        <v>3.7849708002094294E-3</v>
      </c>
      <c r="P53" s="175">
        <f>'Bill Impacts - Large Use2 20000'!$Z$56</f>
        <v>4.9601351027981806E-3</v>
      </c>
      <c r="Q53" s="175">
        <f>'Bill Impacts - Large Use2 20000'!$AF$56</f>
        <v>2.4893189589323163E-3</v>
      </c>
      <c r="R53" s="180">
        <f>'Bill Impacts - Large Use2 20000'!$AL$56</f>
        <v>2.6206105649879182E-3</v>
      </c>
    </row>
    <row r="54" spans="1:18" x14ac:dyDescent="0.25">
      <c r="A54" s="210"/>
      <c r="B54" s="170" t="s">
        <v>88</v>
      </c>
      <c r="C54" s="171">
        <v>250</v>
      </c>
      <c r="E54" s="175">
        <f>E25/SUM('Bill Impacts - USL 250'!$H$12+'Bill Impacts - USL 250'!$H$19)</f>
        <v>-0.10250574712643673</v>
      </c>
      <c r="F54" s="175">
        <f>F25/SUM('Bill Impacts - USL 250'!$K$12+'Bill Impacts - USL 250'!$K$19)</f>
        <v>2.93793704054711E-2</v>
      </c>
      <c r="G54" s="175">
        <f>G25/SUM('Bill Impacts - USL 250'!$Q$12+'Bill Impacts - USL 250'!$Q$19)</f>
        <v>2.0669519923028477E-2</v>
      </c>
      <c r="H54" s="175">
        <f>H25/SUM('Bill Impacts - USL 250'!$W$12+'Bill Impacts - USL 250'!$W$19)</f>
        <v>8.3457937849432968E-3</v>
      </c>
      <c r="I54" s="180">
        <f>I25/SUM('Bill Impacts - USL 250'!$AC$12+'Bill Impacts - USL 250'!$AC$19)</f>
        <v>2.8626000338483185E-2</v>
      </c>
      <c r="J54" s="210"/>
      <c r="K54" s="170" t="s">
        <v>88</v>
      </c>
      <c r="L54" s="171">
        <v>250</v>
      </c>
      <c r="N54" s="175">
        <f>'Bill Impacts - USL 250'!$N$56</f>
        <v>-1.5431778584991129E-2</v>
      </c>
      <c r="O54" s="175">
        <f>'Bill Impacts - USL 250'!$T$56</f>
        <v>7.467616185711244E-3</v>
      </c>
      <c r="P54" s="175">
        <f>'Bill Impacts - USL 250'!$Z$56</f>
        <v>8.1438218656954067E-3</v>
      </c>
      <c r="Q54" s="175">
        <f>'Bill Impacts - USL 250'!$AF$56</f>
        <v>5.0910965769989458E-3</v>
      </c>
      <c r="R54" s="180">
        <f>'Bill Impacts - USL 250'!$AL$56</f>
        <v>1.0646338180020939E-2</v>
      </c>
    </row>
    <row r="55" spans="1:18" x14ac:dyDescent="0.25">
      <c r="A55" s="210"/>
      <c r="B55" s="170" t="s">
        <v>88</v>
      </c>
      <c r="C55" s="171">
        <v>500</v>
      </c>
      <c r="E55" s="175">
        <f>E26/SUM('Bill Impacts - USL 500'!$H$12+'Bill Impacts - USL 500'!$H$19)</f>
        <v>-0.10255688622754486</v>
      </c>
      <c r="F55" s="175">
        <f>F26/SUM('Bill Impacts - USL 500'!$K$12+'Bill Impacts - USL 500'!$K$19)</f>
        <v>2.9631754885803233E-2</v>
      </c>
      <c r="G55" s="175">
        <f>G26/SUM('Bill Impacts - USL 500'!$Q$12+'Bill Impacts - USL 500'!$Q$19)</f>
        <v>2.1009111292559345E-2</v>
      </c>
      <c r="H55" s="175">
        <f>H26/SUM('Bill Impacts - USL 500'!$W$12+'Bill Impacts - USL 500'!$W$19)</f>
        <v>8.1050547107059164E-3</v>
      </c>
      <c r="I55" s="180">
        <f>I26/SUM('Bill Impacts - USL 500'!$AC$12+'Bill Impacts - USL 500'!$AC$19)</f>
        <v>2.8659031813288261E-2</v>
      </c>
      <c r="J55" s="210"/>
      <c r="K55" s="170" t="s">
        <v>88</v>
      </c>
      <c r="L55" s="171">
        <v>500</v>
      </c>
      <c r="N55" s="175">
        <f>'Bill Impacts - USL 500'!$N$56</f>
        <v>-3.4405003581168491E-3</v>
      </c>
      <c r="O55" s="175">
        <f>'Bill Impacts - USL 500'!$T$56</f>
        <v>4.939883840053878E-3</v>
      </c>
      <c r="P55" s="175">
        <f>'Bill Impacts - USL 500'!$Z$56</f>
        <v>6.7198489696792861E-3</v>
      </c>
      <c r="Q55" s="175">
        <f>'Bill Impacts - USL 500'!$AF$56</f>
        <v>4.654164684244606E-3</v>
      </c>
      <c r="R55" s="180">
        <f>'Bill Impacts - USL 500'!$AL$56</f>
        <v>8.4618235604320274E-3</v>
      </c>
    </row>
    <row r="56" spans="1:18" x14ac:dyDescent="0.25">
      <c r="A56" s="210"/>
      <c r="B56" s="170" t="s">
        <v>89</v>
      </c>
      <c r="C56" s="171">
        <v>97008</v>
      </c>
      <c r="D56" s="171">
        <v>216</v>
      </c>
      <c r="E56" s="175">
        <f>E27/SUM('Bill Impacts - Sentinel (2)'!$H$12+'Bill Impacts - Sentinel (2)'!$H$19)</f>
        <v>0.1532871914092919</v>
      </c>
      <c r="F56" s="175">
        <f>F27/SUM('Bill Impacts - Sentinel (2)'!$K$12+'Bill Impacts - Sentinel (2)'!$K$19)</f>
        <v>4.4528228489529663E-2</v>
      </c>
      <c r="G56" s="175">
        <f>G27/SUM('Bill Impacts - Sentinel (2)'!$Q$12+'Bill Impacts - Sentinel (2)'!$Q$19)</f>
        <v>2.3087838584299959E-2</v>
      </c>
      <c r="H56" s="175">
        <f>H27/SUM('Bill Impacts - Sentinel (2)'!$W$12+'Bill Impacts - Sentinel (2)'!$W$19)</f>
        <v>1.4172442865135478E-2</v>
      </c>
      <c r="I56" s="180">
        <f>I27/SUM('Bill Impacts - Sentinel (2)'!$AC$12+'Bill Impacts - Sentinel (2)'!$AC$19)</f>
        <v>2.8568274863531057E-2</v>
      </c>
      <c r="J56" s="210"/>
      <c r="K56" s="170" t="s">
        <v>89</v>
      </c>
      <c r="L56" s="171">
        <v>97008</v>
      </c>
      <c r="M56" s="171">
        <v>216</v>
      </c>
      <c r="N56" s="175">
        <f>'Bill Impacts - Sentinel (2)'!$N$56</f>
        <v>6.5243781264974182E-2</v>
      </c>
      <c r="O56" s="175">
        <f>'Bill Impacts - Sentinel (2)'!$T$56</f>
        <v>1.3646466012973289E-2</v>
      </c>
      <c r="P56" s="175">
        <f>'Bill Impacts - Sentinel (2)'!$Z$56</f>
        <v>9.8887932744038051E-3</v>
      </c>
      <c r="Q56" s="175">
        <f>'Bill Impacts - Sentinel (2)'!$AF$56</f>
        <v>6.5892616157533935E-3</v>
      </c>
      <c r="R56" s="180">
        <f>'Bill Impacts - Sentinel (2)'!$AL$56</f>
        <v>1.215691374307505E-2</v>
      </c>
    </row>
    <row r="57" spans="1:18" ht="13.8" thickBot="1" x14ac:dyDescent="0.3">
      <c r="A57" s="211"/>
      <c r="B57" s="173" t="s">
        <v>118</v>
      </c>
      <c r="C57" s="174">
        <v>2400000</v>
      </c>
      <c r="D57" s="174">
        <v>6800</v>
      </c>
      <c r="E57" s="181">
        <f>E28/SUM('Bill Impacts - Street Light (2'!$H$12+'Bill Impacts - Street Light (2'!$H$19)</f>
        <v>0.24158278976937494</v>
      </c>
      <c r="F57" s="181">
        <f>F28/SUM('Bill Impacts - Street Light (2'!$K$12+'Bill Impacts - Street Light (2'!$K$19)</f>
        <v>4.6138799147285137E-2</v>
      </c>
      <c r="G57" s="181">
        <f>G28/SUM('Bill Impacts - Street Light (2'!$Q$12+'Bill Impacts - Street Light (2'!$Q$19)</f>
        <v>2.3092865719615264E-2</v>
      </c>
      <c r="H57" s="181">
        <f>H28/SUM('Bill Impacts - Street Light (2'!$W$12+'Bill Impacts - Street Light (2'!$W$19)</f>
        <v>1.4170794557237793E-2</v>
      </c>
      <c r="I57" s="182">
        <f>I28/SUM('Bill Impacts - Street Light (2'!$AC$12+'Bill Impacts - Street Light (2'!$AC$19)</f>
        <v>2.8561734309939437E-2</v>
      </c>
      <c r="J57" s="211"/>
      <c r="K57" s="173" t="s">
        <v>118</v>
      </c>
      <c r="L57" s="174">
        <v>2400000</v>
      </c>
      <c r="M57" s="174">
        <v>6800</v>
      </c>
      <c r="N57" s="181">
        <f>'Bill Impacts - Street Light (2'!$N$56</f>
        <v>9.155782069547734E-2</v>
      </c>
      <c r="O57" s="181">
        <f>'Bill Impacts - Street Light (2'!$T$56</f>
        <v>2.2515152562265627E-2</v>
      </c>
      <c r="P57" s="181">
        <f>'Bill Impacts - Street Light (2'!$Z$56</f>
        <v>9.8352349535343105E-3</v>
      </c>
      <c r="Q57" s="181">
        <f>'Bill Impacts - Street Light (2'!$AF$56</f>
        <v>6.6608717111220645E-3</v>
      </c>
      <c r="R57" s="182">
        <f>'Bill Impacts - Street Light (2'!$AL$56</f>
        <v>1.2000076486015617E-2</v>
      </c>
    </row>
    <row r="58" spans="1:18" x14ac:dyDescent="0.25">
      <c r="E58" s="175"/>
      <c r="F58" s="175"/>
      <c r="G58" s="175"/>
      <c r="H58" s="175"/>
      <c r="I58" s="175"/>
    </row>
  </sheetData>
  <mergeCells count="4">
    <mergeCell ref="A2:A28"/>
    <mergeCell ref="J2:J28"/>
    <mergeCell ref="A31:A57"/>
    <mergeCell ref="J31:J57"/>
  </mergeCells>
  <pageMargins left="0.7" right="0.7" top="0.75" bottom="0.75" header="0.3" footer="0.3"/>
  <pageSetup paperSize="5" scale="63" orientation="landscape" r:id="rId1"/>
  <headerFooter>
    <oddHeader>&amp;C&amp;"Arial,Bold"SL Updated for Audit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M41" zoomScaleNormal="100" workbookViewId="0">
      <selection activeCell="M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41.23</v>
      </c>
      <c r="K12" s="18">
        <f t="shared" ref="K12:K27" si="1">$F12*J12</f>
        <v>41.23</v>
      </c>
      <c r="L12" s="19"/>
      <c r="M12" s="21">
        <f>K12-H12</f>
        <v>8.019999999999996</v>
      </c>
      <c r="N12" s="22">
        <f>IF((H12)=0,"",(M12/H12))</f>
        <v>0.24149352604637145</v>
      </c>
      <c r="O12" s="19"/>
      <c r="P12" s="16">
        <v>43.13</v>
      </c>
      <c r="Q12" s="18">
        <f t="shared" ref="Q12:Q27" si="2">$F12*P12</f>
        <v>43.13</v>
      </c>
      <c r="R12" s="19"/>
      <c r="S12" s="21">
        <f>Q12-K12</f>
        <v>1.9000000000000057</v>
      </c>
      <c r="T12" s="22">
        <f t="shared" ref="T12:T34" si="3">IF((K12)=0,"",(S12/K12))</f>
        <v>4.6082949308755901E-2</v>
      </c>
      <c r="U12" s="19"/>
      <c r="V12" s="16">
        <v>44.13</v>
      </c>
      <c r="W12" s="18">
        <f t="shared" ref="W12:W27" si="4">$F12*V12</f>
        <v>44.13</v>
      </c>
      <c r="X12" s="19"/>
      <c r="Y12" s="21">
        <f>W12-Q12</f>
        <v>1</v>
      </c>
      <c r="Z12" s="22">
        <f t="shared" ref="Z12:Z34" si="5">IF((Q12)=0,"",(Y12/Q12))</f>
        <v>2.3185717597959656E-2</v>
      </c>
      <c r="AA12" s="19"/>
      <c r="AB12" s="16">
        <v>44.76</v>
      </c>
      <c r="AC12" s="18">
        <f t="shared" ref="AC12:AC27" si="6">$F12*AB12</f>
        <v>44.76</v>
      </c>
      <c r="AD12" s="19"/>
      <c r="AE12" s="21">
        <f>AC12-W12</f>
        <v>0.62999999999999545</v>
      </c>
      <c r="AF12" s="22">
        <f t="shared" ref="AF12:AF34" si="7">IF((W12)=0,"",(AE12/W12))</f>
        <v>1.4276002719238508E-2</v>
      </c>
      <c r="AG12" s="19"/>
      <c r="AH12" s="16">
        <v>46.04</v>
      </c>
      <c r="AI12" s="18">
        <f t="shared" ref="AI12:AI27" si="8">$F12*AH12</f>
        <v>46.04</v>
      </c>
      <c r="AJ12" s="19"/>
      <c r="AK12" s="21">
        <f>AI12-AC12</f>
        <v>1.2800000000000011</v>
      </c>
      <c r="AL12" s="22">
        <f t="shared" ref="AL12:AL34" si="9">IF((AC12)=0,"",(AK12/AC12))</f>
        <v>2.8596961572832914E-2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8.6E-3</v>
      </c>
      <c r="H19" s="18">
        <f t="shared" si="0"/>
        <v>17.2</v>
      </c>
      <c r="I19" s="19"/>
      <c r="J19" s="16">
        <v>1.0699999999999999E-2</v>
      </c>
      <c r="K19" s="18">
        <f t="shared" si="1"/>
        <v>21.4</v>
      </c>
      <c r="L19" s="19"/>
      <c r="M19" s="21">
        <f t="shared" si="10"/>
        <v>4.1999999999999993</v>
      </c>
      <c r="N19" s="22">
        <f t="shared" si="11"/>
        <v>0.24418604651162787</v>
      </c>
      <c r="O19" s="19"/>
      <c r="P19" s="16">
        <v>1.12E-2</v>
      </c>
      <c r="Q19" s="18">
        <f t="shared" si="2"/>
        <v>22.4</v>
      </c>
      <c r="R19" s="19"/>
      <c r="S19" s="21">
        <f t="shared" si="12"/>
        <v>1</v>
      </c>
      <c r="T19" s="22">
        <f t="shared" si="3"/>
        <v>4.6728971962616828E-2</v>
      </c>
      <c r="U19" s="19"/>
      <c r="V19" s="16">
        <v>1.15E-2</v>
      </c>
      <c r="W19" s="18">
        <f t="shared" si="4"/>
        <v>23</v>
      </c>
      <c r="X19" s="19"/>
      <c r="Y19" s="21">
        <f t="shared" si="13"/>
        <v>0.60000000000000142</v>
      </c>
      <c r="Z19" s="22">
        <f t="shared" si="5"/>
        <v>2.678571428571435E-2</v>
      </c>
      <c r="AA19" s="19"/>
      <c r="AB19" s="16">
        <v>1.17E-2</v>
      </c>
      <c r="AC19" s="18">
        <f t="shared" si="6"/>
        <v>23.400000000000002</v>
      </c>
      <c r="AD19" s="19"/>
      <c r="AE19" s="21">
        <f t="shared" si="14"/>
        <v>0.40000000000000213</v>
      </c>
      <c r="AF19" s="22">
        <f t="shared" si="7"/>
        <v>1.7391304347826181E-2</v>
      </c>
      <c r="AG19" s="19"/>
      <c r="AH19" s="16">
        <v>1.2E-2</v>
      </c>
      <c r="AI19" s="18">
        <f t="shared" si="8"/>
        <v>24</v>
      </c>
      <c r="AJ19" s="19"/>
      <c r="AK19" s="21">
        <f t="shared" si="15"/>
        <v>0.59999999999999787</v>
      </c>
      <c r="AL19" s="22">
        <f t="shared" si="9"/>
        <v>2.5641025641025546E-2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-0.2</v>
      </c>
      <c r="L21" s="19"/>
      <c r="M21" s="21">
        <f t="shared" si="10"/>
        <v>-0.2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6">$G$7</f>
        <v>2000</v>
      </c>
      <c r="G24" s="16">
        <v>-1E-4</v>
      </c>
      <c r="H24" s="18">
        <f t="shared" si="0"/>
        <v>-0.2</v>
      </c>
      <c r="I24" s="19"/>
      <c r="J24" s="16">
        <v>0</v>
      </c>
      <c r="K24" s="18">
        <f t="shared" si="1"/>
        <v>0</v>
      </c>
      <c r="L24" s="19"/>
      <c r="M24" s="21">
        <f t="shared" si="10"/>
        <v>0.2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53.86999999999999</v>
      </c>
      <c r="I28" s="31"/>
      <c r="J28" s="28"/>
      <c r="K28" s="30">
        <f>SUM(K12:K27)</f>
        <v>64.72999999999999</v>
      </c>
      <c r="L28" s="31"/>
      <c r="M28" s="32">
        <f t="shared" si="10"/>
        <v>10.86</v>
      </c>
      <c r="N28" s="33">
        <f t="shared" si="11"/>
        <v>0.20159643586411735</v>
      </c>
      <c r="O28" s="31"/>
      <c r="P28" s="28"/>
      <c r="Q28" s="30">
        <f>SUM(Q12:Q27)</f>
        <v>65.53</v>
      </c>
      <c r="R28" s="31"/>
      <c r="S28" s="32">
        <f t="shared" si="12"/>
        <v>0.80000000000001137</v>
      </c>
      <c r="T28" s="33">
        <f t="shared" si="3"/>
        <v>1.2359029816159609E-2</v>
      </c>
      <c r="U28" s="31"/>
      <c r="V28" s="28"/>
      <c r="W28" s="30">
        <f>SUM(W12:W27)</f>
        <v>67.13</v>
      </c>
      <c r="X28" s="31"/>
      <c r="Y28" s="32">
        <f t="shared" si="13"/>
        <v>1.5999999999999943</v>
      </c>
      <c r="Z28" s="33">
        <f t="shared" si="5"/>
        <v>2.4416297878834033E-2</v>
      </c>
      <c r="AA28" s="31"/>
      <c r="AB28" s="28"/>
      <c r="AC28" s="30">
        <f>SUM(AC12:AC27)</f>
        <v>68.16</v>
      </c>
      <c r="AD28" s="31"/>
      <c r="AE28" s="32">
        <f t="shared" si="14"/>
        <v>1.0300000000000011</v>
      </c>
      <c r="AF28" s="33">
        <f t="shared" si="7"/>
        <v>1.534336362282141E-2</v>
      </c>
      <c r="AG28" s="31"/>
      <c r="AH28" s="28"/>
      <c r="AI28" s="30">
        <f>SUM(AI12:AI27)</f>
        <v>70.039999999999992</v>
      </c>
      <c r="AJ28" s="31"/>
      <c r="AK28" s="32">
        <f t="shared" si="15"/>
        <v>1.8799999999999955</v>
      </c>
      <c r="AL28" s="33">
        <f t="shared" si="9"/>
        <v>2.7582159624413079E-2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2000</v>
      </c>
      <c r="G29" s="16">
        <v>-1.6086780734186502E-3</v>
      </c>
      <c r="H29" s="18">
        <f t="shared" ref="H29:H35" si="17">F29*G29</f>
        <v>-3.2173561468373002</v>
      </c>
      <c r="I29" s="19"/>
      <c r="J29" s="16">
        <v>-8.9999999999999998E-4</v>
      </c>
      <c r="K29" s="18">
        <f t="shared" ref="K29:K35" si="18">$F29*J29</f>
        <v>-1.8</v>
      </c>
      <c r="L29" s="19"/>
      <c r="M29" s="21">
        <f t="shared" si="10"/>
        <v>1.4173561468373002</v>
      </c>
      <c r="N29" s="22">
        <f t="shared" si="11"/>
        <v>-0.44053442707316637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1.8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3">$G$7</f>
        <v>2000</v>
      </c>
      <c r="G30" s="16">
        <v>-2.1105382765707151E-4</v>
      </c>
      <c r="H30" s="18">
        <f t="shared" si="17"/>
        <v>-0.42210765531414302</v>
      </c>
      <c r="I30" s="19"/>
      <c r="J30" s="16">
        <v>1.1999999999999999E-3</v>
      </c>
      <c r="K30" s="18">
        <f t="shared" si="18"/>
        <v>2.4</v>
      </c>
      <c r="L30" s="19"/>
      <c r="M30" s="21">
        <f t="shared" si="10"/>
        <v>2.8221076553141429</v>
      </c>
      <c r="N30" s="22">
        <f t="shared" si="11"/>
        <v>-6.6857533138408973</v>
      </c>
      <c r="O30" s="19"/>
      <c r="P30" s="16">
        <v>0</v>
      </c>
      <c r="Q30" s="18">
        <f t="shared" si="19"/>
        <v>0</v>
      </c>
      <c r="R30" s="19"/>
      <c r="S30" s="21">
        <f t="shared" si="12"/>
        <v>-2.4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6"/>
        <v>2000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0.2</v>
      </c>
      <c r="L31" s="19"/>
      <c r="M31" s="21">
        <f>K31-H31</f>
        <v>0.2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-0.2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6"/>
        <v>2000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6"/>
        <v>2000</v>
      </c>
      <c r="G33" s="141">
        <v>6.0000000000000002E-5</v>
      </c>
      <c r="H33" s="18">
        <f t="shared" si="17"/>
        <v>0.12000000000000001</v>
      </c>
      <c r="I33" s="19"/>
      <c r="J33" s="141">
        <v>6.0000000000000002E-5</v>
      </c>
      <c r="K33" s="18">
        <f t="shared" si="18"/>
        <v>0.12000000000000001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0.12000000000000001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0"/>
        <v>0.12000000000000001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1"/>
        <v>0.12000000000000001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2"/>
        <v>0.12000000000000001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75.800000000000182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6.7401360000000157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8"/>
        <v>6.7401360000000157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19"/>
        <v>6.7401360000000157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0"/>
        <v>6.7401360000000157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1"/>
        <v>6.7401360000000157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2"/>
        <v>6.7401360000000157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21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57.878672197848566</v>
      </c>
      <c r="I36" s="31"/>
      <c r="J36" s="42"/>
      <c r="K36" s="44">
        <f>SUM(K29:K35)+K28</f>
        <v>73.178136000000009</v>
      </c>
      <c r="L36" s="31"/>
      <c r="M36" s="32">
        <f t="shared" si="10"/>
        <v>15.299463802151443</v>
      </c>
      <c r="N36" s="33">
        <f t="shared" ref="N36:N46" si="24">IF((H36)=0,"",(M36/H36))</f>
        <v>0.2643368139105331</v>
      </c>
      <c r="O36" s="31"/>
      <c r="P36" s="42"/>
      <c r="Q36" s="44">
        <f>SUM(Q29:Q35)+Q28</f>
        <v>73.178136000000023</v>
      </c>
      <c r="R36" s="31"/>
      <c r="S36" s="32">
        <f t="shared" si="12"/>
        <v>0</v>
      </c>
      <c r="T36" s="33">
        <f t="shared" ref="T36:T46" si="25">IF((K36)=0,"",(S36/K36))</f>
        <v>0</v>
      </c>
      <c r="U36" s="31"/>
      <c r="V36" s="42"/>
      <c r="W36" s="44">
        <f>SUM(W29:W35)+W28</f>
        <v>74.778136000000018</v>
      </c>
      <c r="X36" s="31"/>
      <c r="Y36" s="32">
        <f t="shared" si="13"/>
        <v>1.5999999999999943</v>
      </c>
      <c r="Z36" s="33">
        <f t="shared" ref="Z36:Z46" si="26">IF((Q36)=0,"",(Y36/Q36))</f>
        <v>2.1864454158821343E-2</v>
      </c>
      <c r="AA36" s="31"/>
      <c r="AB36" s="42"/>
      <c r="AC36" s="44">
        <f>SUM(AC29:AC35)+AC28</f>
        <v>75.808136000000019</v>
      </c>
      <c r="AD36" s="31"/>
      <c r="AE36" s="32">
        <f t="shared" si="14"/>
        <v>1.0300000000000011</v>
      </c>
      <c r="AF36" s="33">
        <f t="shared" ref="AF36:AF46" si="27">IF((W36)=0,"",(AE36/W36))</f>
        <v>1.3774079632046471E-2</v>
      </c>
      <c r="AG36" s="31"/>
      <c r="AH36" s="42"/>
      <c r="AI36" s="44">
        <f>SUM(AI29:AI35)+AI28</f>
        <v>76.900136000000003</v>
      </c>
      <c r="AJ36" s="31"/>
      <c r="AK36" s="32">
        <f t="shared" si="15"/>
        <v>1.0919999999999845</v>
      </c>
      <c r="AL36" s="33">
        <f t="shared" ref="AL36:AL46" si="28">IF((AC36)=0,"",(AK36/AC36))</f>
        <v>1.4404786314756298E-2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2075.8000000000002</v>
      </c>
      <c r="G37" s="20">
        <v>6.3E-3</v>
      </c>
      <c r="H37" s="18">
        <f>F37*G37</f>
        <v>13.077540000000001</v>
      </c>
      <c r="I37" s="19"/>
      <c r="J37" s="20">
        <v>6.4999999999999997E-3</v>
      </c>
      <c r="K37" s="18">
        <f>$F37*J37</f>
        <v>13.492700000000001</v>
      </c>
      <c r="L37" s="19"/>
      <c r="M37" s="21">
        <f t="shared" si="10"/>
        <v>0.4151600000000002</v>
      </c>
      <c r="N37" s="22">
        <f t="shared" si="24"/>
        <v>3.1746031746031758E-2</v>
      </c>
      <c r="O37" s="19"/>
      <c r="P37" s="20">
        <v>6.7000000000000002E-3</v>
      </c>
      <c r="Q37" s="18">
        <f>$F37*P37</f>
        <v>13.907860000000001</v>
      </c>
      <c r="R37" s="19"/>
      <c r="S37" s="21">
        <f t="shared" si="12"/>
        <v>0.4151600000000002</v>
      </c>
      <c r="T37" s="22">
        <f t="shared" si="25"/>
        <v>3.0769230769230781E-2</v>
      </c>
      <c r="U37" s="19"/>
      <c r="V37" s="20">
        <v>6.8999999999999999E-3</v>
      </c>
      <c r="W37" s="18">
        <f>$F37*V37</f>
        <v>14.323020000000001</v>
      </c>
      <c r="X37" s="19"/>
      <c r="Y37" s="21">
        <f t="shared" si="13"/>
        <v>0.4151600000000002</v>
      </c>
      <c r="Z37" s="22">
        <f t="shared" si="26"/>
        <v>2.9850746268656726E-2</v>
      </c>
      <c r="AA37" s="19"/>
      <c r="AB37" s="20">
        <v>7.1999999999999998E-3</v>
      </c>
      <c r="AC37" s="18">
        <f>$F37*AB37</f>
        <v>14.945760000000002</v>
      </c>
      <c r="AD37" s="19"/>
      <c r="AE37" s="21">
        <f t="shared" si="14"/>
        <v>0.62274000000000029</v>
      </c>
      <c r="AF37" s="22">
        <f t="shared" si="27"/>
        <v>4.3478260869565237E-2</v>
      </c>
      <c r="AG37" s="19"/>
      <c r="AH37" s="20">
        <v>7.4000000000000003E-3</v>
      </c>
      <c r="AI37" s="18">
        <f>$F37*AH37</f>
        <v>15.360920000000002</v>
      </c>
      <c r="AJ37" s="19"/>
      <c r="AK37" s="21">
        <f t="shared" si="15"/>
        <v>0.4151600000000002</v>
      </c>
      <c r="AL37" s="22">
        <f t="shared" si="28"/>
        <v>2.7777777777777787E-2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2075.8000000000002</v>
      </c>
      <c r="G38" s="20">
        <v>4.7000000000000002E-3</v>
      </c>
      <c r="H38" s="18">
        <f>F38*G38</f>
        <v>9.756260000000001</v>
      </c>
      <c r="I38" s="19"/>
      <c r="J38" s="20">
        <v>5.1000000000000004E-3</v>
      </c>
      <c r="K38" s="18">
        <f>$F38*J38</f>
        <v>10.586580000000001</v>
      </c>
      <c r="L38" s="19"/>
      <c r="M38" s="21">
        <f t="shared" si="10"/>
        <v>0.83032000000000039</v>
      </c>
      <c r="N38" s="22">
        <f t="shared" si="24"/>
        <v>8.510638297872343E-2</v>
      </c>
      <c r="O38" s="19"/>
      <c r="P38" s="20">
        <v>5.1999999999999998E-3</v>
      </c>
      <c r="Q38" s="18">
        <f>$F38*P38</f>
        <v>10.79416</v>
      </c>
      <c r="R38" s="19"/>
      <c r="S38" s="21">
        <f t="shared" si="12"/>
        <v>0.20757999999999832</v>
      </c>
      <c r="T38" s="22">
        <f t="shared" si="25"/>
        <v>1.9607843137254742E-2</v>
      </c>
      <c r="U38" s="19"/>
      <c r="V38" s="20">
        <v>5.3E-3</v>
      </c>
      <c r="W38" s="18">
        <f>$F38*V38</f>
        <v>11.001740000000002</v>
      </c>
      <c r="X38" s="19"/>
      <c r="Y38" s="21">
        <f t="shared" si="13"/>
        <v>0.20758000000000187</v>
      </c>
      <c r="Z38" s="22">
        <f t="shared" si="26"/>
        <v>1.9230769230769405E-2</v>
      </c>
      <c r="AA38" s="19"/>
      <c r="AB38" s="20">
        <v>5.4000000000000003E-3</v>
      </c>
      <c r="AC38" s="18">
        <f>$F38*AB38</f>
        <v>11.209320000000002</v>
      </c>
      <c r="AD38" s="19"/>
      <c r="AE38" s="21">
        <f t="shared" si="14"/>
        <v>0.2075800000000001</v>
      </c>
      <c r="AF38" s="22">
        <f t="shared" si="27"/>
        <v>1.8867924528301893E-2</v>
      </c>
      <c r="AG38" s="19"/>
      <c r="AH38" s="20">
        <v>5.4999999999999997E-3</v>
      </c>
      <c r="AI38" s="18">
        <f>$F38*AH38</f>
        <v>11.4169</v>
      </c>
      <c r="AJ38" s="19"/>
      <c r="AK38" s="21">
        <f t="shared" si="15"/>
        <v>0.20757999999999832</v>
      </c>
      <c r="AL38" s="22">
        <f t="shared" si="28"/>
        <v>1.8518518518518365E-2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80.71247219784857</v>
      </c>
      <c r="I39" s="49"/>
      <c r="J39" s="48"/>
      <c r="K39" s="44">
        <f>SUM(K36:K38)</f>
        <v>97.257416000000006</v>
      </c>
      <c r="L39" s="49"/>
      <c r="M39" s="32">
        <f t="shared" si="10"/>
        <v>16.544943802151437</v>
      </c>
      <c r="N39" s="33">
        <f t="shared" si="24"/>
        <v>0.20498621032936779</v>
      </c>
      <c r="O39" s="49"/>
      <c r="P39" s="48"/>
      <c r="Q39" s="44">
        <f>SUM(Q36:Q38)</f>
        <v>97.880156000000028</v>
      </c>
      <c r="R39" s="49"/>
      <c r="S39" s="32">
        <f t="shared" si="12"/>
        <v>0.62274000000002161</v>
      </c>
      <c r="T39" s="33">
        <f t="shared" si="25"/>
        <v>6.4030078693435733E-3</v>
      </c>
      <c r="U39" s="49"/>
      <c r="V39" s="48"/>
      <c r="W39" s="44">
        <f>SUM(W36:W38)</f>
        <v>100.10289600000002</v>
      </c>
      <c r="X39" s="49"/>
      <c r="Y39" s="32">
        <f t="shared" si="13"/>
        <v>2.2227399999999875</v>
      </c>
      <c r="Z39" s="33">
        <f t="shared" si="26"/>
        <v>2.2708790942261952E-2</v>
      </c>
      <c r="AA39" s="49"/>
      <c r="AB39" s="48"/>
      <c r="AC39" s="44">
        <f>SUM(AC36:AC38)</f>
        <v>101.96321600000003</v>
      </c>
      <c r="AD39" s="49"/>
      <c r="AE39" s="32">
        <f t="shared" si="14"/>
        <v>1.8603200000000157</v>
      </c>
      <c r="AF39" s="33">
        <f t="shared" si="27"/>
        <v>1.8584077727381788E-2</v>
      </c>
      <c r="AG39" s="49"/>
      <c r="AH39" s="48"/>
      <c r="AI39" s="44">
        <f>SUM(AI36:AI38)</f>
        <v>103.67795600000001</v>
      </c>
      <c r="AJ39" s="49"/>
      <c r="AK39" s="32">
        <f t="shared" si="15"/>
        <v>1.7147399999999777</v>
      </c>
      <c r="AL39" s="33">
        <f t="shared" si="28"/>
        <v>1.6817241229425101E-2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2075.8000000000002</v>
      </c>
      <c r="G40" s="51">
        <v>4.4000000000000003E-3</v>
      </c>
      <c r="H40" s="162">
        <f t="shared" ref="H40:H48" si="29">F40*G40</f>
        <v>9.1335200000000007</v>
      </c>
      <c r="I40" s="19"/>
      <c r="J40" s="51">
        <v>4.4000000000000003E-3</v>
      </c>
      <c r="K40" s="162">
        <f t="shared" ref="K40:K48" si="30">$F40*J40</f>
        <v>9.1335200000000007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9.1335200000000007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9.1335200000000007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9.1335200000000007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9.1335200000000007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2075.8000000000002</v>
      </c>
      <c r="G41" s="51">
        <v>1.1999999999999999E-3</v>
      </c>
      <c r="H41" s="162">
        <f t="shared" si="29"/>
        <v>2.4909599999999998</v>
      </c>
      <c r="I41" s="19"/>
      <c r="J41" s="51">
        <v>1.1999999999999999E-3</v>
      </c>
      <c r="K41" s="162">
        <f t="shared" si="30"/>
        <v>2.4909599999999998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2.6985399999999999</v>
      </c>
      <c r="R41" s="19"/>
      <c r="S41" s="21">
        <f t="shared" si="12"/>
        <v>0.2075800000000001</v>
      </c>
      <c r="T41" s="163">
        <f t="shared" si="25"/>
        <v>8.3333333333333384E-2</v>
      </c>
      <c r="U41" s="19"/>
      <c r="V41" s="51">
        <v>1.2999999999999999E-3</v>
      </c>
      <c r="W41" s="162">
        <f t="shared" si="32"/>
        <v>2.6985399999999999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2.6985399999999999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2.6985399999999999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2000</v>
      </c>
      <c r="G43" s="51">
        <v>7.0000000000000001E-3</v>
      </c>
      <c r="H43" s="162">
        <f t="shared" si="29"/>
        <v>14</v>
      </c>
      <c r="I43" s="19"/>
      <c r="J43" s="51">
        <v>7.0000000000000001E-3</v>
      </c>
      <c r="K43" s="162">
        <f t="shared" si="30"/>
        <v>14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14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14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14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14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1280</v>
      </c>
      <c r="G44" s="55">
        <v>7.1999999999999995E-2</v>
      </c>
      <c r="H44" s="162">
        <f t="shared" si="29"/>
        <v>92.16</v>
      </c>
      <c r="I44" s="19"/>
      <c r="J44" s="55">
        <v>7.1999999999999995E-2</v>
      </c>
      <c r="K44" s="162">
        <f t="shared" si="30"/>
        <v>92.16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92.16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92.16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92.16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92.16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360</v>
      </c>
      <c r="G45" s="55">
        <v>0.109</v>
      </c>
      <c r="H45" s="162">
        <f t="shared" si="29"/>
        <v>39.24</v>
      </c>
      <c r="I45" s="19"/>
      <c r="J45" s="55">
        <v>0.109</v>
      </c>
      <c r="K45" s="162">
        <f t="shared" si="30"/>
        <v>39.24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39.24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39.24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39.24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39.24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360</v>
      </c>
      <c r="G46" s="55">
        <v>0.129</v>
      </c>
      <c r="H46" s="162">
        <f t="shared" si="29"/>
        <v>46.44</v>
      </c>
      <c r="I46" s="19"/>
      <c r="J46" s="55">
        <v>0.129</v>
      </c>
      <c r="K46" s="162">
        <f t="shared" si="30"/>
        <v>46.44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46.44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46.44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46.44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46.44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29"/>
        <v>62.25</v>
      </c>
      <c r="I47" s="60"/>
      <c r="J47" s="55">
        <v>8.3000000000000004E-2</v>
      </c>
      <c r="K47" s="162">
        <f t="shared" si="30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1250</v>
      </c>
      <c r="G48" s="55">
        <v>9.7000000000000003E-2</v>
      </c>
      <c r="H48" s="162">
        <f t="shared" si="29"/>
        <v>121.25</v>
      </c>
      <c r="I48" s="60"/>
      <c r="J48" s="55">
        <v>9.7000000000000003E-2</v>
      </c>
      <c r="K48" s="162">
        <f t="shared" si="30"/>
        <v>121.25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121.25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121.25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121.25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121.25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284.42695219784855</v>
      </c>
      <c r="I50" s="76"/>
      <c r="J50" s="73"/>
      <c r="K50" s="75">
        <f>SUM(K40:K46,K39)</f>
        <v>300.97189600000002</v>
      </c>
      <c r="L50" s="76"/>
      <c r="M50" s="77">
        <f>K50-H50</f>
        <v>16.544943802151465</v>
      </c>
      <c r="N50" s="78">
        <f>IF((H50)=0,"",(M50/H50))</f>
        <v>5.8169395250006882E-2</v>
      </c>
      <c r="O50" s="76"/>
      <c r="P50" s="73"/>
      <c r="Q50" s="75">
        <f>SUM(Q40:Q46,Q39)</f>
        <v>301.80221600000004</v>
      </c>
      <c r="R50" s="76"/>
      <c r="S50" s="77">
        <f t="shared" si="12"/>
        <v>0.83032000000002881</v>
      </c>
      <c r="T50" s="78">
        <f>IF((K50)=0,"",(S50/K50))</f>
        <v>2.7587957913519897E-3</v>
      </c>
      <c r="U50" s="76"/>
      <c r="V50" s="73"/>
      <c r="W50" s="75">
        <f>SUM(W40:W46,W39)</f>
        <v>304.02495599999997</v>
      </c>
      <c r="X50" s="76"/>
      <c r="Y50" s="77">
        <f t="shared" si="13"/>
        <v>2.2227399999999307</v>
      </c>
      <c r="Z50" s="78">
        <f>IF((Q50)=0,"",(Y50/Q50))</f>
        <v>7.3648895937859192E-3</v>
      </c>
      <c r="AA50" s="76"/>
      <c r="AB50" s="73"/>
      <c r="AC50" s="75">
        <f>SUM(AC40:AC46,AC39)</f>
        <v>305.88527600000003</v>
      </c>
      <c r="AD50" s="76"/>
      <c r="AE50" s="77">
        <f t="shared" si="14"/>
        <v>1.8603200000000584</v>
      </c>
      <c r="AF50" s="78">
        <f>IF((W50)=0,"",(AE50/W50))</f>
        <v>6.1189713649693238E-3</v>
      </c>
      <c r="AG50" s="76"/>
      <c r="AH50" s="73"/>
      <c r="AI50" s="75">
        <f>SUM(AI40:AI46,AI39)</f>
        <v>307.60001599999998</v>
      </c>
      <c r="AJ50" s="76"/>
      <c r="AK50" s="77">
        <f t="shared" si="15"/>
        <v>1.7147399999999493</v>
      </c>
      <c r="AL50" s="78">
        <f>IF((AC50)=0,"",(AK50/AC50))</f>
        <v>5.6058271990834536E-3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36.975503785720313</v>
      </c>
      <c r="I51" s="83"/>
      <c r="J51" s="80">
        <v>0.13</v>
      </c>
      <c r="K51" s="84">
        <f>K50*J51</f>
        <v>39.126346480000002</v>
      </c>
      <c r="L51" s="83"/>
      <c r="M51" s="85">
        <f>K51-H51</f>
        <v>2.1508426942796888</v>
      </c>
      <c r="N51" s="86">
        <f>IF((H51)=0,"",(M51/H51))</f>
        <v>5.8169395250006833E-2</v>
      </c>
      <c r="O51" s="83"/>
      <c r="P51" s="80">
        <v>0.13</v>
      </c>
      <c r="Q51" s="84">
        <f>Q50*P51</f>
        <v>39.234288080000006</v>
      </c>
      <c r="R51" s="83"/>
      <c r="S51" s="85">
        <f t="shared" si="12"/>
        <v>0.10794160000000375</v>
      </c>
      <c r="T51" s="86">
        <f>IF((K51)=0,"",(S51/K51))</f>
        <v>2.7587957913519897E-3</v>
      </c>
      <c r="U51" s="83"/>
      <c r="V51" s="80">
        <v>0.13</v>
      </c>
      <c r="W51" s="84">
        <f>W50*V51</f>
        <v>39.52324428</v>
      </c>
      <c r="X51" s="83"/>
      <c r="Y51" s="85">
        <f t="shared" si="13"/>
        <v>0.28895619999999411</v>
      </c>
      <c r="Z51" s="86">
        <f>IF((Q51)=0,"",(Y51/Q51))</f>
        <v>7.364889593785999E-3</v>
      </c>
      <c r="AA51" s="83"/>
      <c r="AB51" s="80">
        <v>0.13</v>
      </c>
      <c r="AC51" s="84">
        <f>AC50*AB51</f>
        <v>39.765085880000008</v>
      </c>
      <c r="AD51" s="83"/>
      <c r="AE51" s="85">
        <f t="shared" si="14"/>
        <v>0.24184160000000787</v>
      </c>
      <c r="AF51" s="86">
        <f>IF((W51)=0,"",(AE51/W51))</f>
        <v>6.1189713649693299E-3</v>
      </c>
      <c r="AG51" s="83"/>
      <c r="AH51" s="80">
        <v>0.13</v>
      </c>
      <c r="AI51" s="84">
        <f>AI50*AH51</f>
        <v>39.988002080000001</v>
      </c>
      <c r="AJ51" s="83"/>
      <c r="AK51" s="85">
        <f t="shared" si="15"/>
        <v>0.22291619999999313</v>
      </c>
      <c r="AL51" s="86">
        <f>IF((AC51)=0,"",(AK51/AC51))</f>
        <v>5.6058271990834458E-3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321.40245598356887</v>
      </c>
      <c r="I52" s="83"/>
      <c r="J52" s="88"/>
      <c r="K52" s="84">
        <f>K50+K51</f>
        <v>340.09824248000001</v>
      </c>
      <c r="L52" s="83"/>
      <c r="M52" s="85">
        <f>K52-H52</f>
        <v>18.69578649643114</v>
      </c>
      <c r="N52" s="86">
        <f>IF((H52)=0,"",(M52/H52))</f>
        <v>5.8169395250006826E-2</v>
      </c>
      <c r="O52" s="83"/>
      <c r="P52" s="88"/>
      <c r="Q52" s="84">
        <f>Q50+Q51</f>
        <v>341.03650408000004</v>
      </c>
      <c r="R52" s="83"/>
      <c r="S52" s="85">
        <f t="shared" si="12"/>
        <v>0.93826160000003256</v>
      </c>
      <c r="T52" s="86">
        <f>IF((K52)=0,"",(S52/K52))</f>
        <v>2.7587957913519897E-3</v>
      </c>
      <c r="U52" s="83"/>
      <c r="V52" s="88"/>
      <c r="W52" s="84">
        <f>W50+W51</f>
        <v>343.54820027999995</v>
      </c>
      <c r="X52" s="83"/>
      <c r="Y52" s="85">
        <f t="shared" si="13"/>
        <v>2.5116961999999035</v>
      </c>
      <c r="Z52" s="86">
        <f>IF((Q52)=0,"",(Y52/Q52))</f>
        <v>7.3648895937858663E-3</v>
      </c>
      <c r="AA52" s="83"/>
      <c r="AB52" s="88"/>
      <c r="AC52" s="84">
        <f>AC50+AC51</f>
        <v>345.65036188000005</v>
      </c>
      <c r="AD52" s="83"/>
      <c r="AE52" s="85">
        <f t="shared" si="14"/>
        <v>2.1021616000001018</v>
      </c>
      <c r="AF52" s="86">
        <f>IF((W52)=0,"",(AE52/W52))</f>
        <v>6.1189713649694279E-3</v>
      </c>
      <c r="AG52" s="83"/>
      <c r="AH52" s="88"/>
      <c r="AI52" s="84">
        <f>AI50+AI51</f>
        <v>347.58801807999998</v>
      </c>
      <c r="AJ52" s="83"/>
      <c r="AK52" s="85">
        <f t="shared" si="15"/>
        <v>1.9376561999999353</v>
      </c>
      <c r="AL52" s="86">
        <f>IF((AC52)=0,"",(AK52/AC52))</f>
        <v>5.6058271990834319E-3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-32.14</v>
      </c>
      <c r="I53" s="83"/>
      <c r="J53" s="88"/>
      <c r="K53" s="90">
        <f>ROUND(-K52*10%,2)</f>
        <v>-34.01</v>
      </c>
      <c r="L53" s="83"/>
      <c r="M53" s="91">
        <f>K53-H53</f>
        <v>-1.8699999999999974</v>
      </c>
      <c r="N53" s="92">
        <f>IF((H53)=0,"",(M53/H53))</f>
        <v>5.818294959551952E-2</v>
      </c>
      <c r="O53" s="83"/>
      <c r="P53" s="88"/>
      <c r="Q53" s="90">
        <f>ROUND(-Q52*10%,2)</f>
        <v>-34.1</v>
      </c>
      <c r="R53" s="83"/>
      <c r="S53" s="91">
        <f t="shared" si="12"/>
        <v>-9.0000000000003411E-2</v>
      </c>
      <c r="T53" s="92">
        <f>IF((K53)=0,"",(S53/K53))</f>
        <v>2.6462805057337084E-3</v>
      </c>
      <c r="U53" s="83"/>
      <c r="V53" s="88"/>
      <c r="W53" s="90">
        <f>ROUND(-W52*10%,2)</f>
        <v>-34.35</v>
      </c>
      <c r="X53" s="83"/>
      <c r="Y53" s="91">
        <f t="shared" si="13"/>
        <v>-0.25</v>
      </c>
      <c r="Z53" s="92">
        <f>IF((Q53)=0,"",(Y53/Q53))</f>
        <v>7.3313782991202342E-3</v>
      </c>
      <c r="AA53" s="83"/>
      <c r="AB53" s="88"/>
      <c r="AC53" s="90">
        <f>ROUND(-AC52*10%,2)</f>
        <v>-34.57</v>
      </c>
      <c r="AD53" s="83"/>
      <c r="AE53" s="91">
        <f t="shared" si="14"/>
        <v>-0.21999999999999886</v>
      </c>
      <c r="AF53" s="92">
        <f>IF((W53)=0,"",(AE53/W53))</f>
        <v>6.4046579330421793E-3</v>
      </c>
      <c r="AG53" s="83"/>
      <c r="AH53" s="88"/>
      <c r="AI53" s="90">
        <f>ROUND(-AI52*10%,2)</f>
        <v>-34.76</v>
      </c>
      <c r="AJ53" s="83"/>
      <c r="AK53" s="91">
        <f t="shared" si="15"/>
        <v>-0.18999999999999773</v>
      </c>
      <c r="AL53" s="92">
        <f>IF((AC53)=0,"",(AK53/AC53))</f>
        <v>5.4960948799536516E-3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289.26245598356888</v>
      </c>
      <c r="I54" s="96"/>
      <c r="J54" s="93"/>
      <c r="K54" s="97">
        <f>K52+K53</f>
        <v>306.08824248000002</v>
      </c>
      <c r="L54" s="96"/>
      <c r="M54" s="98">
        <f>K54-H54</f>
        <v>16.825786496431135</v>
      </c>
      <c r="N54" s="99">
        <f>IF((H54)=0,"",(M54/H54))</f>
        <v>5.8167889224403524E-2</v>
      </c>
      <c r="O54" s="96"/>
      <c r="P54" s="93"/>
      <c r="Q54" s="97">
        <f>Q52+Q53</f>
        <v>306.93650408000002</v>
      </c>
      <c r="R54" s="96"/>
      <c r="S54" s="98">
        <f t="shared" si="12"/>
        <v>0.84826160000000073</v>
      </c>
      <c r="T54" s="99">
        <f>IF((K54)=0,"",(S54/K54))</f>
        <v>2.7712975615371005E-3</v>
      </c>
      <c r="U54" s="96"/>
      <c r="V54" s="93"/>
      <c r="W54" s="97">
        <f>W52+W53</f>
        <v>309.19820027999992</v>
      </c>
      <c r="X54" s="96"/>
      <c r="Y54" s="98">
        <f t="shared" si="13"/>
        <v>2.2616961999999035</v>
      </c>
      <c r="Z54" s="99">
        <f>IF((Q54)=0,"",(Y54/Q54))</f>
        <v>7.3686126281363208E-3</v>
      </c>
      <c r="AA54" s="96"/>
      <c r="AB54" s="93"/>
      <c r="AC54" s="97">
        <f>AC52+AC53</f>
        <v>311.08036188000005</v>
      </c>
      <c r="AD54" s="96"/>
      <c r="AE54" s="98">
        <f t="shared" si="14"/>
        <v>1.8821616000001313</v>
      </c>
      <c r="AF54" s="99">
        <f>IF((W54)=0,"",(AE54/W54))</f>
        <v>6.0872333613058108E-3</v>
      </c>
      <c r="AG54" s="96"/>
      <c r="AH54" s="93"/>
      <c r="AI54" s="97">
        <f>AI52+AI53</f>
        <v>312.82801807999999</v>
      </c>
      <c r="AJ54" s="96"/>
      <c r="AK54" s="98">
        <f t="shared" si="15"/>
        <v>1.7476561999999376</v>
      </c>
      <c r="AL54" s="99">
        <f>IF((AC54)=0,"",(AK54/AC54))</f>
        <v>5.6180216245026093E-3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290.08695219784852</v>
      </c>
      <c r="I56" s="110"/>
      <c r="J56" s="107"/>
      <c r="K56" s="109">
        <f>SUM(K47:K48,K39,K40:K43)</f>
        <v>306.63189599999998</v>
      </c>
      <c r="L56" s="110"/>
      <c r="M56" s="111">
        <f>K56-H56</f>
        <v>16.544943802151465</v>
      </c>
      <c r="N56" s="78">
        <f>IF((H56)=0,"",(M56/H56))</f>
        <v>5.703442942468949E-2</v>
      </c>
      <c r="O56" s="110"/>
      <c r="P56" s="107"/>
      <c r="Q56" s="109">
        <f>SUM(Q47:Q48,Q39,Q40:Q43)</f>
        <v>307.46221600000001</v>
      </c>
      <c r="R56" s="110"/>
      <c r="S56" s="111">
        <f t="shared" si="12"/>
        <v>0.83032000000002881</v>
      </c>
      <c r="T56" s="78">
        <f>IF((K56)=0,"",(S56/K56))</f>
        <v>2.7078722430103255E-3</v>
      </c>
      <c r="U56" s="110"/>
      <c r="V56" s="107"/>
      <c r="W56" s="109">
        <f>SUM(W47:W48,W39,W40:W43)</f>
        <v>309.68495599999994</v>
      </c>
      <c r="X56" s="110"/>
      <c r="Y56" s="111">
        <f t="shared" si="13"/>
        <v>2.2227399999999307</v>
      </c>
      <c r="Z56" s="78">
        <f>IF((Q56)=0,"",(Y56/Q56))</f>
        <v>7.2293110643550772E-3</v>
      </c>
      <c r="AA56" s="110"/>
      <c r="AB56" s="107"/>
      <c r="AC56" s="109">
        <f>SUM(AC47:AC48,AC39,AC40:AC43)</f>
        <v>311.545276</v>
      </c>
      <c r="AD56" s="110"/>
      <c r="AE56" s="111">
        <f t="shared" si="14"/>
        <v>1.8603200000000584</v>
      </c>
      <c r="AF56" s="78">
        <f>IF((W56)=0,"",(AE56/W56))</f>
        <v>6.0071371371364221E-3</v>
      </c>
      <c r="AG56" s="110"/>
      <c r="AH56" s="107"/>
      <c r="AI56" s="109">
        <f>SUM(AI47:AI48,AI39,AI40:AI43)</f>
        <v>313.26001599999995</v>
      </c>
      <c r="AJ56" s="110"/>
      <c r="AK56" s="111">
        <f t="shared" si="15"/>
        <v>1.7147399999999493</v>
      </c>
      <c r="AL56" s="78">
        <f>IF((AC56)=0,"",(AK56/AC56))</f>
        <v>5.5039833118828907E-3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37.711303785720311</v>
      </c>
      <c r="I57" s="115"/>
      <c r="J57" s="113">
        <v>0.13</v>
      </c>
      <c r="K57" s="116">
        <f>K56*J57</f>
        <v>39.86214648</v>
      </c>
      <c r="L57" s="115"/>
      <c r="M57" s="117">
        <f>K57-H57</f>
        <v>2.1508426942796888</v>
      </c>
      <c r="N57" s="86">
        <f>IF((H57)=0,"",(M57/H57))</f>
        <v>5.7034429424689441E-2</v>
      </c>
      <c r="O57" s="115"/>
      <c r="P57" s="113">
        <v>0.13</v>
      </c>
      <c r="Q57" s="116">
        <f>Q56*P57</f>
        <v>39.970088080000004</v>
      </c>
      <c r="R57" s="115"/>
      <c r="S57" s="117">
        <f t="shared" si="12"/>
        <v>0.10794160000000375</v>
      </c>
      <c r="T57" s="86">
        <f>IF((K57)=0,"",(S57/K57))</f>
        <v>2.7078722430103255E-3</v>
      </c>
      <c r="U57" s="115"/>
      <c r="V57" s="113">
        <v>0.13</v>
      </c>
      <c r="W57" s="116">
        <f>W56*V57</f>
        <v>40.259044279999991</v>
      </c>
      <c r="X57" s="115"/>
      <c r="Y57" s="117">
        <f t="shared" si="13"/>
        <v>0.28895619999998701</v>
      </c>
      <c r="Z57" s="86">
        <f>IF((Q57)=0,"",(Y57/Q57))</f>
        <v>7.2293110643549766E-3</v>
      </c>
      <c r="AA57" s="115"/>
      <c r="AB57" s="113">
        <v>0.13</v>
      </c>
      <c r="AC57" s="116">
        <f>AC56*AB57</f>
        <v>40.500885879999998</v>
      </c>
      <c r="AD57" s="115"/>
      <c r="AE57" s="117">
        <f t="shared" si="14"/>
        <v>0.24184160000000787</v>
      </c>
      <c r="AF57" s="86">
        <f>IF((W57)=0,"",(AE57/W57))</f>
        <v>6.007137137136429E-3</v>
      </c>
      <c r="AG57" s="115"/>
      <c r="AH57" s="113">
        <v>0.13</v>
      </c>
      <c r="AI57" s="116">
        <f>AI56*AH57</f>
        <v>40.723802079999992</v>
      </c>
      <c r="AJ57" s="115"/>
      <c r="AK57" s="117">
        <f t="shared" si="15"/>
        <v>0.22291619999999313</v>
      </c>
      <c r="AL57" s="86">
        <f>IF((AC57)=0,"",(AK57/AC57))</f>
        <v>5.5039833118828837E-3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327.79825598356882</v>
      </c>
      <c r="I58" s="115"/>
      <c r="J58" s="119"/>
      <c r="K58" s="116">
        <f>K56+K57</f>
        <v>346.49404247999996</v>
      </c>
      <c r="L58" s="115"/>
      <c r="M58" s="117">
        <f>K58-H58</f>
        <v>18.69578649643114</v>
      </c>
      <c r="N58" s="86">
        <f>IF((H58)=0,"",(M58/H58))</f>
        <v>5.7034429424689441E-2</v>
      </c>
      <c r="O58" s="115"/>
      <c r="P58" s="119"/>
      <c r="Q58" s="116">
        <f>Q56+Q57</f>
        <v>347.43230407999999</v>
      </c>
      <c r="R58" s="115"/>
      <c r="S58" s="117">
        <f t="shared" si="12"/>
        <v>0.93826160000003256</v>
      </c>
      <c r="T58" s="86">
        <f>IF((K58)=0,"",(S58/K58))</f>
        <v>2.7078722430103255E-3</v>
      </c>
      <c r="U58" s="115"/>
      <c r="V58" s="119"/>
      <c r="W58" s="116">
        <f>W56+W57</f>
        <v>349.94400027999995</v>
      </c>
      <c r="X58" s="115"/>
      <c r="Y58" s="117">
        <f t="shared" si="13"/>
        <v>2.5116961999999603</v>
      </c>
      <c r="Z58" s="86">
        <f>IF((Q58)=0,"",(Y58/Q58))</f>
        <v>7.2293110643551883E-3</v>
      </c>
      <c r="AA58" s="115"/>
      <c r="AB58" s="119"/>
      <c r="AC58" s="116">
        <f>AC56+AC57</f>
        <v>352.04616188</v>
      </c>
      <c r="AD58" s="115"/>
      <c r="AE58" s="117">
        <f t="shared" si="14"/>
        <v>2.1021616000000449</v>
      </c>
      <c r="AF58" s="86">
        <f>IF((W58)=0,"",(AE58/W58))</f>
        <v>6.0071371371363614E-3</v>
      </c>
      <c r="AG58" s="115"/>
      <c r="AH58" s="119"/>
      <c r="AI58" s="116">
        <f>AI56+AI57</f>
        <v>353.98381807999993</v>
      </c>
      <c r="AJ58" s="115"/>
      <c r="AK58" s="117">
        <f t="shared" si="15"/>
        <v>1.9376561999999353</v>
      </c>
      <c r="AL58" s="86">
        <f>IF((AC58)=0,"",(AK58/AC58))</f>
        <v>5.5039833118828698E-3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-32.78</v>
      </c>
      <c r="I59" s="115"/>
      <c r="J59" s="119"/>
      <c r="K59" s="122">
        <f>ROUND(-K58*10%,2)</f>
        <v>-34.65</v>
      </c>
      <c r="L59" s="115"/>
      <c r="M59" s="123">
        <f>K59-H59</f>
        <v>-1.8699999999999974</v>
      </c>
      <c r="N59" s="92">
        <f>IF((H59)=0,"",(M59/H59))</f>
        <v>5.704697986577173E-2</v>
      </c>
      <c r="O59" s="115"/>
      <c r="P59" s="119"/>
      <c r="Q59" s="122">
        <f>ROUND(-Q58*10%,2)</f>
        <v>-34.74</v>
      </c>
      <c r="R59" s="115"/>
      <c r="S59" s="123">
        <f t="shared" si="12"/>
        <v>-9.0000000000003411E-2</v>
      </c>
      <c r="T59" s="92">
        <f>IF((K59)=0,"",(S59/K59))</f>
        <v>2.5974025974026958E-3</v>
      </c>
      <c r="U59" s="115"/>
      <c r="V59" s="119"/>
      <c r="W59" s="122">
        <f>ROUND(-W58*10%,2)</f>
        <v>-34.99</v>
      </c>
      <c r="X59" s="115"/>
      <c r="Y59" s="123">
        <f t="shared" si="13"/>
        <v>-0.25</v>
      </c>
      <c r="Z59" s="92">
        <f>IF((Q59)=0,"",(Y59/Q59))</f>
        <v>7.196315486470926E-3</v>
      </c>
      <c r="AA59" s="115"/>
      <c r="AB59" s="119"/>
      <c r="AC59" s="122">
        <f>ROUND(-AC58*10%,2)</f>
        <v>-35.200000000000003</v>
      </c>
      <c r="AD59" s="115"/>
      <c r="AE59" s="123">
        <f t="shared" si="14"/>
        <v>-0.21000000000000085</v>
      </c>
      <c r="AF59" s="92">
        <f>IF((W59)=0,"",(AE59/W59))</f>
        <v>6.0017147756502099E-3</v>
      </c>
      <c r="AG59" s="115"/>
      <c r="AH59" s="119"/>
      <c r="AI59" s="122">
        <f>ROUND(-AI58*10%,2)</f>
        <v>-35.4</v>
      </c>
      <c r="AJ59" s="115"/>
      <c r="AK59" s="123">
        <f t="shared" si="15"/>
        <v>-0.19999999999999574</v>
      </c>
      <c r="AL59" s="92">
        <f>IF((AC59)=0,"",(AK59/AC59))</f>
        <v>5.6818181818180605E-3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295.01825598356879</v>
      </c>
      <c r="I60" s="127"/>
      <c r="J60" s="124"/>
      <c r="K60" s="128">
        <f>SUM(K58:K59)</f>
        <v>311.84404247999998</v>
      </c>
      <c r="L60" s="127"/>
      <c r="M60" s="129">
        <f>K60-H60</f>
        <v>16.825786496431192</v>
      </c>
      <c r="N60" s="130">
        <f>IF((H60)=0,"",(M60/H60))</f>
        <v>5.7033034922992408E-2</v>
      </c>
      <c r="O60" s="127"/>
      <c r="P60" s="124"/>
      <c r="Q60" s="128">
        <f>SUM(Q58:Q59)</f>
        <v>312.69230407999999</v>
      </c>
      <c r="R60" s="127"/>
      <c r="S60" s="129">
        <f t="shared" si="12"/>
        <v>0.84826160000000073</v>
      </c>
      <c r="T60" s="130">
        <f>IF((K60)=0,"",(S60/K60))</f>
        <v>2.7201468825700068E-3</v>
      </c>
      <c r="U60" s="127"/>
      <c r="V60" s="124"/>
      <c r="W60" s="128">
        <f>SUM(W58:W59)</f>
        <v>314.95400027999995</v>
      </c>
      <c r="X60" s="127"/>
      <c r="Y60" s="129">
        <f t="shared" si="13"/>
        <v>2.2616961999999603</v>
      </c>
      <c r="Z60" s="130">
        <f>IF((Q60)=0,"",(Y60/Q60))</f>
        <v>7.2329768609249888E-3</v>
      </c>
      <c r="AA60" s="127"/>
      <c r="AB60" s="124"/>
      <c r="AC60" s="128">
        <f>SUM(AC58:AC59)</f>
        <v>316.84616188000001</v>
      </c>
      <c r="AD60" s="127"/>
      <c r="AE60" s="129">
        <f t="shared" si="14"/>
        <v>1.8921616000000654</v>
      </c>
      <c r="AF60" s="130">
        <f>IF((W60)=0,"",(AE60/W60))</f>
        <v>6.0077395375765941E-3</v>
      </c>
      <c r="AG60" s="127"/>
      <c r="AH60" s="124"/>
      <c r="AI60" s="128">
        <f>SUM(AI58:AI59)</f>
        <v>318.58381807999996</v>
      </c>
      <c r="AJ60" s="127"/>
      <c r="AK60" s="129">
        <f t="shared" si="15"/>
        <v>1.7376561999999467</v>
      </c>
      <c r="AL60" s="130">
        <f>IF((AC60)=0,"",(AK60/AC60))</f>
        <v>5.4842267606765392E-3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N41" zoomScaleNormal="100" workbookViewId="0">
      <selection activeCell="N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5000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41.23</v>
      </c>
      <c r="K12" s="18">
        <f t="shared" ref="K12:K27" si="1">$F12*J12</f>
        <v>41.23</v>
      </c>
      <c r="L12" s="19"/>
      <c r="M12" s="21">
        <f>K12-H12</f>
        <v>8.019999999999996</v>
      </c>
      <c r="N12" s="22">
        <f>IF((H12)=0,"",(M12/H12))</f>
        <v>0.24149352604637145</v>
      </c>
      <c r="O12" s="19"/>
      <c r="P12" s="16">
        <v>43.13</v>
      </c>
      <c r="Q12" s="18">
        <f t="shared" ref="Q12:Q27" si="2">$F12*P12</f>
        <v>43.13</v>
      </c>
      <c r="R12" s="19"/>
      <c r="S12" s="21">
        <f>Q12-K12</f>
        <v>1.9000000000000057</v>
      </c>
      <c r="T12" s="22">
        <f t="shared" ref="T12:T34" si="3">IF((K12)=0,"",(S12/K12))</f>
        <v>4.6082949308755901E-2</v>
      </c>
      <c r="U12" s="19"/>
      <c r="V12" s="16">
        <v>44.13</v>
      </c>
      <c r="W12" s="18">
        <f t="shared" ref="W12:W27" si="4">$F12*V12</f>
        <v>44.13</v>
      </c>
      <c r="X12" s="19"/>
      <c r="Y12" s="21">
        <f>W12-Q12</f>
        <v>1</v>
      </c>
      <c r="Z12" s="22">
        <f t="shared" ref="Z12:Z34" si="5">IF((Q12)=0,"",(Y12/Q12))</f>
        <v>2.3185717597959656E-2</v>
      </c>
      <c r="AA12" s="19"/>
      <c r="AB12" s="16">
        <v>44.76</v>
      </c>
      <c r="AC12" s="18">
        <f t="shared" ref="AC12:AC27" si="6">$F12*AB12</f>
        <v>44.76</v>
      </c>
      <c r="AD12" s="19"/>
      <c r="AE12" s="21">
        <f>AC12-W12</f>
        <v>0.62999999999999545</v>
      </c>
      <c r="AF12" s="22">
        <f t="shared" ref="AF12:AF34" si="7">IF((W12)=0,"",(AE12/W12))</f>
        <v>1.4276002719238508E-2</v>
      </c>
      <c r="AG12" s="19"/>
      <c r="AH12" s="16">
        <v>46.04</v>
      </c>
      <c r="AI12" s="18">
        <f t="shared" ref="AI12:AI27" si="8">$F12*AH12</f>
        <v>46.04</v>
      </c>
      <c r="AJ12" s="19"/>
      <c r="AK12" s="21">
        <f>AI12-AC12</f>
        <v>1.2800000000000011</v>
      </c>
      <c r="AL12" s="22">
        <f t="shared" ref="AL12:AL34" si="9">IF((AC12)=0,"",(AK12/AC12))</f>
        <v>2.8596961572832914E-2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5000</v>
      </c>
      <c r="G19" s="16">
        <v>8.6E-3</v>
      </c>
      <c r="H19" s="18">
        <f t="shared" si="0"/>
        <v>43</v>
      </c>
      <c r="I19" s="19"/>
      <c r="J19" s="16">
        <v>1.0699999999999999E-2</v>
      </c>
      <c r="K19" s="18">
        <f t="shared" si="1"/>
        <v>53.5</v>
      </c>
      <c r="L19" s="19"/>
      <c r="M19" s="21">
        <f t="shared" si="10"/>
        <v>10.5</v>
      </c>
      <c r="N19" s="22">
        <f t="shared" si="11"/>
        <v>0.2441860465116279</v>
      </c>
      <c r="O19" s="19"/>
      <c r="P19" s="16">
        <v>1.12E-2</v>
      </c>
      <c r="Q19" s="18">
        <f t="shared" si="2"/>
        <v>56</v>
      </c>
      <c r="R19" s="19"/>
      <c r="S19" s="21">
        <f t="shared" si="12"/>
        <v>2.5</v>
      </c>
      <c r="T19" s="22">
        <f t="shared" si="3"/>
        <v>4.6728971962616821E-2</v>
      </c>
      <c r="U19" s="19"/>
      <c r="V19" s="16">
        <v>1.15E-2</v>
      </c>
      <c r="W19" s="18">
        <f t="shared" si="4"/>
        <v>57.5</v>
      </c>
      <c r="X19" s="19"/>
      <c r="Y19" s="21">
        <f t="shared" si="13"/>
        <v>1.5</v>
      </c>
      <c r="Z19" s="22">
        <f t="shared" si="5"/>
        <v>2.6785714285714284E-2</v>
      </c>
      <c r="AA19" s="19"/>
      <c r="AB19" s="16">
        <v>1.17E-2</v>
      </c>
      <c r="AC19" s="18">
        <f t="shared" si="6"/>
        <v>58.5</v>
      </c>
      <c r="AD19" s="19"/>
      <c r="AE19" s="21">
        <f t="shared" si="14"/>
        <v>1</v>
      </c>
      <c r="AF19" s="22">
        <f t="shared" si="7"/>
        <v>1.7391304347826087E-2</v>
      </c>
      <c r="AG19" s="19"/>
      <c r="AH19" s="16">
        <v>1.2E-2</v>
      </c>
      <c r="AI19" s="18">
        <f t="shared" si="8"/>
        <v>60</v>
      </c>
      <c r="AJ19" s="19"/>
      <c r="AK19" s="21">
        <f t="shared" si="15"/>
        <v>1.5</v>
      </c>
      <c r="AL19" s="22">
        <f t="shared" si="9"/>
        <v>2.564102564102564E-2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5000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-0.5</v>
      </c>
      <c r="L21" s="19"/>
      <c r="M21" s="21">
        <f t="shared" si="10"/>
        <v>-0.5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6">$G$7</f>
        <v>5000</v>
      </c>
      <c r="G24" s="16">
        <v>-1E-4</v>
      </c>
      <c r="H24" s="18">
        <f t="shared" si="0"/>
        <v>-0.5</v>
      </c>
      <c r="I24" s="19"/>
      <c r="J24" s="16">
        <v>0</v>
      </c>
      <c r="K24" s="18">
        <f t="shared" si="1"/>
        <v>0</v>
      </c>
      <c r="L24" s="19"/>
      <c r="M24" s="21">
        <f t="shared" si="10"/>
        <v>0.5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79.37</v>
      </c>
      <c r="I28" s="31"/>
      <c r="J28" s="28"/>
      <c r="K28" s="30">
        <f>SUM(K12:K27)</f>
        <v>96.529999999999987</v>
      </c>
      <c r="L28" s="31"/>
      <c r="M28" s="32">
        <f t="shared" si="10"/>
        <v>17.159999999999982</v>
      </c>
      <c r="N28" s="33">
        <f t="shared" si="11"/>
        <v>0.21620259543908255</v>
      </c>
      <c r="O28" s="31"/>
      <c r="P28" s="28"/>
      <c r="Q28" s="30">
        <f>SUM(Q12:Q27)</f>
        <v>99.13</v>
      </c>
      <c r="R28" s="31"/>
      <c r="S28" s="32">
        <f t="shared" si="12"/>
        <v>2.6000000000000085</v>
      </c>
      <c r="T28" s="33">
        <f t="shared" si="3"/>
        <v>2.6934631720708681E-2</v>
      </c>
      <c r="U28" s="31"/>
      <c r="V28" s="28"/>
      <c r="W28" s="30">
        <f>SUM(W12:W27)</f>
        <v>101.63</v>
      </c>
      <c r="X28" s="31"/>
      <c r="Y28" s="32">
        <f t="shared" si="13"/>
        <v>2.5</v>
      </c>
      <c r="Z28" s="33">
        <f t="shared" si="5"/>
        <v>2.5219408857056393E-2</v>
      </c>
      <c r="AA28" s="31"/>
      <c r="AB28" s="28"/>
      <c r="AC28" s="30">
        <f>SUM(AC12:AC27)</f>
        <v>103.25999999999999</v>
      </c>
      <c r="AD28" s="31"/>
      <c r="AE28" s="32">
        <f t="shared" si="14"/>
        <v>1.6299999999999955</v>
      </c>
      <c r="AF28" s="33">
        <f t="shared" si="7"/>
        <v>1.6038571288005465E-2</v>
      </c>
      <c r="AG28" s="31"/>
      <c r="AH28" s="28"/>
      <c r="AI28" s="30">
        <f>SUM(AI12:AI27)</f>
        <v>106.03999999999999</v>
      </c>
      <c r="AJ28" s="31"/>
      <c r="AK28" s="32">
        <f t="shared" si="15"/>
        <v>2.7800000000000011</v>
      </c>
      <c r="AL28" s="33">
        <f t="shared" si="9"/>
        <v>2.6922331977532455E-2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5000</v>
      </c>
      <c r="G29" s="16">
        <v>-1.6086780734186502E-3</v>
      </c>
      <c r="H29" s="18">
        <f t="shared" ref="H29:H35" si="17">F29*G29</f>
        <v>-8.0433903670932505</v>
      </c>
      <c r="I29" s="19"/>
      <c r="J29" s="16">
        <v>-8.9999999999999998E-4</v>
      </c>
      <c r="K29" s="18">
        <f t="shared" ref="K29:K35" si="18">$F29*J29</f>
        <v>-4.5</v>
      </c>
      <c r="L29" s="19"/>
      <c r="M29" s="21">
        <f t="shared" si="10"/>
        <v>3.5433903670932505</v>
      </c>
      <c r="N29" s="22">
        <f t="shared" si="11"/>
        <v>-0.44053442707316637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4.5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3">$G$7</f>
        <v>5000</v>
      </c>
      <c r="G30" s="16">
        <v>-2.1105382765707151E-4</v>
      </c>
      <c r="H30" s="18">
        <f t="shared" si="17"/>
        <v>-1.0552691382853576</v>
      </c>
      <c r="I30" s="19"/>
      <c r="J30" s="16">
        <v>1.1999999999999999E-3</v>
      </c>
      <c r="K30" s="18">
        <f t="shared" si="18"/>
        <v>5.9999999999999991</v>
      </c>
      <c r="L30" s="19"/>
      <c r="M30" s="21">
        <f t="shared" si="10"/>
        <v>7.0552691382853565</v>
      </c>
      <c r="N30" s="22">
        <f t="shared" si="11"/>
        <v>-6.6857533138408964</v>
      </c>
      <c r="O30" s="19"/>
      <c r="P30" s="16">
        <v>0</v>
      </c>
      <c r="Q30" s="18">
        <f t="shared" si="19"/>
        <v>0</v>
      </c>
      <c r="R30" s="19"/>
      <c r="S30" s="21">
        <f t="shared" si="12"/>
        <v>-5.9999999999999991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6"/>
        <v>5000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0.5</v>
      </c>
      <c r="L31" s="19"/>
      <c r="M31" s="21">
        <f>K31-H31</f>
        <v>0.5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-0.5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6"/>
        <v>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6"/>
        <v>5000</v>
      </c>
      <c r="G33" s="141">
        <v>6.0000000000000002E-5</v>
      </c>
      <c r="H33" s="18">
        <f t="shared" si="17"/>
        <v>0.3</v>
      </c>
      <c r="I33" s="19"/>
      <c r="J33" s="141">
        <v>6.0000000000000002E-5</v>
      </c>
      <c r="K33" s="18">
        <f t="shared" si="18"/>
        <v>0.3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0.3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0"/>
        <v>0.3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1"/>
        <v>0.3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2"/>
        <v>0.3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189.5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16.850339999999999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8"/>
        <v>16.850339999999999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19"/>
        <v>16.850339999999999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0"/>
        <v>16.850339999999999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1"/>
        <v>16.850339999999999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2"/>
        <v>16.850339999999999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21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88.209680494621395</v>
      </c>
      <c r="I36" s="31"/>
      <c r="J36" s="42"/>
      <c r="K36" s="44">
        <f>SUM(K29:K35)+K28</f>
        <v>116.46833999999998</v>
      </c>
      <c r="L36" s="31"/>
      <c r="M36" s="32">
        <f t="shared" si="10"/>
        <v>28.258659505378589</v>
      </c>
      <c r="N36" s="33">
        <f t="shared" ref="N36:N46" si="24">IF((H36)=0,"",(M36/H36))</f>
        <v>0.32035780366647704</v>
      </c>
      <c r="O36" s="31"/>
      <c r="P36" s="42"/>
      <c r="Q36" s="44">
        <f>SUM(Q29:Q35)+Q28</f>
        <v>117.06833999999999</v>
      </c>
      <c r="R36" s="31"/>
      <c r="S36" s="32">
        <f t="shared" si="12"/>
        <v>0.60000000000000853</v>
      </c>
      <c r="T36" s="33">
        <f t="shared" ref="T36:T46" si="25">IF((K36)=0,"",(S36/K36))</f>
        <v>5.1516145932878291E-3</v>
      </c>
      <c r="U36" s="31"/>
      <c r="V36" s="42"/>
      <c r="W36" s="44">
        <f>SUM(W29:W35)+W28</f>
        <v>119.56833999999999</v>
      </c>
      <c r="X36" s="31"/>
      <c r="Y36" s="32">
        <f t="shared" si="13"/>
        <v>2.5</v>
      </c>
      <c r="Z36" s="33">
        <f t="shared" ref="Z36:Z46" si="26">IF((Q36)=0,"",(Y36/Q36))</f>
        <v>2.1355047829327727E-2</v>
      </c>
      <c r="AA36" s="31"/>
      <c r="AB36" s="42"/>
      <c r="AC36" s="44">
        <f>SUM(AC29:AC35)+AC28</f>
        <v>121.19833999999999</v>
      </c>
      <c r="AD36" s="31"/>
      <c r="AE36" s="32">
        <f t="shared" si="14"/>
        <v>1.6299999999999955</v>
      </c>
      <c r="AF36" s="33">
        <f t="shared" ref="AF36:AF46" si="27">IF((W36)=0,"",(AE36/W36))</f>
        <v>1.3632371244762581E-2</v>
      </c>
      <c r="AG36" s="31"/>
      <c r="AH36" s="42"/>
      <c r="AI36" s="44">
        <f>SUM(AI29:AI35)+AI28</f>
        <v>123.19033999999999</v>
      </c>
      <c r="AJ36" s="31"/>
      <c r="AK36" s="32">
        <f t="shared" si="15"/>
        <v>1.9920000000000044</v>
      </c>
      <c r="AL36" s="33">
        <f t="shared" ref="AL36:AL46" si="28">IF((AC36)=0,"",(AK36/AC36))</f>
        <v>1.6435868676089167E-2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5189.5</v>
      </c>
      <c r="G37" s="20">
        <v>6.3E-3</v>
      </c>
      <c r="H37" s="18">
        <f>F37*G37</f>
        <v>32.693849999999998</v>
      </c>
      <c r="I37" s="19"/>
      <c r="J37" s="20">
        <v>6.4999999999999997E-3</v>
      </c>
      <c r="K37" s="18">
        <f>$F37*J37</f>
        <v>33.731749999999998</v>
      </c>
      <c r="L37" s="19"/>
      <c r="M37" s="21">
        <f t="shared" si="10"/>
        <v>1.0379000000000005</v>
      </c>
      <c r="N37" s="22">
        <f t="shared" si="24"/>
        <v>3.1746031746031765E-2</v>
      </c>
      <c r="O37" s="19"/>
      <c r="P37" s="20">
        <v>6.7000000000000002E-3</v>
      </c>
      <c r="Q37" s="18">
        <f>$F37*P37</f>
        <v>34.769649999999999</v>
      </c>
      <c r="R37" s="19"/>
      <c r="S37" s="21">
        <f t="shared" si="12"/>
        <v>1.0379000000000005</v>
      </c>
      <c r="T37" s="22">
        <f t="shared" si="25"/>
        <v>3.0769230769230785E-2</v>
      </c>
      <c r="U37" s="19"/>
      <c r="V37" s="20">
        <v>6.8999999999999999E-3</v>
      </c>
      <c r="W37" s="18">
        <f>$F37*V37</f>
        <v>35.807549999999999</v>
      </c>
      <c r="X37" s="19"/>
      <c r="Y37" s="21">
        <f t="shared" si="13"/>
        <v>1.0379000000000005</v>
      </c>
      <c r="Z37" s="22">
        <f t="shared" si="26"/>
        <v>2.9850746268656733E-2</v>
      </c>
      <c r="AA37" s="19"/>
      <c r="AB37" s="20">
        <v>7.1999999999999998E-3</v>
      </c>
      <c r="AC37" s="18">
        <f>$F37*AB37</f>
        <v>37.364399999999996</v>
      </c>
      <c r="AD37" s="19"/>
      <c r="AE37" s="21">
        <f t="shared" si="14"/>
        <v>1.5568499999999972</v>
      </c>
      <c r="AF37" s="22">
        <f t="shared" si="27"/>
        <v>4.347826086956514E-2</v>
      </c>
      <c r="AG37" s="19"/>
      <c r="AH37" s="20">
        <v>7.4000000000000003E-3</v>
      </c>
      <c r="AI37" s="18">
        <f>$F37*AH37</f>
        <v>38.402300000000004</v>
      </c>
      <c r="AJ37" s="19"/>
      <c r="AK37" s="21">
        <f t="shared" si="15"/>
        <v>1.0379000000000076</v>
      </c>
      <c r="AL37" s="22">
        <f t="shared" si="28"/>
        <v>2.7777777777777984E-2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5189.5</v>
      </c>
      <c r="G38" s="20">
        <v>4.7000000000000002E-3</v>
      </c>
      <c r="H38" s="18">
        <f>F38*G38</f>
        <v>24.390650000000001</v>
      </c>
      <c r="I38" s="19"/>
      <c r="J38" s="20">
        <v>5.1000000000000004E-3</v>
      </c>
      <c r="K38" s="18">
        <f>$F38*J38</f>
        <v>26.466450000000002</v>
      </c>
      <c r="L38" s="19"/>
      <c r="M38" s="21">
        <f t="shared" si="10"/>
        <v>2.075800000000001</v>
      </c>
      <c r="N38" s="22">
        <f t="shared" si="24"/>
        <v>8.5106382978723444E-2</v>
      </c>
      <c r="O38" s="19"/>
      <c r="P38" s="20">
        <v>5.1999999999999998E-3</v>
      </c>
      <c r="Q38" s="18">
        <f>$F38*P38</f>
        <v>26.985399999999998</v>
      </c>
      <c r="R38" s="19"/>
      <c r="S38" s="21">
        <f t="shared" si="12"/>
        <v>0.51894999999999669</v>
      </c>
      <c r="T38" s="22">
        <f t="shared" si="25"/>
        <v>1.9607843137254777E-2</v>
      </c>
      <c r="U38" s="19"/>
      <c r="V38" s="20">
        <v>5.3E-3</v>
      </c>
      <c r="W38" s="18">
        <f>$F38*V38</f>
        <v>27.504349999999999</v>
      </c>
      <c r="X38" s="19"/>
      <c r="Y38" s="21">
        <f t="shared" si="13"/>
        <v>0.51895000000000024</v>
      </c>
      <c r="Z38" s="22">
        <f t="shared" si="26"/>
        <v>1.9230769230769242E-2</v>
      </c>
      <c r="AA38" s="19"/>
      <c r="AB38" s="20">
        <v>5.4000000000000003E-3</v>
      </c>
      <c r="AC38" s="18">
        <f>$F38*AB38</f>
        <v>28.023300000000003</v>
      </c>
      <c r="AD38" s="19"/>
      <c r="AE38" s="21">
        <f t="shared" si="14"/>
        <v>0.5189500000000038</v>
      </c>
      <c r="AF38" s="22">
        <f t="shared" si="27"/>
        <v>1.8867924528302025E-2</v>
      </c>
      <c r="AG38" s="19"/>
      <c r="AH38" s="20">
        <v>5.4999999999999997E-3</v>
      </c>
      <c r="AI38" s="18">
        <f>$F38*AH38</f>
        <v>28.542249999999999</v>
      </c>
      <c r="AJ38" s="19"/>
      <c r="AK38" s="21">
        <f t="shared" si="15"/>
        <v>0.51894999999999669</v>
      </c>
      <c r="AL38" s="22">
        <f t="shared" si="28"/>
        <v>1.85185185185184E-2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145.2941804946214</v>
      </c>
      <c r="I39" s="49"/>
      <c r="J39" s="48"/>
      <c r="K39" s="44">
        <f>SUM(K36:K38)</f>
        <v>176.66654</v>
      </c>
      <c r="L39" s="49"/>
      <c r="M39" s="32">
        <f t="shared" si="10"/>
        <v>31.372359505378597</v>
      </c>
      <c r="N39" s="33">
        <f t="shared" si="24"/>
        <v>0.21592302870341018</v>
      </c>
      <c r="O39" s="49"/>
      <c r="P39" s="48"/>
      <c r="Q39" s="44">
        <f>SUM(Q36:Q38)</f>
        <v>178.82338999999999</v>
      </c>
      <c r="R39" s="49"/>
      <c r="S39" s="32">
        <f t="shared" si="12"/>
        <v>2.1568499999999915</v>
      </c>
      <c r="T39" s="33">
        <f t="shared" si="25"/>
        <v>1.2208593658991632E-2</v>
      </c>
      <c r="U39" s="49"/>
      <c r="V39" s="48"/>
      <c r="W39" s="44">
        <f>SUM(W36:W38)</f>
        <v>182.88023999999999</v>
      </c>
      <c r="X39" s="49"/>
      <c r="Y39" s="32">
        <f t="shared" si="13"/>
        <v>4.0568499999999972</v>
      </c>
      <c r="Z39" s="33">
        <f t="shared" si="26"/>
        <v>2.2686349923239892E-2</v>
      </c>
      <c r="AA39" s="49"/>
      <c r="AB39" s="48"/>
      <c r="AC39" s="44">
        <f>SUM(AC36:AC38)</f>
        <v>186.58604</v>
      </c>
      <c r="AD39" s="49"/>
      <c r="AE39" s="32">
        <f t="shared" si="14"/>
        <v>3.7058000000000106</v>
      </c>
      <c r="AF39" s="33">
        <f t="shared" si="27"/>
        <v>2.0263534212334865E-2</v>
      </c>
      <c r="AG39" s="49"/>
      <c r="AH39" s="48"/>
      <c r="AI39" s="44">
        <f>SUM(AI36:AI38)</f>
        <v>190.13488999999998</v>
      </c>
      <c r="AJ39" s="49"/>
      <c r="AK39" s="32">
        <f t="shared" si="15"/>
        <v>3.5488499999999874</v>
      </c>
      <c r="AL39" s="33">
        <f t="shared" si="28"/>
        <v>1.901991167184848E-2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5189.5</v>
      </c>
      <c r="G40" s="51">
        <v>4.4000000000000003E-3</v>
      </c>
      <c r="H40" s="162">
        <f t="shared" ref="H40:H48" si="29">F40*G40</f>
        <v>22.8338</v>
      </c>
      <c r="I40" s="19"/>
      <c r="J40" s="51">
        <v>4.4000000000000003E-3</v>
      </c>
      <c r="K40" s="162">
        <f t="shared" ref="K40:K48" si="30">$F40*J40</f>
        <v>22.8338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22.8338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22.8338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22.8338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22.8338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5189.5</v>
      </c>
      <c r="G41" s="51">
        <v>1.1999999999999999E-3</v>
      </c>
      <c r="H41" s="162">
        <f t="shared" si="29"/>
        <v>6.2273999999999994</v>
      </c>
      <c r="I41" s="19"/>
      <c r="J41" s="51">
        <v>1.1999999999999999E-3</v>
      </c>
      <c r="K41" s="162">
        <f t="shared" si="30"/>
        <v>6.2273999999999994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6.7463499999999996</v>
      </c>
      <c r="R41" s="19"/>
      <c r="S41" s="21">
        <f t="shared" si="12"/>
        <v>0.51895000000000024</v>
      </c>
      <c r="T41" s="163">
        <f t="shared" si="25"/>
        <v>8.3333333333333384E-2</v>
      </c>
      <c r="U41" s="19"/>
      <c r="V41" s="51">
        <v>1.2999999999999999E-3</v>
      </c>
      <c r="W41" s="162">
        <f t="shared" si="32"/>
        <v>6.7463499999999996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6.7463499999999996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6.7463499999999996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5000</v>
      </c>
      <c r="G43" s="51">
        <v>7.0000000000000001E-3</v>
      </c>
      <c r="H43" s="162">
        <f t="shared" si="29"/>
        <v>35</v>
      </c>
      <c r="I43" s="19"/>
      <c r="J43" s="51">
        <v>7.0000000000000001E-3</v>
      </c>
      <c r="K43" s="162">
        <f t="shared" si="30"/>
        <v>35</v>
      </c>
      <c r="L43" s="19"/>
      <c r="M43" s="21">
        <f>K43-H43</f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35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35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35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35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3200</v>
      </c>
      <c r="G44" s="55">
        <v>7.1999999999999995E-2</v>
      </c>
      <c r="H44" s="162">
        <f t="shared" si="29"/>
        <v>230.39999999999998</v>
      </c>
      <c r="I44" s="19"/>
      <c r="J44" s="55">
        <v>7.1999999999999995E-2</v>
      </c>
      <c r="K44" s="162">
        <f t="shared" si="30"/>
        <v>230.39999999999998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230.39999999999998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230.39999999999998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230.39999999999998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230.39999999999998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900</v>
      </c>
      <c r="G45" s="55">
        <v>0.109</v>
      </c>
      <c r="H45" s="162">
        <f t="shared" si="29"/>
        <v>98.1</v>
      </c>
      <c r="I45" s="19"/>
      <c r="J45" s="55">
        <v>0.109</v>
      </c>
      <c r="K45" s="162">
        <f t="shared" si="30"/>
        <v>98.1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98.1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98.1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98.1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98.1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900</v>
      </c>
      <c r="G46" s="55">
        <v>0.129</v>
      </c>
      <c r="H46" s="162">
        <f t="shared" si="29"/>
        <v>116.10000000000001</v>
      </c>
      <c r="I46" s="19"/>
      <c r="J46" s="55">
        <v>0.129</v>
      </c>
      <c r="K46" s="162">
        <f t="shared" si="30"/>
        <v>116.10000000000001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116.10000000000001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116.10000000000001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116.10000000000001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116.10000000000001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29"/>
        <v>62.25</v>
      </c>
      <c r="I47" s="60"/>
      <c r="J47" s="55">
        <v>8.3000000000000004E-2</v>
      </c>
      <c r="K47" s="162">
        <f t="shared" si="30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4250</v>
      </c>
      <c r="G48" s="55">
        <v>9.7000000000000003E-2</v>
      </c>
      <c r="H48" s="162">
        <f t="shared" si="29"/>
        <v>412.25</v>
      </c>
      <c r="I48" s="60"/>
      <c r="J48" s="55">
        <v>9.7000000000000003E-2</v>
      </c>
      <c r="K48" s="162">
        <f t="shared" si="30"/>
        <v>412.25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412.25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412.25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412.25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412.25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654.20538049462141</v>
      </c>
      <c r="I50" s="76"/>
      <c r="J50" s="73"/>
      <c r="K50" s="75">
        <f>SUM(K40:K46,K39)</f>
        <v>685.57773999999995</v>
      </c>
      <c r="L50" s="76"/>
      <c r="M50" s="77">
        <f>K50-H50</f>
        <v>31.37235950537854</v>
      </c>
      <c r="N50" s="78">
        <f>IF((H50)=0,"",(M50/H50))</f>
        <v>4.7954909025142864E-2</v>
      </c>
      <c r="O50" s="76"/>
      <c r="P50" s="73"/>
      <c r="Q50" s="75">
        <f>SUM(Q40:Q46,Q39)</f>
        <v>688.25354000000004</v>
      </c>
      <c r="R50" s="76"/>
      <c r="S50" s="77">
        <f t="shared" si="12"/>
        <v>2.6758000000000948</v>
      </c>
      <c r="T50" s="78">
        <f>IF((K50)=0,"",(S50/K50))</f>
        <v>3.9029855315898892E-3</v>
      </c>
      <c r="U50" s="76"/>
      <c r="V50" s="73"/>
      <c r="W50" s="75">
        <f>SUM(W40:W46,W39)</f>
        <v>692.31038999999998</v>
      </c>
      <c r="X50" s="76"/>
      <c r="Y50" s="77">
        <f t="shared" si="13"/>
        <v>4.0568499999999403</v>
      </c>
      <c r="Z50" s="78">
        <f>IF((Q50)=0,"",(Y50/Q50))</f>
        <v>5.8944121086539417E-3</v>
      </c>
      <c r="AA50" s="76"/>
      <c r="AB50" s="73"/>
      <c r="AC50" s="75">
        <f>SUM(AC40:AC46,AC39)</f>
        <v>696.01619000000005</v>
      </c>
      <c r="AD50" s="76"/>
      <c r="AE50" s="77">
        <f t="shared" si="14"/>
        <v>3.7058000000000675</v>
      </c>
      <c r="AF50" s="78">
        <f>IF((W50)=0,"",(AE50/W50))</f>
        <v>5.3528013641396706E-3</v>
      </c>
      <c r="AG50" s="76"/>
      <c r="AH50" s="73"/>
      <c r="AI50" s="75">
        <f>SUM(AI40:AI46,AI39)</f>
        <v>699.56503999999995</v>
      </c>
      <c r="AJ50" s="76"/>
      <c r="AK50" s="77">
        <f t="shared" si="15"/>
        <v>3.5488499999999021</v>
      </c>
      <c r="AL50" s="78">
        <f>IF((AC50)=0,"",(AK50/AC50))</f>
        <v>5.0988038079974865E-3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85.046699464300787</v>
      </c>
      <c r="I51" s="83"/>
      <c r="J51" s="80">
        <v>0.13</v>
      </c>
      <c r="K51" s="84">
        <f>K50*J51</f>
        <v>89.125106199999991</v>
      </c>
      <c r="L51" s="83"/>
      <c r="M51" s="85">
        <f>K51-H51</f>
        <v>4.078406735699204</v>
      </c>
      <c r="N51" s="86">
        <f>IF((H51)=0,"",(M51/H51))</f>
        <v>4.7954909025142788E-2</v>
      </c>
      <c r="O51" s="83"/>
      <c r="P51" s="80">
        <v>0.13</v>
      </c>
      <c r="Q51" s="84">
        <f>Q50*P51</f>
        <v>89.472960200000003</v>
      </c>
      <c r="R51" s="83"/>
      <c r="S51" s="85">
        <f t="shared" si="12"/>
        <v>0.34785400000001232</v>
      </c>
      <c r="T51" s="86">
        <f>IF((K51)=0,"",(S51/K51))</f>
        <v>3.9029855315898896E-3</v>
      </c>
      <c r="U51" s="83"/>
      <c r="V51" s="80">
        <v>0.13</v>
      </c>
      <c r="W51" s="84">
        <f>W50*V51</f>
        <v>90.000350699999998</v>
      </c>
      <c r="X51" s="83"/>
      <c r="Y51" s="85">
        <f t="shared" si="13"/>
        <v>0.52739049999999565</v>
      </c>
      <c r="Z51" s="86">
        <f>IF((Q51)=0,"",(Y51/Q51))</f>
        <v>5.8944121086539798E-3</v>
      </c>
      <c r="AA51" s="83"/>
      <c r="AB51" s="80">
        <v>0.13</v>
      </c>
      <c r="AC51" s="84">
        <f>AC50*AB51</f>
        <v>90.482104700000008</v>
      </c>
      <c r="AD51" s="83"/>
      <c r="AE51" s="85">
        <f t="shared" si="14"/>
        <v>0.48175400000000934</v>
      </c>
      <c r="AF51" s="86">
        <f>IF((W51)=0,"",(AE51/W51))</f>
        <v>5.3528013641396775E-3</v>
      </c>
      <c r="AG51" s="83"/>
      <c r="AH51" s="80">
        <v>0.13</v>
      </c>
      <c r="AI51" s="84">
        <f>AI50*AH51</f>
        <v>90.943455200000002</v>
      </c>
      <c r="AJ51" s="83"/>
      <c r="AK51" s="85">
        <f t="shared" si="15"/>
        <v>0.46135049999999467</v>
      </c>
      <c r="AL51" s="86">
        <f>IF((AC51)=0,"",(AK51/AC51))</f>
        <v>5.098803807997568E-3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739.2520799589222</v>
      </c>
      <c r="I52" s="83"/>
      <c r="J52" s="88"/>
      <c r="K52" s="84">
        <f>K50+K51</f>
        <v>774.70284619999995</v>
      </c>
      <c r="L52" s="83"/>
      <c r="M52" s="85">
        <f>K52-H52</f>
        <v>35.450766241077758</v>
      </c>
      <c r="N52" s="86">
        <f>IF((H52)=0,"",(M52/H52))</f>
        <v>4.7954909025142871E-2</v>
      </c>
      <c r="O52" s="83"/>
      <c r="P52" s="88"/>
      <c r="Q52" s="84">
        <f>Q50+Q51</f>
        <v>777.72650020000003</v>
      </c>
      <c r="R52" s="83"/>
      <c r="S52" s="85">
        <f t="shared" si="12"/>
        <v>3.0236540000000787</v>
      </c>
      <c r="T52" s="86">
        <f>IF((K52)=0,"",(S52/K52))</f>
        <v>3.9029855315898527E-3</v>
      </c>
      <c r="U52" s="83"/>
      <c r="V52" s="88"/>
      <c r="W52" s="84">
        <f>W50+W51</f>
        <v>782.3107407</v>
      </c>
      <c r="X52" s="83"/>
      <c r="Y52" s="85">
        <f t="shared" si="13"/>
        <v>4.5842404999999644</v>
      </c>
      <c r="Z52" s="86">
        <f>IF((Q52)=0,"",(Y52/Q52))</f>
        <v>5.8944121086539824E-3</v>
      </c>
      <c r="AA52" s="83"/>
      <c r="AB52" s="88"/>
      <c r="AC52" s="84">
        <f>AC50+AC51</f>
        <v>786.49829470000009</v>
      </c>
      <c r="AD52" s="83"/>
      <c r="AE52" s="85">
        <f t="shared" si="14"/>
        <v>4.187554000000091</v>
      </c>
      <c r="AF52" s="86">
        <f>IF((W52)=0,"",(AE52/W52))</f>
        <v>5.3528013641396897E-3</v>
      </c>
      <c r="AG52" s="83"/>
      <c r="AH52" s="88"/>
      <c r="AI52" s="84">
        <f>AI50+AI51</f>
        <v>790.50849519999997</v>
      </c>
      <c r="AJ52" s="83"/>
      <c r="AK52" s="85">
        <f t="shared" si="15"/>
        <v>4.0102004999998826</v>
      </c>
      <c r="AL52" s="86">
        <f>IF((AC52)=0,"",(AK52/AC52))</f>
        <v>5.0988038079974769E-3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-73.930000000000007</v>
      </c>
      <c r="I53" s="83"/>
      <c r="J53" s="88"/>
      <c r="K53" s="90">
        <f>ROUND(-K52*10%,2)</f>
        <v>-77.47</v>
      </c>
      <c r="L53" s="83"/>
      <c r="M53" s="91">
        <f>K53-H53</f>
        <v>-3.539999999999992</v>
      </c>
      <c r="N53" s="92">
        <f>IF((H53)=0,"",(M53/H53))</f>
        <v>4.7883132693087943E-2</v>
      </c>
      <c r="O53" s="83"/>
      <c r="P53" s="88"/>
      <c r="Q53" s="90">
        <f>ROUND(-Q52*10%,2)</f>
        <v>-77.77</v>
      </c>
      <c r="R53" s="83"/>
      <c r="S53" s="91">
        <f t="shared" si="12"/>
        <v>-0.29999999999999716</v>
      </c>
      <c r="T53" s="92">
        <f>IF((K53)=0,"",(S53/K53))</f>
        <v>3.8724667613269288E-3</v>
      </c>
      <c r="U53" s="83"/>
      <c r="V53" s="88"/>
      <c r="W53" s="90">
        <f>ROUND(-W52*10%,2)</f>
        <v>-78.23</v>
      </c>
      <c r="X53" s="83"/>
      <c r="Y53" s="91">
        <f t="shared" si="13"/>
        <v>-0.46000000000000796</v>
      </c>
      <c r="Z53" s="92">
        <f>IF((Q53)=0,"",(Y53/Q53))</f>
        <v>5.9148772020060176E-3</v>
      </c>
      <c r="AA53" s="83"/>
      <c r="AB53" s="88"/>
      <c r="AC53" s="90">
        <f>ROUND(-AC52*10%,2)</f>
        <v>-78.650000000000006</v>
      </c>
      <c r="AD53" s="83"/>
      <c r="AE53" s="91">
        <f t="shared" si="14"/>
        <v>-0.42000000000000171</v>
      </c>
      <c r="AF53" s="92">
        <f>IF((W53)=0,"",(AE53/W53))</f>
        <v>5.3687843538284758E-3</v>
      </c>
      <c r="AG53" s="83"/>
      <c r="AH53" s="88"/>
      <c r="AI53" s="90">
        <f>ROUND(-AI52*10%,2)</f>
        <v>-79.05</v>
      </c>
      <c r="AJ53" s="83"/>
      <c r="AK53" s="91">
        <f t="shared" si="15"/>
        <v>-0.39999999999999147</v>
      </c>
      <c r="AL53" s="92">
        <f>IF((AC53)=0,"",(AK53/AC53))</f>
        <v>5.0858232676413411E-3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665.32207995892213</v>
      </c>
      <c r="I54" s="96"/>
      <c r="J54" s="93"/>
      <c r="K54" s="97">
        <f>K52+K53</f>
        <v>697.23284619999993</v>
      </c>
      <c r="L54" s="96"/>
      <c r="M54" s="98">
        <f>K54-H54</f>
        <v>31.910766241077795</v>
      </c>
      <c r="N54" s="99">
        <f>IF((H54)=0,"",(M54/H54))</f>
        <v>4.7962884747561677E-2</v>
      </c>
      <c r="O54" s="96"/>
      <c r="P54" s="93"/>
      <c r="Q54" s="97">
        <f>Q52+Q53</f>
        <v>699.95650020000005</v>
      </c>
      <c r="R54" s="96"/>
      <c r="S54" s="98">
        <f t="shared" si="12"/>
        <v>2.7236540000001241</v>
      </c>
      <c r="T54" s="99">
        <f>IF((K54)=0,"",(S54/K54))</f>
        <v>3.9063764922211497E-3</v>
      </c>
      <c r="U54" s="96"/>
      <c r="V54" s="93"/>
      <c r="W54" s="97">
        <f>W52+W53</f>
        <v>704.08074069999998</v>
      </c>
      <c r="X54" s="96"/>
      <c r="Y54" s="98">
        <f t="shared" si="13"/>
        <v>4.124240499999928</v>
      </c>
      <c r="Z54" s="99">
        <f>IF((Q54)=0,"",(Y54/Q54))</f>
        <v>5.8921382954819339E-3</v>
      </c>
      <c r="AA54" s="96"/>
      <c r="AB54" s="93"/>
      <c r="AC54" s="97">
        <f>AC52+AC53</f>
        <v>707.84829470000011</v>
      </c>
      <c r="AD54" s="96"/>
      <c r="AE54" s="98">
        <f t="shared" si="14"/>
        <v>3.767554000000132</v>
      </c>
      <c r="AF54" s="99">
        <f>IF((W54)=0,"",(AE54/W54))</f>
        <v>5.351025503487589E-3</v>
      </c>
      <c r="AG54" s="96"/>
      <c r="AH54" s="93"/>
      <c r="AI54" s="97">
        <f>AI52+AI53</f>
        <v>711.45849520000002</v>
      </c>
      <c r="AJ54" s="96"/>
      <c r="AK54" s="98">
        <f t="shared" si="15"/>
        <v>3.6102004999999053</v>
      </c>
      <c r="AL54" s="99">
        <f>IF((AC54)=0,"",(AK54/AC54))</f>
        <v>5.1002460937339383E-3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684.10538049462139</v>
      </c>
      <c r="I56" s="110"/>
      <c r="J56" s="107"/>
      <c r="K56" s="109">
        <f>SUM(K47:K48,K39,K40:K43)</f>
        <v>715.47773999999993</v>
      </c>
      <c r="L56" s="110"/>
      <c r="M56" s="111">
        <f>K56-H56</f>
        <v>31.37235950537854</v>
      </c>
      <c r="N56" s="78">
        <f>IF((H56)=0,"",(M56/H56))</f>
        <v>4.5858957406088106E-2</v>
      </c>
      <c r="O56" s="110"/>
      <c r="P56" s="107"/>
      <c r="Q56" s="109">
        <f>SUM(Q47:Q48,Q39,Q40:Q43)</f>
        <v>718.15354000000002</v>
      </c>
      <c r="R56" s="110"/>
      <c r="S56" s="111">
        <f t="shared" si="12"/>
        <v>2.6758000000000948</v>
      </c>
      <c r="T56" s="78">
        <f>IF((K56)=0,"",(S56/K56))</f>
        <v>3.7398787556969905E-3</v>
      </c>
      <c r="U56" s="110"/>
      <c r="V56" s="107"/>
      <c r="W56" s="109">
        <f>SUM(W47:W48,W39,W40:W43)</f>
        <v>722.21038999999996</v>
      </c>
      <c r="X56" s="110"/>
      <c r="Y56" s="111">
        <f t="shared" si="13"/>
        <v>4.0568499999999403</v>
      </c>
      <c r="Z56" s="78">
        <f>IF((Q56)=0,"",(Y56/Q56))</f>
        <v>5.649000908635694E-3</v>
      </c>
      <c r="AA56" s="110"/>
      <c r="AB56" s="107"/>
      <c r="AC56" s="109">
        <f>SUM(AC47:AC48,AC39,AC40:AC43)</f>
        <v>725.91619000000003</v>
      </c>
      <c r="AD56" s="110"/>
      <c r="AE56" s="111">
        <f t="shared" si="14"/>
        <v>3.7058000000000675</v>
      </c>
      <c r="AF56" s="78">
        <f>IF((W56)=0,"",(AE56/W56))</f>
        <v>5.1311917570170482E-3</v>
      </c>
      <c r="AG56" s="110"/>
      <c r="AH56" s="107"/>
      <c r="AI56" s="109">
        <f>SUM(AI47:AI48,AI39,AI40:AI43)</f>
        <v>729.46504000000004</v>
      </c>
      <c r="AJ56" s="110"/>
      <c r="AK56" s="111">
        <f t="shared" si="15"/>
        <v>3.5488500000000158</v>
      </c>
      <c r="AL56" s="78">
        <f>IF((AC56)=0,"",(AK56/AC56))</f>
        <v>4.8887875058965359E-3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88.933699464300787</v>
      </c>
      <c r="I57" s="115"/>
      <c r="J57" s="113">
        <v>0.13</v>
      </c>
      <c r="K57" s="116">
        <f>K56*J57</f>
        <v>93.012106199999991</v>
      </c>
      <c r="L57" s="115"/>
      <c r="M57" s="117">
        <f>K57-H57</f>
        <v>4.078406735699204</v>
      </c>
      <c r="N57" s="86">
        <f>IF((H57)=0,"",(M57/H57))</f>
        <v>4.5858957406088037E-2</v>
      </c>
      <c r="O57" s="115"/>
      <c r="P57" s="113">
        <v>0.13</v>
      </c>
      <c r="Q57" s="116">
        <f>Q56*P57</f>
        <v>93.359960200000003</v>
      </c>
      <c r="R57" s="115"/>
      <c r="S57" s="117">
        <f t="shared" si="12"/>
        <v>0.34785400000001232</v>
      </c>
      <c r="T57" s="86">
        <f>IF((K57)=0,"",(S57/K57))</f>
        <v>3.7398787556969905E-3</v>
      </c>
      <c r="U57" s="115"/>
      <c r="V57" s="113">
        <v>0.13</v>
      </c>
      <c r="W57" s="116">
        <f>W56*V57</f>
        <v>93.887350699999999</v>
      </c>
      <c r="X57" s="115"/>
      <c r="Y57" s="117">
        <f t="shared" si="13"/>
        <v>0.52739049999999565</v>
      </c>
      <c r="Z57" s="86">
        <f>IF((Q57)=0,"",(Y57/Q57))</f>
        <v>5.6490009086357304E-3</v>
      </c>
      <c r="AA57" s="115"/>
      <c r="AB57" s="113">
        <v>0.13</v>
      </c>
      <c r="AC57" s="116">
        <f>AC56*AB57</f>
        <v>94.369104700000008</v>
      </c>
      <c r="AD57" s="115"/>
      <c r="AE57" s="117">
        <f t="shared" si="14"/>
        <v>0.48175400000000934</v>
      </c>
      <c r="AF57" s="86">
        <f>IF((W57)=0,"",(AE57/W57))</f>
        <v>5.1311917570170543E-3</v>
      </c>
      <c r="AG57" s="115"/>
      <c r="AH57" s="113">
        <v>0.13</v>
      </c>
      <c r="AI57" s="116">
        <f>AI56*AH57</f>
        <v>94.830455200000003</v>
      </c>
      <c r="AJ57" s="115"/>
      <c r="AK57" s="117">
        <f t="shared" si="15"/>
        <v>0.46135049999999467</v>
      </c>
      <c r="AL57" s="86">
        <f>IF((AC57)=0,"",(AK57/AC57))</f>
        <v>4.888787505896457E-3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773.03907995892223</v>
      </c>
      <c r="I58" s="115"/>
      <c r="J58" s="119"/>
      <c r="K58" s="116">
        <f>K56+K57</f>
        <v>808.48984619999987</v>
      </c>
      <c r="L58" s="115"/>
      <c r="M58" s="117">
        <f>K58-H58</f>
        <v>35.450766241077645</v>
      </c>
      <c r="N58" s="86">
        <f>IF((H58)=0,"",(M58/H58))</f>
        <v>4.5858957406087968E-2</v>
      </c>
      <c r="O58" s="115"/>
      <c r="P58" s="119"/>
      <c r="Q58" s="116">
        <f>Q56+Q57</f>
        <v>811.51350020000007</v>
      </c>
      <c r="R58" s="115"/>
      <c r="S58" s="117">
        <f t="shared" si="12"/>
        <v>3.0236540000001924</v>
      </c>
      <c r="T58" s="86">
        <f>IF((K58)=0,"",(S58/K58))</f>
        <v>3.7398787556970963E-3</v>
      </c>
      <c r="U58" s="115"/>
      <c r="V58" s="119"/>
      <c r="W58" s="116">
        <f>W56+W57</f>
        <v>816.09774069999992</v>
      </c>
      <c r="X58" s="115"/>
      <c r="Y58" s="117">
        <f t="shared" si="13"/>
        <v>4.5842404999998507</v>
      </c>
      <c r="Z58" s="86">
        <f>IF((Q58)=0,"",(Y58/Q58))</f>
        <v>5.6490009086355925E-3</v>
      </c>
      <c r="AA58" s="115"/>
      <c r="AB58" s="119"/>
      <c r="AC58" s="116">
        <f>AC56+AC57</f>
        <v>820.28529470000001</v>
      </c>
      <c r="AD58" s="115"/>
      <c r="AE58" s="117">
        <f t="shared" si="14"/>
        <v>4.187554000000091</v>
      </c>
      <c r="AF58" s="86">
        <f>IF((W58)=0,"",(AE58/W58))</f>
        <v>5.1311917570170664E-3</v>
      </c>
      <c r="AG58" s="115"/>
      <c r="AH58" s="119"/>
      <c r="AI58" s="116">
        <f>AI56+AI57</f>
        <v>824.2954952</v>
      </c>
      <c r="AJ58" s="115"/>
      <c r="AK58" s="117">
        <f t="shared" si="15"/>
        <v>4.0102004999999963</v>
      </c>
      <c r="AL58" s="86">
        <f>IF((AC58)=0,"",(AK58/AC58))</f>
        <v>4.8887875058965091E-3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-77.3</v>
      </c>
      <c r="I59" s="115"/>
      <c r="J59" s="119"/>
      <c r="K59" s="122">
        <f>ROUND(-K58*10%,2)</f>
        <v>-80.849999999999994</v>
      </c>
      <c r="L59" s="115"/>
      <c r="M59" s="123">
        <f>K59-H59</f>
        <v>-3.5499999999999972</v>
      </c>
      <c r="N59" s="92">
        <f>IF((H59)=0,"",(M59/H59))</f>
        <v>4.5924967658473446E-2</v>
      </c>
      <c r="O59" s="115"/>
      <c r="P59" s="119"/>
      <c r="Q59" s="122">
        <f>ROUND(-Q58*10%,2)</f>
        <v>-81.150000000000006</v>
      </c>
      <c r="R59" s="115"/>
      <c r="S59" s="123">
        <f t="shared" si="12"/>
        <v>-0.30000000000001137</v>
      </c>
      <c r="T59" s="92">
        <f>IF((K59)=0,"",(S59/K59))</f>
        <v>3.7105751391467087E-3</v>
      </c>
      <c r="U59" s="115"/>
      <c r="V59" s="119"/>
      <c r="W59" s="122">
        <f>ROUND(-W58*10%,2)</f>
        <v>-81.61</v>
      </c>
      <c r="X59" s="115"/>
      <c r="Y59" s="123">
        <f t="shared" si="13"/>
        <v>-0.45999999999999375</v>
      </c>
      <c r="Z59" s="92">
        <f>IF((Q59)=0,"",(Y59/Q59))</f>
        <v>5.6685150955020792E-3</v>
      </c>
      <c r="AA59" s="115"/>
      <c r="AB59" s="119"/>
      <c r="AC59" s="122">
        <f>ROUND(-AC58*10%,2)</f>
        <v>-82.03</v>
      </c>
      <c r="AD59" s="115"/>
      <c r="AE59" s="123">
        <f t="shared" si="14"/>
        <v>-0.42000000000000171</v>
      </c>
      <c r="AF59" s="92">
        <f>IF((W59)=0,"",(AE59/W59))</f>
        <v>5.1464281338071526E-3</v>
      </c>
      <c r="AG59" s="115"/>
      <c r="AH59" s="119"/>
      <c r="AI59" s="122">
        <f>ROUND(-AI58*10%,2)</f>
        <v>-82.43</v>
      </c>
      <c r="AJ59" s="115"/>
      <c r="AK59" s="123">
        <f t="shared" si="15"/>
        <v>-0.40000000000000568</v>
      </c>
      <c r="AL59" s="92">
        <f>IF((AC59)=0,"",(AK59/AC59))</f>
        <v>4.8762647811776876E-3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695.73907995892228</v>
      </c>
      <c r="I60" s="127"/>
      <c r="J60" s="124"/>
      <c r="K60" s="128">
        <f>SUM(K58:K59)</f>
        <v>727.63984619999985</v>
      </c>
      <c r="L60" s="127"/>
      <c r="M60" s="129">
        <f>K60-H60</f>
        <v>31.900766241077577</v>
      </c>
      <c r="N60" s="130">
        <f>IF((H60)=0,"",(M60/H60))</f>
        <v>4.5851623345581016E-2</v>
      </c>
      <c r="O60" s="127"/>
      <c r="P60" s="124"/>
      <c r="Q60" s="128">
        <f>SUM(Q58:Q59)</f>
        <v>730.36350020000009</v>
      </c>
      <c r="R60" s="127"/>
      <c r="S60" s="129">
        <f t="shared" si="12"/>
        <v>2.7236540000002378</v>
      </c>
      <c r="T60" s="130">
        <f>IF((K60)=0,"",(S60/K60))</f>
        <v>3.743134758526695E-3</v>
      </c>
      <c r="U60" s="127"/>
      <c r="V60" s="124"/>
      <c r="W60" s="128">
        <f>SUM(W58:W59)</f>
        <v>734.4877406999999</v>
      </c>
      <c r="X60" s="127"/>
      <c r="Y60" s="129">
        <f t="shared" si="13"/>
        <v>4.1242404999998143</v>
      </c>
      <c r="Z60" s="130">
        <f>IF((Q60)=0,"",(Y60/Q60))</f>
        <v>5.6468327057286509E-3</v>
      </c>
      <c r="AA60" s="127"/>
      <c r="AB60" s="124"/>
      <c r="AC60" s="128">
        <f>SUM(AC58:AC59)</f>
        <v>738.25529470000004</v>
      </c>
      <c r="AD60" s="127"/>
      <c r="AE60" s="129">
        <f t="shared" si="14"/>
        <v>3.767554000000132</v>
      </c>
      <c r="AF60" s="130">
        <f>IF((W60)=0,"",(AE60/W60))</f>
        <v>5.1294988210551793E-3</v>
      </c>
      <c r="AG60" s="127"/>
      <c r="AH60" s="124"/>
      <c r="AI60" s="128">
        <f>SUM(AI58:AI59)</f>
        <v>741.86549519999994</v>
      </c>
      <c r="AJ60" s="127"/>
      <c r="AK60" s="129">
        <f t="shared" si="15"/>
        <v>3.6102004999999053</v>
      </c>
      <c r="AL60" s="130">
        <f>IF((AC60)=0,"",(AK60/AC60))</f>
        <v>4.8901789474695995E-3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O53" zoomScaleNormal="100" workbookViewId="0">
      <selection activeCell="O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41.23</v>
      </c>
      <c r="K12" s="18">
        <f t="shared" ref="K12:K27" si="1">$F12*J12</f>
        <v>41.23</v>
      </c>
      <c r="L12" s="19"/>
      <c r="M12" s="21">
        <f>K12-H12</f>
        <v>8.019999999999996</v>
      </c>
      <c r="N12" s="22">
        <f>IF((H12)=0,"",(M12/H12))</f>
        <v>0.24149352604637145</v>
      </c>
      <c r="O12" s="19"/>
      <c r="P12" s="16">
        <v>43.13</v>
      </c>
      <c r="Q12" s="18">
        <f t="shared" ref="Q12:Q27" si="2">$F12*P12</f>
        <v>43.13</v>
      </c>
      <c r="R12" s="19"/>
      <c r="S12" s="21">
        <f>Q12-K12</f>
        <v>1.9000000000000057</v>
      </c>
      <c r="T12" s="22">
        <f t="shared" ref="T12:T34" si="3">IF((K12)=0,"",(S12/K12))</f>
        <v>4.6082949308755901E-2</v>
      </c>
      <c r="U12" s="19"/>
      <c r="V12" s="16">
        <v>44.13</v>
      </c>
      <c r="W12" s="18">
        <f t="shared" ref="W12:W27" si="4">$F12*V12</f>
        <v>44.13</v>
      </c>
      <c r="X12" s="19"/>
      <c r="Y12" s="21">
        <f>W12-Q12</f>
        <v>1</v>
      </c>
      <c r="Z12" s="22">
        <f t="shared" ref="Z12:Z34" si="5">IF((Q12)=0,"",(Y12/Q12))</f>
        <v>2.3185717597959656E-2</v>
      </c>
      <c r="AA12" s="19"/>
      <c r="AB12" s="16">
        <v>44.76</v>
      </c>
      <c r="AC12" s="18">
        <f t="shared" ref="AC12:AC27" si="6">$F12*AB12</f>
        <v>44.76</v>
      </c>
      <c r="AD12" s="19"/>
      <c r="AE12" s="21">
        <f>AC12-W12</f>
        <v>0.62999999999999545</v>
      </c>
      <c r="AF12" s="22">
        <f t="shared" ref="AF12:AF34" si="7">IF((W12)=0,"",(AE12/W12))</f>
        <v>1.4276002719238508E-2</v>
      </c>
      <c r="AG12" s="19"/>
      <c r="AH12" s="16">
        <v>46.04</v>
      </c>
      <c r="AI12" s="18">
        <f t="shared" ref="AI12:AI27" si="8">$F12*AH12</f>
        <v>46.04</v>
      </c>
      <c r="AJ12" s="19"/>
      <c r="AK12" s="21">
        <f>AI12-AC12</f>
        <v>1.2800000000000011</v>
      </c>
      <c r="AL12" s="22">
        <f t="shared" ref="AL12:AL34" si="9">IF((AC12)=0,"",(AK12/AC12))</f>
        <v>2.8596961572832914E-2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10000</v>
      </c>
      <c r="G19" s="16">
        <v>8.6E-3</v>
      </c>
      <c r="H19" s="18">
        <f t="shared" si="0"/>
        <v>86</v>
      </c>
      <c r="I19" s="19"/>
      <c r="J19" s="16">
        <v>1.0699999999999999E-2</v>
      </c>
      <c r="K19" s="18">
        <f t="shared" si="1"/>
        <v>107</v>
      </c>
      <c r="L19" s="19"/>
      <c r="M19" s="21">
        <f t="shared" si="10"/>
        <v>21</v>
      </c>
      <c r="N19" s="22">
        <f t="shared" si="11"/>
        <v>0.2441860465116279</v>
      </c>
      <c r="O19" s="19"/>
      <c r="P19" s="16">
        <v>1.12E-2</v>
      </c>
      <c r="Q19" s="18">
        <f t="shared" si="2"/>
        <v>112</v>
      </c>
      <c r="R19" s="19"/>
      <c r="S19" s="21">
        <f t="shared" si="12"/>
        <v>5</v>
      </c>
      <c r="T19" s="22">
        <f t="shared" si="3"/>
        <v>4.6728971962616821E-2</v>
      </c>
      <c r="U19" s="19"/>
      <c r="V19" s="16">
        <v>1.15E-2</v>
      </c>
      <c r="W19" s="18">
        <f t="shared" si="4"/>
        <v>115</v>
      </c>
      <c r="X19" s="19"/>
      <c r="Y19" s="21">
        <f t="shared" si="13"/>
        <v>3</v>
      </c>
      <c r="Z19" s="22">
        <f t="shared" si="5"/>
        <v>2.6785714285714284E-2</v>
      </c>
      <c r="AA19" s="19"/>
      <c r="AB19" s="16">
        <v>1.17E-2</v>
      </c>
      <c r="AC19" s="18">
        <f t="shared" si="6"/>
        <v>117</v>
      </c>
      <c r="AD19" s="19"/>
      <c r="AE19" s="21">
        <f t="shared" si="14"/>
        <v>2</v>
      </c>
      <c r="AF19" s="22">
        <f t="shared" si="7"/>
        <v>1.7391304347826087E-2</v>
      </c>
      <c r="AG19" s="19"/>
      <c r="AH19" s="16">
        <v>1.2E-2</v>
      </c>
      <c r="AI19" s="18">
        <f t="shared" si="8"/>
        <v>120</v>
      </c>
      <c r="AJ19" s="19"/>
      <c r="AK19" s="21">
        <f t="shared" si="15"/>
        <v>3</v>
      </c>
      <c r="AL19" s="22">
        <f t="shared" si="9"/>
        <v>2.564102564102564E-2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-1</v>
      </c>
      <c r="L21" s="19"/>
      <c r="M21" s="21">
        <f t="shared" si="10"/>
        <v>-1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6">$G$7</f>
        <v>10000</v>
      </c>
      <c r="G24" s="16">
        <v>-1E-4</v>
      </c>
      <c r="H24" s="18">
        <f t="shared" si="0"/>
        <v>-1</v>
      </c>
      <c r="I24" s="19"/>
      <c r="J24" s="16">
        <v>0</v>
      </c>
      <c r="K24" s="18">
        <f t="shared" si="1"/>
        <v>0</v>
      </c>
      <c r="L24" s="19"/>
      <c r="M24" s="21">
        <f t="shared" si="10"/>
        <v>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121.87</v>
      </c>
      <c r="I28" s="31"/>
      <c r="J28" s="28"/>
      <c r="K28" s="30">
        <f>SUM(K12:K27)</f>
        <v>149.53</v>
      </c>
      <c r="L28" s="31"/>
      <c r="M28" s="32">
        <f t="shared" si="10"/>
        <v>27.659999999999997</v>
      </c>
      <c r="N28" s="33">
        <f t="shared" si="11"/>
        <v>0.22696315746287024</v>
      </c>
      <c r="O28" s="31"/>
      <c r="P28" s="28"/>
      <c r="Q28" s="30">
        <f>SUM(Q12:Q27)</f>
        <v>155.13</v>
      </c>
      <c r="R28" s="31"/>
      <c r="S28" s="32">
        <f t="shared" si="12"/>
        <v>5.5999999999999943</v>
      </c>
      <c r="T28" s="33">
        <f t="shared" si="3"/>
        <v>3.7450678793553092E-2</v>
      </c>
      <c r="U28" s="31"/>
      <c r="V28" s="28"/>
      <c r="W28" s="30">
        <f>SUM(W12:W27)</f>
        <v>159.13</v>
      </c>
      <c r="X28" s="31"/>
      <c r="Y28" s="32">
        <f t="shared" si="13"/>
        <v>4</v>
      </c>
      <c r="Z28" s="33">
        <f t="shared" si="5"/>
        <v>2.5784825630116678E-2</v>
      </c>
      <c r="AA28" s="31"/>
      <c r="AB28" s="28"/>
      <c r="AC28" s="30">
        <f>SUM(AC12:AC27)</f>
        <v>161.76</v>
      </c>
      <c r="AD28" s="31"/>
      <c r="AE28" s="32">
        <f t="shared" si="14"/>
        <v>2.6299999999999955</v>
      </c>
      <c r="AF28" s="33">
        <f t="shared" si="7"/>
        <v>1.6527367561113528E-2</v>
      </c>
      <c r="AG28" s="31"/>
      <c r="AH28" s="28"/>
      <c r="AI28" s="30">
        <f>SUM(AI12:AI27)</f>
        <v>166.04</v>
      </c>
      <c r="AJ28" s="31"/>
      <c r="AK28" s="32">
        <f t="shared" si="15"/>
        <v>4.2800000000000011</v>
      </c>
      <c r="AL28" s="33">
        <f t="shared" si="9"/>
        <v>2.6458951533135516E-2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10000</v>
      </c>
      <c r="G29" s="16">
        <v>-1.6086780734186502E-3</v>
      </c>
      <c r="H29" s="18">
        <f t="shared" ref="H29:H35" si="17">F29*G29</f>
        <v>-16.086780734186501</v>
      </c>
      <c r="I29" s="19"/>
      <c r="J29" s="16">
        <v>-8.9999999999999998E-4</v>
      </c>
      <c r="K29" s="18">
        <f t="shared" ref="K29:K35" si="18">$F29*J29</f>
        <v>-9</v>
      </c>
      <c r="L29" s="19"/>
      <c r="M29" s="21">
        <f t="shared" si="10"/>
        <v>7.086780734186501</v>
      </c>
      <c r="N29" s="22">
        <f t="shared" si="11"/>
        <v>-0.44053442707316637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9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3">$G$7</f>
        <v>10000</v>
      </c>
      <c r="G30" s="16">
        <v>-2.1105382765707151E-4</v>
      </c>
      <c r="H30" s="18">
        <f t="shared" si="17"/>
        <v>-2.1105382765707152</v>
      </c>
      <c r="I30" s="19"/>
      <c r="J30" s="16">
        <v>1.1999999999999999E-3</v>
      </c>
      <c r="K30" s="18">
        <f t="shared" si="18"/>
        <v>11.999999999999998</v>
      </c>
      <c r="L30" s="19"/>
      <c r="M30" s="21">
        <f t="shared" si="10"/>
        <v>14.110538276570713</v>
      </c>
      <c r="N30" s="22">
        <f t="shared" si="11"/>
        <v>-6.6857533138408964</v>
      </c>
      <c r="O30" s="19"/>
      <c r="P30" s="16">
        <v>0</v>
      </c>
      <c r="Q30" s="18">
        <f t="shared" si="19"/>
        <v>0</v>
      </c>
      <c r="R30" s="19"/>
      <c r="S30" s="21">
        <f t="shared" si="12"/>
        <v>-11.999999999999998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6"/>
        <v>10000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1</v>
      </c>
      <c r="L31" s="19"/>
      <c r="M31" s="21">
        <f>K31-H31</f>
        <v>1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-1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6"/>
        <v>10000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6"/>
        <v>10000</v>
      </c>
      <c r="G33" s="141">
        <v>6.0000000000000002E-5</v>
      </c>
      <c r="H33" s="18">
        <f t="shared" si="17"/>
        <v>0.6</v>
      </c>
      <c r="I33" s="19"/>
      <c r="J33" s="141">
        <v>6.0000000000000002E-5</v>
      </c>
      <c r="K33" s="18">
        <f t="shared" si="18"/>
        <v>0.6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0.6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0"/>
        <v>0.6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1"/>
        <v>0.6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2"/>
        <v>0.6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379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33.700679999999998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8"/>
        <v>33.700679999999998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19"/>
        <v>33.700679999999998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0"/>
        <v>33.700679999999998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1"/>
        <v>33.700679999999998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2"/>
        <v>33.700679999999998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21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138.7613609892428</v>
      </c>
      <c r="I36" s="31"/>
      <c r="J36" s="42"/>
      <c r="K36" s="44">
        <f>SUM(K29:K35)+K28</f>
        <v>188.61867999999998</v>
      </c>
      <c r="L36" s="31"/>
      <c r="M36" s="32">
        <f t="shared" si="10"/>
        <v>49.85731901075718</v>
      </c>
      <c r="N36" s="33">
        <f t="shared" ref="N36:N46" si="24">IF((H36)=0,"",(M36/H36))</f>
        <v>0.35930260884816684</v>
      </c>
      <c r="O36" s="31"/>
      <c r="P36" s="42"/>
      <c r="Q36" s="44">
        <f>SUM(Q29:Q35)+Q28</f>
        <v>190.21868000000001</v>
      </c>
      <c r="R36" s="31"/>
      <c r="S36" s="32">
        <f t="shared" si="12"/>
        <v>1.6000000000000227</v>
      </c>
      <c r="T36" s="33">
        <f t="shared" ref="T36:T46" si="25">IF((K36)=0,"",(S36/K36))</f>
        <v>8.4827229201265911E-3</v>
      </c>
      <c r="U36" s="31"/>
      <c r="V36" s="42"/>
      <c r="W36" s="44">
        <f>SUM(W29:W35)+W28</f>
        <v>194.21868000000001</v>
      </c>
      <c r="X36" s="31"/>
      <c r="Y36" s="32">
        <f t="shared" si="13"/>
        <v>4</v>
      </c>
      <c r="Z36" s="33">
        <f t="shared" ref="Z36:Z46" si="26">IF((Q36)=0,"",(Y36/Q36))</f>
        <v>2.1028428963969257E-2</v>
      </c>
      <c r="AA36" s="31"/>
      <c r="AB36" s="42"/>
      <c r="AC36" s="44">
        <f>SUM(AC29:AC35)+AC28</f>
        <v>196.84868</v>
      </c>
      <c r="AD36" s="31"/>
      <c r="AE36" s="32">
        <f t="shared" si="14"/>
        <v>2.6299999999999955</v>
      </c>
      <c r="AF36" s="33">
        <f t="shared" ref="AF36:AF46" si="27">IF((W36)=0,"",(AE36/W36))</f>
        <v>1.3541436899890347E-2</v>
      </c>
      <c r="AG36" s="31"/>
      <c r="AH36" s="42"/>
      <c r="AI36" s="44">
        <f>SUM(AI29:AI35)+AI28</f>
        <v>200.34067999999999</v>
      </c>
      <c r="AJ36" s="31"/>
      <c r="AK36" s="32">
        <f t="shared" si="15"/>
        <v>3.4919999999999902</v>
      </c>
      <c r="AL36" s="33">
        <f t="shared" ref="AL36:AL46" si="28">IF((AC36)=0,"",(AK36/AC36))</f>
        <v>1.7739514433116801E-2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10379</v>
      </c>
      <c r="G37" s="20">
        <v>6.3E-3</v>
      </c>
      <c r="H37" s="18">
        <f>F37*G37</f>
        <v>65.387699999999995</v>
      </c>
      <c r="I37" s="19"/>
      <c r="J37" s="20">
        <v>6.4999999999999997E-3</v>
      </c>
      <c r="K37" s="18">
        <f>$F37*J37</f>
        <v>67.463499999999996</v>
      </c>
      <c r="L37" s="19"/>
      <c r="M37" s="21">
        <f t="shared" si="10"/>
        <v>2.075800000000001</v>
      </c>
      <c r="N37" s="22">
        <f t="shared" si="24"/>
        <v>3.1746031746031765E-2</v>
      </c>
      <c r="O37" s="19"/>
      <c r="P37" s="20">
        <v>6.7000000000000002E-3</v>
      </c>
      <c r="Q37" s="18">
        <f>$F37*P37</f>
        <v>69.539299999999997</v>
      </c>
      <c r="R37" s="19"/>
      <c r="S37" s="21">
        <f t="shared" si="12"/>
        <v>2.075800000000001</v>
      </c>
      <c r="T37" s="22">
        <f t="shared" si="25"/>
        <v>3.0769230769230785E-2</v>
      </c>
      <c r="U37" s="19"/>
      <c r="V37" s="20">
        <v>6.8999999999999999E-3</v>
      </c>
      <c r="W37" s="18">
        <f>$F37*V37</f>
        <v>71.615099999999998</v>
      </c>
      <c r="X37" s="19"/>
      <c r="Y37" s="21">
        <f t="shared" si="13"/>
        <v>2.075800000000001</v>
      </c>
      <c r="Z37" s="22">
        <f t="shared" si="26"/>
        <v>2.9850746268656733E-2</v>
      </c>
      <c r="AA37" s="19"/>
      <c r="AB37" s="20">
        <v>7.1999999999999998E-3</v>
      </c>
      <c r="AC37" s="18">
        <f>$F37*AB37</f>
        <v>74.728799999999993</v>
      </c>
      <c r="AD37" s="19"/>
      <c r="AE37" s="21">
        <f t="shared" si="14"/>
        <v>3.1136999999999944</v>
      </c>
      <c r="AF37" s="22">
        <f t="shared" si="27"/>
        <v>4.347826086956514E-2</v>
      </c>
      <c r="AG37" s="19"/>
      <c r="AH37" s="20">
        <v>7.4000000000000003E-3</v>
      </c>
      <c r="AI37" s="18">
        <f>$F37*AH37</f>
        <v>76.804600000000008</v>
      </c>
      <c r="AJ37" s="19"/>
      <c r="AK37" s="21">
        <f t="shared" si="15"/>
        <v>2.0758000000000152</v>
      </c>
      <c r="AL37" s="22">
        <f t="shared" si="28"/>
        <v>2.7777777777777984E-2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10379</v>
      </c>
      <c r="G38" s="20">
        <v>4.7000000000000002E-3</v>
      </c>
      <c r="H38" s="18">
        <f>F38*G38</f>
        <v>48.781300000000002</v>
      </c>
      <c r="I38" s="19"/>
      <c r="J38" s="20">
        <v>5.1000000000000004E-3</v>
      </c>
      <c r="K38" s="18">
        <f>$F38*J38</f>
        <v>52.932900000000004</v>
      </c>
      <c r="L38" s="19"/>
      <c r="M38" s="21">
        <f t="shared" si="10"/>
        <v>4.151600000000002</v>
      </c>
      <c r="N38" s="22">
        <f t="shared" si="24"/>
        <v>8.5106382978723444E-2</v>
      </c>
      <c r="O38" s="19"/>
      <c r="P38" s="20">
        <v>5.1999999999999998E-3</v>
      </c>
      <c r="Q38" s="18">
        <f>$F38*P38</f>
        <v>53.970799999999997</v>
      </c>
      <c r="R38" s="19"/>
      <c r="S38" s="21">
        <f t="shared" si="12"/>
        <v>1.0378999999999934</v>
      </c>
      <c r="T38" s="22">
        <f t="shared" si="25"/>
        <v>1.9607843137254777E-2</v>
      </c>
      <c r="U38" s="19"/>
      <c r="V38" s="20">
        <v>5.3E-3</v>
      </c>
      <c r="W38" s="18">
        <f>$F38*V38</f>
        <v>55.008699999999997</v>
      </c>
      <c r="X38" s="19"/>
      <c r="Y38" s="21">
        <f t="shared" si="13"/>
        <v>1.0379000000000005</v>
      </c>
      <c r="Z38" s="22">
        <f t="shared" si="26"/>
        <v>1.9230769230769242E-2</v>
      </c>
      <c r="AA38" s="19"/>
      <c r="AB38" s="20">
        <v>5.4000000000000003E-3</v>
      </c>
      <c r="AC38" s="18">
        <f>$F38*AB38</f>
        <v>56.046600000000005</v>
      </c>
      <c r="AD38" s="19"/>
      <c r="AE38" s="21">
        <f t="shared" si="14"/>
        <v>1.0379000000000076</v>
      </c>
      <c r="AF38" s="22">
        <f t="shared" si="27"/>
        <v>1.8867924528302025E-2</v>
      </c>
      <c r="AG38" s="19"/>
      <c r="AH38" s="20">
        <v>5.4999999999999997E-3</v>
      </c>
      <c r="AI38" s="18">
        <f>$F38*AH38</f>
        <v>57.084499999999998</v>
      </c>
      <c r="AJ38" s="19"/>
      <c r="AK38" s="21">
        <f t="shared" si="15"/>
        <v>1.0378999999999934</v>
      </c>
      <c r="AL38" s="22">
        <f t="shared" si="28"/>
        <v>1.85185185185184E-2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252.93036098924279</v>
      </c>
      <c r="I39" s="49"/>
      <c r="J39" s="48"/>
      <c r="K39" s="44">
        <f>SUM(K36:K38)</f>
        <v>309.01508000000001</v>
      </c>
      <c r="L39" s="49"/>
      <c r="M39" s="32">
        <f t="shared" si="10"/>
        <v>56.084719010757226</v>
      </c>
      <c r="N39" s="33">
        <f t="shared" si="24"/>
        <v>0.22173976580511237</v>
      </c>
      <c r="O39" s="49"/>
      <c r="P39" s="48"/>
      <c r="Q39" s="44">
        <f>SUM(Q36:Q38)</f>
        <v>313.72877999999997</v>
      </c>
      <c r="R39" s="49"/>
      <c r="S39" s="32">
        <f t="shared" si="12"/>
        <v>4.7136999999999603</v>
      </c>
      <c r="T39" s="33">
        <f t="shared" si="25"/>
        <v>1.5253948124473279E-2</v>
      </c>
      <c r="U39" s="49"/>
      <c r="V39" s="48"/>
      <c r="W39" s="44">
        <f>SUM(W36:W38)</f>
        <v>320.84247999999997</v>
      </c>
      <c r="X39" s="49"/>
      <c r="Y39" s="32">
        <f t="shared" si="13"/>
        <v>7.1136999999999944</v>
      </c>
      <c r="Z39" s="33">
        <f t="shared" si="26"/>
        <v>2.2674680977626583E-2</v>
      </c>
      <c r="AA39" s="49"/>
      <c r="AB39" s="48"/>
      <c r="AC39" s="44">
        <f>SUM(AC36:AC38)</f>
        <v>327.62407999999999</v>
      </c>
      <c r="AD39" s="49"/>
      <c r="AE39" s="32">
        <f t="shared" si="14"/>
        <v>6.7816000000000258</v>
      </c>
      <c r="AF39" s="33">
        <f t="shared" si="27"/>
        <v>2.1136851953020768E-2</v>
      </c>
      <c r="AG39" s="49"/>
      <c r="AH39" s="48"/>
      <c r="AI39" s="44">
        <f>SUM(AI36:AI38)</f>
        <v>334.22978000000001</v>
      </c>
      <c r="AJ39" s="49"/>
      <c r="AK39" s="32">
        <f t="shared" si="15"/>
        <v>6.605700000000013</v>
      </c>
      <c r="AL39" s="33">
        <f t="shared" si="28"/>
        <v>2.0162437388607127E-2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10379</v>
      </c>
      <c r="G40" s="51">
        <v>4.4000000000000003E-3</v>
      </c>
      <c r="H40" s="162">
        <f t="shared" ref="H40:H48" si="29">F40*G40</f>
        <v>45.6676</v>
      </c>
      <c r="I40" s="19"/>
      <c r="J40" s="51">
        <v>4.4000000000000003E-3</v>
      </c>
      <c r="K40" s="162">
        <f t="shared" ref="K40:K48" si="30">$F40*J40</f>
        <v>45.6676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45.6676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45.6676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45.6676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45.6676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10379</v>
      </c>
      <c r="G41" s="51">
        <v>1.1999999999999999E-3</v>
      </c>
      <c r="H41" s="162">
        <f t="shared" si="29"/>
        <v>12.454799999999999</v>
      </c>
      <c r="I41" s="19"/>
      <c r="J41" s="51">
        <v>1.1999999999999999E-3</v>
      </c>
      <c r="K41" s="162">
        <f t="shared" si="30"/>
        <v>12.454799999999999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13.492699999999999</v>
      </c>
      <c r="R41" s="19"/>
      <c r="S41" s="21">
        <f t="shared" si="12"/>
        <v>1.0379000000000005</v>
      </c>
      <c r="T41" s="163">
        <f t="shared" si="25"/>
        <v>8.3333333333333384E-2</v>
      </c>
      <c r="U41" s="19"/>
      <c r="V41" s="51">
        <v>1.2999999999999999E-3</v>
      </c>
      <c r="W41" s="162">
        <f t="shared" si="32"/>
        <v>13.492699999999999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13.492699999999999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13.492699999999999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10000</v>
      </c>
      <c r="G43" s="51">
        <v>7.0000000000000001E-3</v>
      </c>
      <c r="H43" s="162">
        <f t="shared" si="29"/>
        <v>70</v>
      </c>
      <c r="I43" s="19"/>
      <c r="J43" s="51">
        <v>7.0000000000000001E-3</v>
      </c>
      <c r="K43" s="162">
        <f t="shared" si="30"/>
        <v>70</v>
      </c>
      <c r="L43" s="19"/>
      <c r="M43" s="21">
        <f>K43-H43</f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70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70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70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70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6400</v>
      </c>
      <c r="G44" s="55">
        <v>7.1999999999999995E-2</v>
      </c>
      <c r="H44" s="162">
        <f t="shared" si="29"/>
        <v>460.79999999999995</v>
      </c>
      <c r="I44" s="19"/>
      <c r="J44" s="55">
        <v>7.1999999999999995E-2</v>
      </c>
      <c r="K44" s="162">
        <f t="shared" si="30"/>
        <v>460.79999999999995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460.79999999999995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460.79999999999995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460.79999999999995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460.79999999999995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1800</v>
      </c>
      <c r="G45" s="55">
        <v>0.109</v>
      </c>
      <c r="H45" s="162">
        <f t="shared" si="29"/>
        <v>196.2</v>
      </c>
      <c r="I45" s="19"/>
      <c r="J45" s="55">
        <v>0.109</v>
      </c>
      <c r="K45" s="162">
        <f t="shared" si="30"/>
        <v>196.2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196.2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196.2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196.2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196.2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1800</v>
      </c>
      <c r="G46" s="55">
        <v>0.129</v>
      </c>
      <c r="H46" s="162">
        <f t="shared" si="29"/>
        <v>232.20000000000002</v>
      </c>
      <c r="I46" s="19"/>
      <c r="J46" s="55">
        <v>0.129</v>
      </c>
      <c r="K46" s="162">
        <f t="shared" si="30"/>
        <v>232.20000000000002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232.20000000000002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232.20000000000002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232.20000000000002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232.20000000000002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29"/>
        <v>62.25</v>
      </c>
      <c r="I47" s="60"/>
      <c r="J47" s="55">
        <v>8.3000000000000004E-2</v>
      </c>
      <c r="K47" s="162">
        <f t="shared" si="30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9250</v>
      </c>
      <c r="G48" s="55">
        <v>9.7000000000000003E-2</v>
      </c>
      <c r="H48" s="162">
        <f t="shared" si="29"/>
        <v>897.25</v>
      </c>
      <c r="I48" s="60"/>
      <c r="J48" s="55">
        <v>9.7000000000000003E-2</v>
      </c>
      <c r="K48" s="162">
        <f t="shared" si="30"/>
        <v>897.25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897.25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897.25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897.25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897.25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1270.5027609892427</v>
      </c>
      <c r="I50" s="76"/>
      <c r="J50" s="73"/>
      <c r="K50" s="75">
        <f>SUM(K40:K46,K39)</f>
        <v>1326.5874800000001</v>
      </c>
      <c r="L50" s="76"/>
      <c r="M50" s="77">
        <f>K50-H50</f>
        <v>56.084719010757453</v>
      </c>
      <c r="N50" s="78">
        <f>IF((H50)=0,"",(M50/H50))</f>
        <v>4.4143720685099967E-2</v>
      </c>
      <c r="O50" s="76"/>
      <c r="P50" s="73"/>
      <c r="Q50" s="75">
        <f>SUM(Q40:Q46,Q39)</f>
        <v>1332.33908</v>
      </c>
      <c r="R50" s="76"/>
      <c r="S50" s="77">
        <f t="shared" si="12"/>
        <v>5.7515999999998257</v>
      </c>
      <c r="T50" s="78">
        <f>IF((K50)=0,"",(S50/K50))</f>
        <v>4.3356356717612204E-3</v>
      </c>
      <c r="U50" s="76"/>
      <c r="V50" s="73"/>
      <c r="W50" s="75">
        <f>SUM(W40:W46,W39)</f>
        <v>1339.4527800000001</v>
      </c>
      <c r="X50" s="76"/>
      <c r="Y50" s="77">
        <f t="shared" si="13"/>
        <v>7.113700000000108</v>
      </c>
      <c r="Z50" s="78">
        <f>IF((Q50)=0,"",(Y50/Q50))</f>
        <v>5.3392564301274629E-3</v>
      </c>
      <c r="AA50" s="76"/>
      <c r="AB50" s="73"/>
      <c r="AC50" s="75">
        <f>SUM(AC40:AC46,AC39)</f>
        <v>1346.2343800000001</v>
      </c>
      <c r="AD50" s="76"/>
      <c r="AE50" s="77">
        <f t="shared" si="14"/>
        <v>6.7816000000000258</v>
      </c>
      <c r="AF50" s="78">
        <f>IF((W50)=0,"",(AE50/W50))</f>
        <v>5.0629631004984179E-3</v>
      </c>
      <c r="AG50" s="76"/>
      <c r="AH50" s="73"/>
      <c r="AI50" s="75">
        <f>SUM(AI40:AI46,AI39)</f>
        <v>1352.8400799999999</v>
      </c>
      <c r="AJ50" s="76"/>
      <c r="AK50" s="77">
        <f t="shared" si="15"/>
        <v>6.6056999999998425</v>
      </c>
      <c r="AL50" s="78">
        <f>IF((AC50)=0,"",(AK50/AC50))</f>
        <v>4.9067978786872472E-3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165.16535892860156</v>
      </c>
      <c r="I51" s="83"/>
      <c r="J51" s="80">
        <v>0.13</v>
      </c>
      <c r="K51" s="84">
        <f>K50*J51</f>
        <v>172.45637240000002</v>
      </c>
      <c r="L51" s="83"/>
      <c r="M51" s="85">
        <f>K51-H51</f>
        <v>7.2910134713984576</v>
      </c>
      <c r="N51" s="86">
        <f>IF((H51)=0,"",(M51/H51))</f>
        <v>4.4143720685099898E-2</v>
      </c>
      <c r="O51" s="83"/>
      <c r="P51" s="80">
        <v>0.13</v>
      </c>
      <c r="Q51" s="84">
        <f>Q50*P51</f>
        <v>173.20408040000001</v>
      </c>
      <c r="R51" s="83"/>
      <c r="S51" s="85">
        <f t="shared" si="12"/>
        <v>0.74770799999998871</v>
      </c>
      <c r="T51" s="86">
        <f>IF((K51)=0,"",(S51/K51))</f>
        <v>4.3356356717612864E-3</v>
      </c>
      <c r="U51" s="83"/>
      <c r="V51" s="80">
        <v>0.13</v>
      </c>
      <c r="W51" s="84">
        <f>W50*V51</f>
        <v>174.12886140000001</v>
      </c>
      <c r="X51" s="83"/>
      <c r="Y51" s="85">
        <f t="shared" si="13"/>
        <v>0.92478099999999586</v>
      </c>
      <c r="Z51" s="86">
        <f>IF((Q51)=0,"",(Y51/Q51))</f>
        <v>5.3392564301273579E-3</v>
      </c>
      <c r="AA51" s="83"/>
      <c r="AB51" s="80">
        <v>0.13</v>
      </c>
      <c r="AC51" s="84">
        <f>AC50*AB51</f>
        <v>175.01046940000001</v>
      </c>
      <c r="AD51" s="83"/>
      <c r="AE51" s="85">
        <f t="shared" si="14"/>
        <v>0.88160799999999995</v>
      </c>
      <c r="AF51" s="86">
        <f>IF((W51)=0,"",(AE51/W51))</f>
        <v>5.0629631004983989E-3</v>
      </c>
      <c r="AG51" s="83"/>
      <c r="AH51" s="80">
        <v>0.13</v>
      </c>
      <c r="AI51" s="84">
        <f>AI50*AH51</f>
        <v>175.86921039999999</v>
      </c>
      <c r="AJ51" s="83"/>
      <c r="AK51" s="85">
        <f t="shared" si="15"/>
        <v>0.85874099999998066</v>
      </c>
      <c r="AL51" s="86">
        <f>IF((AC51)=0,"",(AK51/AC51))</f>
        <v>4.9067978786872541E-3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1435.6681199178443</v>
      </c>
      <c r="I52" s="83"/>
      <c r="J52" s="88"/>
      <c r="K52" s="84">
        <f>K50+K51</f>
        <v>1499.0438524000001</v>
      </c>
      <c r="L52" s="83"/>
      <c r="M52" s="85">
        <f>K52-H52</f>
        <v>63.375732482155854</v>
      </c>
      <c r="N52" s="86">
        <f>IF((H52)=0,"",(M52/H52))</f>
        <v>4.4143720685099919E-2</v>
      </c>
      <c r="O52" s="83"/>
      <c r="P52" s="88"/>
      <c r="Q52" s="84">
        <f>Q50+Q51</f>
        <v>1505.5431604</v>
      </c>
      <c r="R52" s="83"/>
      <c r="S52" s="85">
        <f t="shared" si="12"/>
        <v>6.4993079999999281</v>
      </c>
      <c r="T52" s="86">
        <f>IF((K52)=0,"",(S52/K52))</f>
        <v>4.3356356717613046E-3</v>
      </c>
      <c r="U52" s="83"/>
      <c r="V52" s="88"/>
      <c r="W52" s="84">
        <f>W50+W51</f>
        <v>1513.5816414000001</v>
      </c>
      <c r="X52" s="83"/>
      <c r="Y52" s="85">
        <f t="shared" si="13"/>
        <v>8.0384810000000471</v>
      </c>
      <c r="Z52" s="86">
        <f>IF((Q52)=0,"",(Y52/Q52))</f>
        <v>5.3392564301274125E-3</v>
      </c>
      <c r="AA52" s="83"/>
      <c r="AB52" s="88"/>
      <c r="AC52" s="84">
        <f>AC50+AC51</f>
        <v>1521.2448494</v>
      </c>
      <c r="AD52" s="83"/>
      <c r="AE52" s="85">
        <f t="shared" si="14"/>
        <v>7.6632079999999405</v>
      </c>
      <c r="AF52" s="86">
        <f>IF((W52)=0,"",(AE52/W52))</f>
        <v>5.0629631004983598E-3</v>
      </c>
      <c r="AG52" s="83"/>
      <c r="AH52" s="88"/>
      <c r="AI52" s="84">
        <f>AI50+AI51</f>
        <v>1528.7092903999999</v>
      </c>
      <c r="AJ52" s="83"/>
      <c r="AK52" s="85">
        <f t="shared" si="15"/>
        <v>7.4644409999998516</v>
      </c>
      <c r="AL52" s="86">
        <f>IF((AC52)=0,"",(AK52/AC52))</f>
        <v>4.9067978786872671E-3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-143.57</v>
      </c>
      <c r="I53" s="83"/>
      <c r="J53" s="88"/>
      <c r="K53" s="90">
        <f>ROUND(-K52*10%,2)</f>
        <v>-149.9</v>
      </c>
      <c r="L53" s="83"/>
      <c r="M53" s="91">
        <f>K53-H53</f>
        <v>-6.3300000000000125</v>
      </c>
      <c r="N53" s="92">
        <f>IF((H53)=0,"",(M53/H53))</f>
        <v>4.4089990945183621E-2</v>
      </c>
      <c r="O53" s="83"/>
      <c r="P53" s="88"/>
      <c r="Q53" s="90">
        <f>ROUND(-Q52*10%,2)</f>
        <v>-150.55000000000001</v>
      </c>
      <c r="R53" s="83"/>
      <c r="S53" s="91">
        <f t="shared" si="12"/>
        <v>-0.65000000000000568</v>
      </c>
      <c r="T53" s="92">
        <f>IF((K53)=0,"",(S53/K53))</f>
        <v>4.3362241494329934E-3</v>
      </c>
      <c r="U53" s="83"/>
      <c r="V53" s="88"/>
      <c r="W53" s="90">
        <f>ROUND(-W52*10%,2)</f>
        <v>-151.36000000000001</v>
      </c>
      <c r="X53" s="83"/>
      <c r="Y53" s="91">
        <f t="shared" si="13"/>
        <v>-0.81000000000000227</v>
      </c>
      <c r="Z53" s="92">
        <f>IF((Q53)=0,"",(Y53/Q53))</f>
        <v>5.3802723347725154E-3</v>
      </c>
      <c r="AA53" s="83"/>
      <c r="AB53" s="88"/>
      <c r="AC53" s="90">
        <f>ROUND(-AC52*10%,2)</f>
        <v>-152.12</v>
      </c>
      <c r="AD53" s="83"/>
      <c r="AE53" s="91">
        <f t="shared" si="14"/>
        <v>-0.75999999999999091</v>
      </c>
      <c r="AF53" s="92">
        <f>IF((W53)=0,"",(AE53/W53))</f>
        <v>5.0211416490485656E-3</v>
      </c>
      <c r="AG53" s="83"/>
      <c r="AH53" s="88"/>
      <c r="AI53" s="90">
        <f>ROUND(-AI52*10%,2)</f>
        <v>-152.87</v>
      </c>
      <c r="AJ53" s="83"/>
      <c r="AK53" s="91">
        <f t="shared" si="15"/>
        <v>-0.75</v>
      </c>
      <c r="AL53" s="92">
        <f>IF((AC53)=0,"",(AK53/AC53))</f>
        <v>4.9303181698658952E-3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1292.0981199178443</v>
      </c>
      <c r="I54" s="96"/>
      <c r="J54" s="93"/>
      <c r="K54" s="97">
        <f>K52+K53</f>
        <v>1349.1438524</v>
      </c>
      <c r="L54" s="96"/>
      <c r="M54" s="98">
        <f>K54-H54</f>
        <v>57.045732482155699</v>
      </c>
      <c r="N54" s="99">
        <f>IF((H54)=0,"",(M54/H54))</f>
        <v>4.414969080349939E-2</v>
      </c>
      <c r="O54" s="96"/>
      <c r="P54" s="93"/>
      <c r="Q54" s="97">
        <f>Q52+Q53</f>
        <v>1354.9931604000001</v>
      </c>
      <c r="R54" s="96"/>
      <c r="S54" s="98">
        <f t="shared" si="12"/>
        <v>5.8493080000000646</v>
      </c>
      <c r="T54" s="99">
        <f>IF((K54)=0,"",(S54/K54))</f>
        <v>4.3355702874787565E-3</v>
      </c>
      <c r="U54" s="96"/>
      <c r="V54" s="93"/>
      <c r="W54" s="97">
        <f>W52+W53</f>
        <v>1362.2216414</v>
      </c>
      <c r="X54" s="96"/>
      <c r="Y54" s="98">
        <f t="shared" si="13"/>
        <v>7.2284809999998743</v>
      </c>
      <c r="Z54" s="99">
        <f>IF((Q54)=0,"",(Y54/Q54))</f>
        <v>5.3346992525526802E-3</v>
      </c>
      <c r="AA54" s="96"/>
      <c r="AB54" s="93"/>
      <c r="AC54" s="97">
        <f>AC52+AC53</f>
        <v>1369.1248494000001</v>
      </c>
      <c r="AD54" s="96"/>
      <c r="AE54" s="98">
        <f t="shared" si="14"/>
        <v>6.903208000000177</v>
      </c>
      <c r="AF54" s="99">
        <f>IF((W54)=0,"",(AE54/W54))</f>
        <v>5.0676099910624845E-3</v>
      </c>
      <c r="AG54" s="96"/>
      <c r="AH54" s="93"/>
      <c r="AI54" s="97">
        <f>AI52+AI53</f>
        <v>1375.8392903999998</v>
      </c>
      <c r="AJ54" s="96"/>
      <c r="AK54" s="98">
        <f t="shared" si="15"/>
        <v>6.7144409999996242</v>
      </c>
      <c r="AL54" s="99">
        <f>IF((AC54)=0,"",(AK54/AC54))</f>
        <v>4.9041845986084716E-3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1340.8027609892426</v>
      </c>
      <c r="I56" s="110"/>
      <c r="J56" s="107"/>
      <c r="K56" s="109">
        <f>SUM(K47:K48,K39,K40:K43)</f>
        <v>1396.8874800000001</v>
      </c>
      <c r="L56" s="110"/>
      <c r="M56" s="111">
        <f>K56-H56</f>
        <v>56.084719010757453</v>
      </c>
      <c r="N56" s="78">
        <f>IF((H56)=0,"",(M56/H56))</f>
        <v>4.1829209069780118E-2</v>
      </c>
      <c r="O56" s="110"/>
      <c r="P56" s="107"/>
      <c r="Q56" s="109">
        <f>SUM(Q47:Q48,Q39,Q40:Q43)</f>
        <v>1402.6390799999999</v>
      </c>
      <c r="R56" s="110"/>
      <c r="S56" s="111">
        <f t="shared" si="12"/>
        <v>5.7515999999998257</v>
      </c>
      <c r="T56" s="78">
        <f>IF((K56)=0,"",(S56/K56))</f>
        <v>4.1174397239209454E-3</v>
      </c>
      <c r="U56" s="110"/>
      <c r="V56" s="107"/>
      <c r="W56" s="109">
        <f>SUM(W47:W48,W39,W40:W43)</f>
        <v>1409.75278</v>
      </c>
      <c r="X56" s="110"/>
      <c r="Y56" s="111">
        <f t="shared" si="13"/>
        <v>7.113700000000108</v>
      </c>
      <c r="Z56" s="78">
        <f>IF((Q56)=0,"",(Y56/Q56))</f>
        <v>5.0716539282508145E-3</v>
      </c>
      <c r="AA56" s="110"/>
      <c r="AB56" s="107"/>
      <c r="AC56" s="109">
        <f>SUM(AC47:AC48,AC39,AC40:AC43)</f>
        <v>1416.5343800000001</v>
      </c>
      <c r="AD56" s="110"/>
      <c r="AE56" s="111">
        <f t="shared" si="14"/>
        <v>6.7816000000000258</v>
      </c>
      <c r="AF56" s="78">
        <f>IF((W56)=0,"",(AE56/W56))</f>
        <v>4.8104888291123108E-3</v>
      </c>
      <c r="AG56" s="110"/>
      <c r="AH56" s="107"/>
      <c r="AI56" s="109">
        <f>SUM(AI47:AI48,AI39,AI40:AI43)</f>
        <v>1423.1400800000001</v>
      </c>
      <c r="AJ56" s="110"/>
      <c r="AK56" s="111">
        <f t="shared" si="15"/>
        <v>6.6057000000000698</v>
      </c>
      <c r="AL56" s="78">
        <f>IF((AC56)=0,"",(AK56/AC56))</f>
        <v>4.6632825106582088E-3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174.30435892860154</v>
      </c>
      <c r="I57" s="115"/>
      <c r="J57" s="113">
        <v>0.13</v>
      </c>
      <c r="K57" s="116">
        <f>K56*J57</f>
        <v>181.59537240000003</v>
      </c>
      <c r="L57" s="115"/>
      <c r="M57" s="117">
        <f>K57-H57</f>
        <v>7.291013471398486</v>
      </c>
      <c r="N57" s="86">
        <f>IF((H57)=0,"",(M57/H57))</f>
        <v>4.1829209069780215E-2</v>
      </c>
      <c r="O57" s="115"/>
      <c r="P57" s="113">
        <v>0.13</v>
      </c>
      <c r="Q57" s="116">
        <f>Q56*P57</f>
        <v>182.34308039999999</v>
      </c>
      <c r="R57" s="115"/>
      <c r="S57" s="117">
        <f t="shared" si="12"/>
        <v>0.74770799999996029</v>
      </c>
      <c r="T57" s="86">
        <f>IF((K57)=0,"",(S57/K57))</f>
        <v>4.1174397239208509E-3</v>
      </c>
      <c r="U57" s="115"/>
      <c r="V57" s="113">
        <v>0.13</v>
      </c>
      <c r="W57" s="116">
        <f>W56*V57</f>
        <v>183.26786140000002</v>
      </c>
      <c r="X57" s="115"/>
      <c r="Y57" s="117">
        <f t="shared" si="13"/>
        <v>0.92478100000002428</v>
      </c>
      <c r="Z57" s="86">
        <f>IF((Q57)=0,"",(Y57/Q57))</f>
        <v>5.0716539282508709E-3</v>
      </c>
      <c r="AA57" s="115"/>
      <c r="AB57" s="113">
        <v>0.13</v>
      </c>
      <c r="AC57" s="116">
        <f>AC56*AB57</f>
        <v>184.14946940000002</v>
      </c>
      <c r="AD57" s="115"/>
      <c r="AE57" s="117">
        <f t="shared" si="14"/>
        <v>0.88160799999999995</v>
      </c>
      <c r="AF57" s="86">
        <f>IF((W57)=0,"",(AE57/W57))</f>
        <v>4.8104888291122926E-3</v>
      </c>
      <c r="AG57" s="115"/>
      <c r="AH57" s="113">
        <v>0.13</v>
      </c>
      <c r="AI57" s="116">
        <f>AI56*AH57</f>
        <v>185.00821040000002</v>
      </c>
      <c r="AJ57" s="115"/>
      <c r="AK57" s="117">
        <f t="shared" si="15"/>
        <v>0.85874100000000908</v>
      </c>
      <c r="AL57" s="86">
        <f>IF((AC57)=0,"",(AK57/AC57))</f>
        <v>4.6632825106582088E-3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1515.1071199178441</v>
      </c>
      <c r="I58" s="115"/>
      <c r="J58" s="119"/>
      <c r="K58" s="116">
        <f>K56+K57</f>
        <v>1578.4828524000002</v>
      </c>
      <c r="L58" s="115"/>
      <c r="M58" s="117">
        <f>K58-H58</f>
        <v>63.375732482156081</v>
      </c>
      <c r="N58" s="86">
        <f>IF((H58)=0,"",(M58/H58))</f>
        <v>4.1829209069780229E-2</v>
      </c>
      <c r="O58" s="115"/>
      <c r="P58" s="119"/>
      <c r="Q58" s="116">
        <f>Q56+Q57</f>
        <v>1584.9821603999999</v>
      </c>
      <c r="R58" s="115"/>
      <c r="S58" s="117">
        <f t="shared" si="12"/>
        <v>6.4993079999997008</v>
      </c>
      <c r="T58" s="86">
        <f>IF((K58)=0,"",(S58/K58))</f>
        <v>4.1174397239208804E-3</v>
      </c>
      <c r="U58" s="115"/>
      <c r="V58" s="119"/>
      <c r="W58" s="116">
        <f>W56+W57</f>
        <v>1593.0206413999999</v>
      </c>
      <c r="X58" s="115"/>
      <c r="Y58" s="117">
        <f t="shared" si="13"/>
        <v>8.0384810000000471</v>
      </c>
      <c r="Z58" s="86">
        <f>IF((Q58)=0,"",(Y58/Q58))</f>
        <v>5.0716539282507677E-3</v>
      </c>
      <c r="AA58" s="115"/>
      <c r="AB58" s="119"/>
      <c r="AC58" s="116">
        <f>AC56+AC57</f>
        <v>1600.6838494000001</v>
      </c>
      <c r="AD58" s="115"/>
      <c r="AE58" s="117">
        <f t="shared" si="14"/>
        <v>7.6632080000001679</v>
      </c>
      <c r="AF58" s="86">
        <f>IF((W58)=0,"",(AE58/W58))</f>
        <v>4.8104888291123984E-3</v>
      </c>
      <c r="AG58" s="115"/>
      <c r="AH58" s="119"/>
      <c r="AI58" s="116">
        <f>AI56+AI57</f>
        <v>1608.1482904000002</v>
      </c>
      <c r="AJ58" s="115"/>
      <c r="AK58" s="117">
        <f t="shared" si="15"/>
        <v>7.4644410000000789</v>
      </c>
      <c r="AL58" s="86">
        <f>IF((AC58)=0,"",(AK58/AC58))</f>
        <v>4.6632825106582088E-3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-151.51</v>
      </c>
      <c r="I59" s="115"/>
      <c r="J59" s="119"/>
      <c r="K59" s="122">
        <f>ROUND(-K58*10%,2)</f>
        <v>-157.85</v>
      </c>
      <c r="L59" s="115"/>
      <c r="M59" s="123">
        <f>K59-H59</f>
        <v>-6.3400000000000034</v>
      </c>
      <c r="N59" s="92">
        <f>IF((H59)=0,"",(M59/H59))</f>
        <v>4.1845422744373334E-2</v>
      </c>
      <c r="O59" s="115"/>
      <c r="P59" s="119"/>
      <c r="Q59" s="122">
        <f>ROUND(-Q58*10%,2)</f>
        <v>-158.5</v>
      </c>
      <c r="R59" s="115"/>
      <c r="S59" s="123">
        <f t="shared" si="12"/>
        <v>-0.65000000000000568</v>
      </c>
      <c r="T59" s="92">
        <f>IF((K59)=0,"",(S59/K59))</f>
        <v>4.1178333861261055E-3</v>
      </c>
      <c r="U59" s="115"/>
      <c r="V59" s="119"/>
      <c r="W59" s="122">
        <f>ROUND(-W58*10%,2)</f>
        <v>-159.30000000000001</v>
      </c>
      <c r="X59" s="115"/>
      <c r="Y59" s="123">
        <f t="shared" si="13"/>
        <v>-0.80000000000001137</v>
      </c>
      <c r="Z59" s="92">
        <f>IF((Q59)=0,"",(Y59/Q59))</f>
        <v>5.0473186119874532E-3</v>
      </c>
      <c r="AA59" s="115"/>
      <c r="AB59" s="119"/>
      <c r="AC59" s="122">
        <f>ROUND(-AC58*10%,2)</f>
        <v>-160.07</v>
      </c>
      <c r="AD59" s="115"/>
      <c r="AE59" s="123">
        <f t="shared" si="14"/>
        <v>-0.76999999999998181</v>
      </c>
      <c r="AF59" s="92">
        <f>IF((W59)=0,"",(AE59/W59))</f>
        <v>4.8336472065284479E-3</v>
      </c>
      <c r="AG59" s="115"/>
      <c r="AH59" s="119"/>
      <c r="AI59" s="122">
        <f>ROUND(-AI58*10%,2)</f>
        <v>-160.81</v>
      </c>
      <c r="AJ59" s="115"/>
      <c r="AK59" s="123">
        <f t="shared" si="15"/>
        <v>-0.74000000000000909</v>
      </c>
      <c r="AL59" s="92">
        <f>IF((AC59)=0,"",(AK59/AC59))</f>
        <v>4.622977447366834E-3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1363.5971199178441</v>
      </c>
      <c r="I60" s="127"/>
      <c r="J60" s="124"/>
      <c r="K60" s="128">
        <f>SUM(K58:K59)</f>
        <v>1420.6328524000003</v>
      </c>
      <c r="L60" s="127"/>
      <c r="M60" s="129">
        <f>K60-H60</f>
        <v>57.035732482156163</v>
      </c>
      <c r="N60" s="130">
        <f>IF((H60)=0,"",(M60/H60))</f>
        <v>4.1827407559787554E-2</v>
      </c>
      <c r="O60" s="127"/>
      <c r="P60" s="124"/>
      <c r="Q60" s="128">
        <f>SUM(Q58:Q59)</f>
        <v>1426.4821603999999</v>
      </c>
      <c r="R60" s="127"/>
      <c r="S60" s="129">
        <f t="shared" si="12"/>
        <v>5.8493079999996098</v>
      </c>
      <c r="T60" s="130">
        <f>IF((K60)=0,"",(S60/K60))</f>
        <v>4.1173959831478334E-3</v>
      </c>
      <c r="U60" s="127"/>
      <c r="V60" s="124"/>
      <c r="W60" s="128">
        <f>SUM(W58:W59)</f>
        <v>1433.7206414</v>
      </c>
      <c r="X60" s="127"/>
      <c r="Y60" s="129">
        <f t="shared" si="13"/>
        <v>7.2384810000000925</v>
      </c>
      <c r="Z60" s="130">
        <f>IF((Q60)=0,"",(Y60/Q60))</f>
        <v>5.0743578860953644E-3</v>
      </c>
      <c r="AA60" s="127"/>
      <c r="AB60" s="124"/>
      <c r="AC60" s="128">
        <f>SUM(AC58:AC59)</f>
        <v>1440.6138494000002</v>
      </c>
      <c r="AD60" s="127"/>
      <c r="AE60" s="129">
        <f t="shared" si="14"/>
        <v>6.8932080000001861</v>
      </c>
      <c r="AF60" s="130">
        <f>IF((W60)=0,"",(AE60/W60))</f>
        <v>4.8079157131120775E-3</v>
      </c>
      <c r="AG60" s="127"/>
      <c r="AH60" s="124"/>
      <c r="AI60" s="128">
        <f>SUM(AI58:AI59)</f>
        <v>1447.3382904000002</v>
      </c>
      <c r="AJ60" s="127"/>
      <c r="AK60" s="129">
        <f t="shared" si="15"/>
        <v>6.7244410000000698</v>
      </c>
      <c r="AL60" s="130">
        <f>IF((AC60)=0,"",(AK60/AC60))</f>
        <v>4.667760901230212E-3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O41" zoomScaleNormal="100" workbookViewId="0">
      <selection activeCell="O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15000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41.23</v>
      </c>
      <c r="K12" s="18">
        <f t="shared" ref="K12:K27" si="1">$F12*J12</f>
        <v>41.23</v>
      </c>
      <c r="L12" s="19"/>
      <c r="M12" s="21">
        <f>K12-H12</f>
        <v>8.019999999999996</v>
      </c>
      <c r="N12" s="22">
        <f>IF((H12)=0,"",(M12/H12))</f>
        <v>0.24149352604637145</v>
      </c>
      <c r="O12" s="19"/>
      <c r="P12" s="16">
        <v>43.13</v>
      </c>
      <c r="Q12" s="18">
        <f t="shared" ref="Q12:Q27" si="2">$F12*P12</f>
        <v>43.13</v>
      </c>
      <c r="R12" s="19"/>
      <c r="S12" s="21">
        <f>Q12-K12</f>
        <v>1.9000000000000057</v>
      </c>
      <c r="T12" s="22">
        <f t="shared" ref="T12:T34" si="3">IF((K12)=0,"",(S12/K12))</f>
        <v>4.6082949308755901E-2</v>
      </c>
      <c r="U12" s="19"/>
      <c r="V12" s="16">
        <v>44.13</v>
      </c>
      <c r="W12" s="18">
        <f t="shared" ref="W12:W27" si="4">$F12*V12</f>
        <v>44.13</v>
      </c>
      <c r="X12" s="19"/>
      <c r="Y12" s="21">
        <f>W12-Q12</f>
        <v>1</v>
      </c>
      <c r="Z12" s="22">
        <f t="shared" ref="Z12:Z34" si="5">IF((Q12)=0,"",(Y12/Q12))</f>
        <v>2.3185717597959656E-2</v>
      </c>
      <c r="AA12" s="19"/>
      <c r="AB12" s="16">
        <v>44.76</v>
      </c>
      <c r="AC12" s="18">
        <f t="shared" ref="AC12:AC27" si="6">$F12*AB12</f>
        <v>44.76</v>
      </c>
      <c r="AD12" s="19"/>
      <c r="AE12" s="21">
        <f>AC12-W12</f>
        <v>0.62999999999999545</v>
      </c>
      <c r="AF12" s="22">
        <f t="shared" ref="AF12:AF34" si="7">IF((W12)=0,"",(AE12/W12))</f>
        <v>1.4276002719238508E-2</v>
      </c>
      <c r="AG12" s="19"/>
      <c r="AH12" s="16">
        <v>46.04</v>
      </c>
      <c r="AI12" s="18">
        <f t="shared" ref="AI12:AI27" si="8">$F12*AH12</f>
        <v>46.04</v>
      </c>
      <c r="AJ12" s="19"/>
      <c r="AK12" s="21">
        <f>AI12-AC12</f>
        <v>1.2800000000000011</v>
      </c>
      <c r="AL12" s="22">
        <f t="shared" ref="AL12:AL34" si="9">IF((AC12)=0,"",(AK12/AC12))</f>
        <v>2.8596961572832914E-2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si="1"/>
        <v>0</v>
      </c>
      <c r="L14" s="19"/>
      <c r="M14" s="21">
        <f>K14-H14</f>
        <v>-3.62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>IF((K14)=0,"",(S14/K14))</f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15000</v>
      </c>
      <c r="G19" s="16">
        <v>8.6E-3</v>
      </c>
      <c r="H19" s="18">
        <f t="shared" si="0"/>
        <v>129</v>
      </c>
      <c r="I19" s="19"/>
      <c r="J19" s="16">
        <v>1.0699999999999999E-2</v>
      </c>
      <c r="K19" s="18">
        <f t="shared" si="1"/>
        <v>160.5</v>
      </c>
      <c r="L19" s="19"/>
      <c r="M19" s="21">
        <f t="shared" si="10"/>
        <v>31.5</v>
      </c>
      <c r="N19" s="22">
        <f t="shared" si="11"/>
        <v>0.2441860465116279</v>
      </c>
      <c r="O19" s="19"/>
      <c r="P19" s="16">
        <v>1.12E-2</v>
      </c>
      <c r="Q19" s="18">
        <f t="shared" si="2"/>
        <v>168</v>
      </c>
      <c r="R19" s="19"/>
      <c r="S19" s="21">
        <f t="shared" si="12"/>
        <v>7.5</v>
      </c>
      <c r="T19" s="22">
        <f t="shared" si="3"/>
        <v>4.6728971962616821E-2</v>
      </c>
      <c r="U19" s="19"/>
      <c r="V19" s="16">
        <v>1.15E-2</v>
      </c>
      <c r="W19" s="18">
        <f t="shared" si="4"/>
        <v>172.5</v>
      </c>
      <c r="X19" s="19"/>
      <c r="Y19" s="21">
        <f t="shared" si="13"/>
        <v>4.5</v>
      </c>
      <c r="Z19" s="22">
        <f t="shared" si="5"/>
        <v>2.6785714285714284E-2</v>
      </c>
      <c r="AA19" s="19"/>
      <c r="AB19" s="16">
        <v>1.17E-2</v>
      </c>
      <c r="AC19" s="18">
        <f t="shared" si="6"/>
        <v>175.5</v>
      </c>
      <c r="AD19" s="19"/>
      <c r="AE19" s="21">
        <f t="shared" si="14"/>
        <v>3</v>
      </c>
      <c r="AF19" s="22">
        <f t="shared" si="7"/>
        <v>1.7391304347826087E-2</v>
      </c>
      <c r="AG19" s="19"/>
      <c r="AH19" s="16">
        <v>1.2E-2</v>
      </c>
      <c r="AI19" s="18">
        <f t="shared" si="8"/>
        <v>180</v>
      </c>
      <c r="AJ19" s="19"/>
      <c r="AK19" s="21">
        <f t="shared" si="15"/>
        <v>4.5</v>
      </c>
      <c r="AL19" s="22">
        <f t="shared" si="9"/>
        <v>2.564102564102564E-2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15000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-1.5</v>
      </c>
      <c r="L21" s="19"/>
      <c r="M21" s="21">
        <f t="shared" si="10"/>
        <v>-1.5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6">$G$7</f>
        <v>15000</v>
      </c>
      <c r="G24" s="16">
        <v>-1E-4</v>
      </c>
      <c r="H24" s="18">
        <f t="shared" si="0"/>
        <v>-1.5</v>
      </c>
      <c r="I24" s="19"/>
      <c r="J24" s="16">
        <v>0</v>
      </c>
      <c r="K24" s="18">
        <f t="shared" si="1"/>
        <v>0</v>
      </c>
      <c r="L24" s="19"/>
      <c r="M24" s="21">
        <f t="shared" si="10"/>
        <v>1.5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164.37</v>
      </c>
      <c r="I28" s="31"/>
      <c r="J28" s="28"/>
      <c r="K28" s="30">
        <f>SUM(K12:K27)</f>
        <v>202.53</v>
      </c>
      <c r="L28" s="31"/>
      <c r="M28" s="32">
        <f t="shared" si="10"/>
        <v>38.159999999999997</v>
      </c>
      <c r="N28" s="33">
        <f t="shared" si="11"/>
        <v>0.23215915313013322</v>
      </c>
      <c r="O28" s="31"/>
      <c r="P28" s="28"/>
      <c r="Q28" s="30">
        <f>SUM(Q12:Q27)</f>
        <v>211.13</v>
      </c>
      <c r="R28" s="31"/>
      <c r="S28" s="32">
        <f t="shared" si="12"/>
        <v>8.5999999999999943</v>
      </c>
      <c r="T28" s="33">
        <f t="shared" si="3"/>
        <v>4.2462845010615681E-2</v>
      </c>
      <c r="U28" s="31"/>
      <c r="V28" s="28"/>
      <c r="W28" s="30">
        <f>SUM(W12:W27)</f>
        <v>216.63</v>
      </c>
      <c r="X28" s="31"/>
      <c r="Y28" s="32">
        <f t="shared" si="13"/>
        <v>5.5</v>
      </c>
      <c r="Z28" s="33">
        <f t="shared" si="5"/>
        <v>2.6050300762563351E-2</v>
      </c>
      <c r="AA28" s="31"/>
      <c r="AB28" s="28"/>
      <c r="AC28" s="30">
        <f>SUM(AC12:AC27)</f>
        <v>220.26</v>
      </c>
      <c r="AD28" s="31"/>
      <c r="AE28" s="32">
        <f t="shared" si="14"/>
        <v>3.6299999999999955</v>
      </c>
      <c r="AF28" s="33">
        <f t="shared" si="7"/>
        <v>1.6756681900013826E-2</v>
      </c>
      <c r="AG28" s="31"/>
      <c r="AH28" s="28"/>
      <c r="AI28" s="30">
        <f>SUM(AI12:AI27)</f>
        <v>226.04</v>
      </c>
      <c r="AJ28" s="31"/>
      <c r="AK28" s="32">
        <f t="shared" si="15"/>
        <v>5.7800000000000011</v>
      </c>
      <c r="AL28" s="33">
        <f t="shared" si="9"/>
        <v>2.6241714337601023E-2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15000</v>
      </c>
      <c r="G29" s="16">
        <v>-1.6086780734186502E-3</v>
      </c>
      <c r="H29" s="18">
        <f t="shared" ref="H29:H35" si="17">F29*G29</f>
        <v>-24.130171101279753</v>
      </c>
      <c r="I29" s="19"/>
      <c r="J29" s="16">
        <v>-8.9999999999999998E-4</v>
      </c>
      <c r="K29" s="18">
        <f t="shared" ref="K29:K35" si="18">$F29*J29</f>
        <v>-13.5</v>
      </c>
      <c r="L29" s="19"/>
      <c r="M29" s="21">
        <f t="shared" si="10"/>
        <v>10.630171101279753</v>
      </c>
      <c r="N29" s="22">
        <f t="shared" si="11"/>
        <v>-0.44053442707316642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13.5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3">$G$7</f>
        <v>15000</v>
      </c>
      <c r="G30" s="16">
        <v>-2.1105382765707151E-4</v>
      </c>
      <c r="H30" s="18">
        <f t="shared" si="17"/>
        <v>-3.1658074148560726</v>
      </c>
      <c r="I30" s="19"/>
      <c r="J30" s="16">
        <v>1.1999999999999999E-3</v>
      </c>
      <c r="K30" s="18">
        <f t="shared" si="18"/>
        <v>18</v>
      </c>
      <c r="L30" s="19"/>
      <c r="M30" s="21">
        <f>K30-H30</f>
        <v>21.165807414856072</v>
      </c>
      <c r="N30" s="22">
        <f t="shared" si="11"/>
        <v>-6.6857533138408973</v>
      </c>
      <c r="O30" s="19"/>
      <c r="P30" s="16">
        <v>0</v>
      </c>
      <c r="Q30" s="18">
        <f t="shared" si="19"/>
        <v>0</v>
      </c>
      <c r="R30" s="19"/>
      <c r="S30" s="21">
        <f t="shared" si="12"/>
        <v>-18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6"/>
        <v>15000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1.5</v>
      </c>
      <c r="L31" s="19"/>
      <c r="M31" s="21">
        <f>K31-H31</f>
        <v>1.5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-1.5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6"/>
        <v>15000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6"/>
        <v>15000</v>
      </c>
      <c r="G33" s="141">
        <v>6.0000000000000002E-5</v>
      </c>
      <c r="H33" s="18">
        <f t="shared" si="17"/>
        <v>0.9</v>
      </c>
      <c r="I33" s="19"/>
      <c r="J33" s="141">
        <v>6.0000000000000002E-5</v>
      </c>
      <c r="K33" s="18">
        <f t="shared" si="18"/>
        <v>0.9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19"/>
        <v>0.9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0"/>
        <v>0.9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1"/>
        <v>0.9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2"/>
        <v>0.9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568.5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50.551020000000001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8"/>
        <v>50.551020000000001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19"/>
        <v>50.551020000000001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0"/>
        <v>50.551020000000001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1"/>
        <v>50.551020000000001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2"/>
        <v>50.551020000000001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17"/>
        <v>0.78800000000000003</v>
      </c>
      <c r="I35" s="19"/>
      <c r="J35" s="38">
        <v>0.78800000000000003</v>
      </c>
      <c r="K35" s="18">
        <f t="shared" si="18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19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20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21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189.31304148386417</v>
      </c>
      <c r="I36" s="31"/>
      <c r="J36" s="42"/>
      <c r="K36" s="44">
        <f>SUM(K29:K35)+K28</f>
        <v>260.76902000000001</v>
      </c>
      <c r="L36" s="31"/>
      <c r="M36" s="32">
        <f t="shared" si="10"/>
        <v>71.455978516135843</v>
      </c>
      <c r="N36" s="33">
        <f t="shared" ref="N36:N46" si="24">IF((H36)=0,"",(M36/H36))</f>
        <v>0.37744879040584373</v>
      </c>
      <c r="O36" s="31"/>
      <c r="P36" s="42"/>
      <c r="Q36" s="44">
        <f>SUM(Q29:Q35)+Q28</f>
        <v>263.36901999999998</v>
      </c>
      <c r="R36" s="31"/>
      <c r="S36" s="32">
        <f t="shared" si="12"/>
        <v>2.5999999999999659</v>
      </c>
      <c r="T36" s="33">
        <f t="shared" ref="T36:T46" si="25">IF((K36)=0,"",(S36/K36))</f>
        <v>9.9705095336860405E-3</v>
      </c>
      <c r="U36" s="31"/>
      <c r="V36" s="42"/>
      <c r="W36" s="44">
        <f>SUM(W29:W35)+W28</f>
        <v>268.86901999999998</v>
      </c>
      <c r="X36" s="31"/>
      <c r="Y36" s="32">
        <f t="shared" si="13"/>
        <v>5.5</v>
      </c>
      <c r="Z36" s="33">
        <f t="shared" ref="Z36:Z46" si="26">IF((Q36)=0,"",(Y36/Q36))</f>
        <v>2.0883245873033966E-2</v>
      </c>
      <c r="AA36" s="31"/>
      <c r="AB36" s="42"/>
      <c r="AC36" s="44">
        <f>SUM(AC29:AC35)+AC28</f>
        <v>272.49901999999997</v>
      </c>
      <c r="AD36" s="31"/>
      <c r="AE36" s="32">
        <f t="shared" si="14"/>
        <v>3.6299999999999955</v>
      </c>
      <c r="AF36" s="33">
        <f t="shared" ref="AF36:AF46" si="27">IF((W36)=0,"",(AE36/W36))</f>
        <v>1.3500997623303703E-2</v>
      </c>
      <c r="AG36" s="31"/>
      <c r="AH36" s="42"/>
      <c r="AI36" s="44">
        <f>SUM(AI29:AI35)+AI28</f>
        <v>277.49101999999999</v>
      </c>
      <c r="AJ36" s="31"/>
      <c r="AK36" s="32">
        <f t="shared" si="15"/>
        <v>4.9920000000000186</v>
      </c>
      <c r="AL36" s="33">
        <f t="shared" ref="AL36:AL46" si="28">IF((AC36)=0,"",(AK36/AC36))</f>
        <v>1.8319331937414009E-2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15568.5</v>
      </c>
      <c r="G37" s="20">
        <v>6.3E-3</v>
      </c>
      <c r="H37" s="18">
        <f>F37*G37</f>
        <v>98.081550000000007</v>
      </c>
      <c r="I37" s="19"/>
      <c r="J37" s="20">
        <v>6.4999999999999997E-3</v>
      </c>
      <c r="K37" s="18">
        <f>$F37*J37</f>
        <v>101.19525</v>
      </c>
      <c r="L37" s="19"/>
      <c r="M37" s="21">
        <f t="shared" si="10"/>
        <v>3.1136999999999944</v>
      </c>
      <c r="N37" s="22">
        <f t="shared" si="24"/>
        <v>3.1746031746031689E-2</v>
      </c>
      <c r="O37" s="19"/>
      <c r="P37" s="20">
        <v>6.7000000000000002E-3</v>
      </c>
      <c r="Q37" s="18">
        <f>$F37*P37</f>
        <v>104.30895000000001</v>
      </c>
      <c r="R37" s="19"/>
      <c r="S37" s="21">
        <f t="shared" si="12"/>
        <v>3.1137000000000086</v>
      </c>
      <c r="T37" s="22">
        <f t="shared" si="25"/>
        <v>3.0769230769230854E-2</v>
      </c>
      <c r="U37" s="19"/>
      <c r="V37" s="20">
        <v>6.8999999999999999E-3</v>
      </c>
      <c r="W37" s="18">
        <f>$F37*V37</f>
        <v>107.42265</v>
      </c>
      <c r="X37" s="19"/>
      <c r="Y37" s="21">
        <f t="shared" si="13"/>
        <v>3.1136999999999944</v>
      </c>
      <c r="Z37" s="22">
        <f t="shared" si="26"/>
        <v>2.985074626865666E-2</v>
      </c>
      <c r="AA37" s="19"/>
      <c r="AB37" s="20">
        <v>7.1999999999999998E-3</v>
      </c>
      <c r="AC37" s="18">
        <f>$F37*AB37</f>
        <v>112.0932</v>
      </c>
      <c r="AD37" s="19"/>
      <c r="AE37" s="21">
        <f t="shared" si="14"/>
        <v>4.6705499999999915</v>
      </c>
      <c r="AF37" s="22">
        <f t="shared" si="27"/>
        <v>4.347826086956514E-2</v>
      </c>
      <c r="AG37" s="19"/>
      <c r="AH37" s="20">
        <v>7.4000000000000003E-3</v>
      </c>
      <c r="AI37" s="18">
        <f>$F37*AH37</f>
        <v>115.2069</v>
      </c>
      <c r="AJ37" s="19"/>
      <c r="AK37" s="21">
        <f t="shared" si="15"/>
        <v>3.1137000000000086</v>
      </c>
      <c r="AL37" s="22">
        <f t="shared" si="28"/>
        <v>2.7777777777777856E-2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15568.5</v>
      </c>
      <c r="G38" s="20">
        <v>4.7000000000000002E-3</v>
      </c>
      <c r="H38" s="18">
        <f>F38*G38</f>
        <v>73.17195000000001</v>
      </c>
      <c r="I38" s="19"/>
      <c r="J38" s="20">
        <v>5.1000000000000004E-3</v>
      </c>
      <c r="K38" s="18">
        <f>$F38*J38</f>
        <v>79.399350000000013</v>
      </c>
      <c r="L38" s="19"/>
      <c r="M38" s="21">
        <f t="shared" si="10"/>
        <v>6.2274000000000029</v>
      </c>
      <c r="N38" s="22">
        <f t="shared" si="24"/>
        <v>8.510638297872343E-2</v>
      </c>
      <c r="O38" s="19"/>
      <c r="P38" s="20">
        <v>5.1999999999999998E-3</v>
      </c>
      <c r="Q38" s="18">
        <f>$F38*P38</f>
        <v>80.956199999999995</v>
      </c>
      <c r="R38" s="19"/>
      <c r="S38" s="21">
        <f t="shared" si="12"/>
        <v>1.556849999999983</v>
      </c>
      <c r="T38" s="22">
        <f t="shared" si="25"/>
        <v>1.9607843137254683E-2</v>
      </c>
      <c r="U38" s="19"/>
      <c r="V38" s="20">
        <v>5.3E-3</v>
      </c>
      <c r="W38" s="18">
        <f>$F38*V38</f>
        <v>82.513050000000007</v>
      </c>
      <c r="X38" s="19"/>
      <c r="Y38" s="21">
        <f t="shared" si="13"/>
        <v>1.5568500000000114</v>
      </c>
      <c r="Z38" s="22">
        <f t="shared" si="26"/>
        <v>1.9230769230769374E-2</v>
      </c>
      <c r="AA38" s="19"/>
      <c r="AB38" s="20">
        <v>5.4000000000000003E-3</v>
      </c>
      <c r="AC38" s="18">
        <f>$F38*AB38</f>
        <v>84.069900000000004</v>
      </c>
      <c r="AD38" s="19"/>
      <c r="AE38" s="21">
        <f t="shared" si="14"/>
        <v>1.5568499999999972</v>
      </c>
      <c r="AF38" s="22">
        <f t="shared" si="27"/>
        <v>1.8867924528301851E-2</v>
      </c>
      <c r="AG38" s="19"/>
      <c r="AH38" s="20">
        <v>5.4999999999999997E-3</v>
      </c>
      <c r="AI38" s="18">
        <f>$F38*AH38</f>
        <v>85.626750000000001</v>
      </c>
      <c r="AJ38" s="19"/>
      <c r="AK38" s="21">
        <f t="shared" si="15"/>
        <v>1.5568499999999972</v>
      </c>
      <c r="AL38" s="22">
        <f t="shared" si="28"/>
        <v>1.8518518518518483E-2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360.56654148386417</v>
      </c>
      <c r="I39" s="49"/>
      <c r="J39" s="48"/>
      <c r="K39" s="44">
        <f>SUM(K36:K38)</f>
        <v>441.36362000000003</v>
      </c>
      <c r="L39" s="49"/>
      <c r="M39" s="32">
        <f t="shared" si="10"/>
        <v>80.797078516135855</v>
      </c>
      <c r="N39" s="33">
        <f t="shared" si="24"/>
        <v>0.22408368281656446</v>
      </c>
      <c r="O39" s="49"/>
      <c r="P39" s="48"/>
      <c r="Q39" s="44">
        <f>SUM(Q36:Q38)</f>
        <v>448.63416999999993</v>
      </c>
      <c r="R39" s="49"/>
      <c r="S39" s="32">
        <f t="shared" si="12"/>
        <v>7.2705499999999006</v>
      </c>
      <c r="T39" s="33">
        <f t="shared" si="25"/>
        <v>1.6472925430509884E-2</v>
      </c>
      <c r="U39" s="49"/>
      <c r="V39" s="48"/>
      <c r="W39" s="44">
        <f>SUM(W36:W38)</f>
        <v>458.80471999999997</v>
      </c>
      <c r="X39" s="49"/>
      <c r="Y39" s="32">
        <f t="shared" si="13"/>
        <v>10.170550000000048</v>
      </c>
      <c r="Z39" s="33">
        <f t="shared" si="26"/>
        <v>2.2670029792871218E-2</v>
      </c>
      <c r="AA39" s="49"/>
      <c r="AB39" s="48"/>
      <c r="AC39" s="44">
        <f>SUM(AC36:AC38)</f>
        <v>468.66212000000002</v>
      </c>
      <c r="AD39" s="49"/>
      <c r="AE39" s="32">
        <f t="shared" si="14"/>
        <v>9.857400000000041</v>
      </c>
      <c r="AF39" s="33">
        <f t="shared" si="27"/>
        <v>2.1484957696163286E-2</v>
      </c>
      <c r="AG39" s="49"/>
      <c r="AH39" s="48"/>
      <c r="AI39" s="44">
        <f>SUM(AI36:AI38)</f>
        <v>478.32467000000003</v>
      </c>
      <c r="AJ39" s="49"/>
      <c r="AK39" s="32">
        <f t="shared" si="15"/>
        <v>9.6625500000000102</v>
      </c>
      <c r="AL39" s="33">
        <f t="shared" si="28"/>
        <v>2.0617305277413948E-2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15568.5</v>
      </c>
      <c r="G40" s="51">
        <v>4.4000000000000003E-3</v>
      </c>
      <c r="H40" s="162">
        <f t="shared" ref="H40:H48" si="29">F40*G40</f>
        <v>68.501400000000004</v>
      </c>
      <c r="I40" s="19"/>
      <c r="J40" s="51">
        <v>4.4000000000000003E-3</v>
      </c>
      <c r="K40" s="162">
        <f t="shared" ref="K40:K48" si="30">$F40*J40</f>
        <v>68.501400000000004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68.501400000000004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68.501400000000004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68.501400000000004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68.501400000000004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15568.5</v>
      </c>
      <c r="G41" s="51">
        <v>1.1999999999999999E-3</v>
      </c>
      <c r="H41" s="162">
        <f t="shared" si="29"/>
        <v>18.682199999999998</v>
      </c>
      <c r="I41" s="19"/>
      <c r="J41" s="51">
        <v>1.1999999999999999E-3</v>
      </c>
      <c r="K41" s="162">
        <f t="shared" si="30"/>
        <v>18.682199999999998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20.239049999999999</v>
      </c>
      <c r="R41" s="19"/>
      <c r="S41" s="21">
        <f t="shared" si="12"/>
        <v>1.5568500000000007</v>
      </c>
      <c r="T41" s="163">
        <f t="shared" si="25"/>
        <v>8.3333333333333384E-2</v>
      </c>
      <c r="U41" s="19"/>
      <c r="V41" s="51">
        <v>1.2999999999999999E-3</v>
      </c>
      <c r="W41" s="162">
        <f t="shared" si="32"/>
        <v>20.239049999999999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20.239049999999999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20.239049999999999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15000</v>
      </c>
      <c r="G43" s="51">
        <v>7.0000000000000001E-3</v>
      </c>
      <c r="H43" s="162">
        <f t="shared" si="29"/>
        <v>105</v>
      </c>
      <c r="I43" s="19"/>
      <c r="J43" s="51">
        <v>7.0000000000000001E-3</v>
      </c>
      <c r="K43" s="162">
        <f t="shared" si="30"/>
        <v>105</v>
      </c>
      <c r="L43" s="19"/>
      <c r="M43" s="21">
        <f>K43-H43</f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105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105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105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105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9600</v>
      </c>
      <c r="G44" s="55">
        <v>7.1999999999999995E-2</v>
      </c>
      <c r="H44" s="162">
        <f t="shared" si="29"/>
        <v>691.19999999999993</v>
      </c>
      <c r="I44" s="19"/>
      <c r="J44" s="55">
        <v>7.1999999999999995E-2</v>
      </c>
      <c r="K44" s="162">
        <f t="shared" si="30"/>
        <v>691.19999999999993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691.19999999999993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691.19999999999993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691.19999999999993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691.19999999999993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2700</v>
      </c>
      <c r="G45" s="55">
        <v>0.109</v>
      </c>
      <c r="H45" s="162">
        <f t="shared" si="29"/>
        <v>294.3</v>
      </c>
      <c r="I45" s="19"/>
      <c r="J45" s="55">
        <v>0.109</v>
      </c>
      <c r="K45" s="162">
        <f t="shared" si="30"/>
        <v>294.3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294.3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294.3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294.3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294.3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2700</v>
      </c>
      <c r="G46" s="55">
        <v>0.129</v>
      </c>
      <c r="H46" s="162">
        <f t="shared" si="29"/>
        <v>348.3</v>
      </c>
      <c r="I46" s="19"/>
      <c r="J46" s="55">
        <v>0.129</v>
      </c>
      <c r="K46" s="162">
        <f t="shared" si="30"/>
        <v>348.3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348.3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348.3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348.3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348.3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29"/>
        <v>62.25</v>
      </c>
      <c r="I47" s="60"/>
      <c r="J47" s="55">
        <v>8.3000000000000004E-2</v>
      </c>
      <c r="K47" s="162">
        <f t="shared" si="30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14250</v>
      </c>
      <c r="G48" s="55">
        <v>9.7000000000000003E-2</v>
      </c>
      <c r="H48" s="162">
        <f t="shared" si="29"/>
        <v>1382.25</v>
      </c>
      <c r="I48" s="60"/>
      <c r="J48" s="55">
        <v>9.7000000000000003E-2</v>
      </c>
      <c r="K48" s="162">
        <f t="shared" si="30"/>
        <v>1382.25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1382.25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1382.25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1382.25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1382.25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1886.8001414838641</v>
      </c>
      <c r="I50" s="76"/>
      <c r="J50" s="73"/>
      <c r="K50" s="75">
        <f>SUM(K40:K46,K39)</f>
        <v>1967.5972199999999</v>
      </c>
      <c r="L50" s="76"/>
      <c r="M50" s="77">
        <f>K50-H50</f>
        <v>80.797078516135798</v>
      </c>
      <c r="N50" s="78">
        <f>IF((H50)=0,"",(M50/H50))</f>
        <v>4.2822277113353062E-2</v>
      </c>
      <c r="O50" s="76"/>
      <c r="P50" s="73"/>
      <c r="Q50" s="75">
        <f>SUM(Q40:Q46,Q39)</f>
        <v>1976.4246199999998</v>
      </c>
      <c r="R50" s="76"/>
      <c r="S50" s="77">
        <f t="shared" si="12"/>
        <v>8.8273999999998978</v>
      </c>
      <c r="T50" s="78">
        <f>IF((K50)=0,"",(S50/K50))</f>
        <v>4.486385684159433E-3</v>
      </c>
      <c r="U50" s="76"/>
      <c r="V50" s="73"/>
      <c r="W50" s="75">
        <f>SUM(W40:W46,W39)</f>
        <v>1986.5951700000001</v>
      </c>
      <c r="X50" s="76"/>
      <c r="Y50" s="77">
        <f t="shared" si="13"/>
        <v>10.170550000000276</v>
      </c>
      <c r="Z50" s="78">
        <f>IF((Q50)=0,"",(Y50/Q50))</f>
        <v>5.145933670872951E-3</v>
      </c>
      <c r="AA50" s="76"/>
      <c r="AB50" s="73"/>
      <c r="AC50" s="75">
        <f>SUM(AC40:AC46,AC39)</f>
        <v>1996.4525699999999</v>
      </c>
      <c r="AD50" s="76"/>
      <c r="AE50" s="77">
        <f t="shared" si="14"/>
        <v>9.8573999999998705</v>
      </c>
      <c r="AF50" s="78">
        <f>IF((W50)=0,"",(AE50/W50))</f>
        <v>4.9619570956672921E-3</v>
      </c>
      <c r="AG50" s="76"/>
      <c r="AH50" s="73"/>
      <c r="AI50" s="75">
        <f>SUM(AI40:AI46,AI39)</f>
        <v>2006.1151199999999</v>
      </c>
      <c r="AJ50" s="76"/>
      <c r="AK50" s="77">
        <f t="shared" si="15"/>
        <v>9.6625500000000102</v>
      </c>
      <c r="AL50" s="78">
        <f>IF((AC50)=0,"",(AK50/AC50))</f>
        <v>4.8398595314488287E-3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245.28401839290234</v>
      </c>
      <c r="I51" s="83"/>
      <c r="J51" s="80">
        <v>0.13</v>
      </c>
      <c r="K51" s="84">
        <f>K50*J51</f>
        <v>255.78763859999998</v>
      </c>
      <c r="L51" s="83"/>
      <c r="M51" s="85">
        <f>K51-H51</f>
        <v>10.50362020709764</v>
      </c>
      <c r="N51" s="86">
        <f>IF((H51)=0,"",(M51/H51))</f>
        <v>4.2822277113353006E-2</v>
      </c>
      <c r="O51" s="83"/>
      <c r="P51" s="80">
        <v>0.13</v>
      </c>
      <c r="Q51" s="84">
        <f>Q50*P51</f>
        <v>256.93520059999997</v>
      </c>
      <c r="R51" s="83"/>
      <c r="S51" s="85">
        <f t="shared" si="12"/>
        <v>1.1475619999999935</v>
      </c>
      <c r="T51" s="86">
        <f>IF((K51)=0,"",(S51/K51))</f>
        <v>4.4863856841594598E-3</v>
      </c>
      <c r="U51" s="83"/>
      <c r="V51" s="80">
        <v>0.13</v>
      </c>
      <c r="W51" s="84">
        <f>W50*V51</f>
        <v>258.2573721</v>
      </c>
      <c r="X51" s="83"/>
      <c r="Y51" s="85">
        <f t="shared" si="13"/>
        <v>1.3221715000000245</v>
      </c>
      <c r="Z51" s="86">
        <f>IF((Q51)=0,"",(Y51/Q51))</f>
        <v>5.1459336708729068E-3</v>
      </c>
      <c r="AA51" s="83"/>
      <c r="AB51" s="80">
        <v>0.13</v>
      </c>
      <c r="AC51" s="84">
        <f>AC50*AB51</f>
        <v>259.53883409999997</v>
      </c>
      <c r="AD51" s="83"/>
      <c r="AE51" s="85">
        <f t="shared" si="14"/>
        <v>1.2814619999999763</v>
      </c>
      <c r="AF51" s="86">
        <f>IF((W51)=0,"",(AE51/W51))</f>
        <v>4.9619570956672661E-3</v>
      </c>
      <c r="AG51" s="83"/>
      <c r="AH51" s="80">
        <v>0.13</v>
      </c>
      <c r="AI51" s="84">
        <f>AI50*AH51</f>
        <v>260.79496560000001</v>
      </c>
      <c r="AJ51" s="83"/>
      <c r="AK51" s="85">
        <f t="shared" si="15"/>
        <v>1.2561315000000377</v>
      </c>
      <c r="AL51" s="86">
        <f>IF((AC51)=0,"",(AK51/AC51))</f>
        <v>4.8398595314489692E-3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2132.0841598767665</v>
      </c>
      <c r="I52" s="83"/>
      <c r="J52" s="88"/>
      <c r="K52" s="84">
        <f>K50+K51</f>
        <v>2223.3848585999999</v>
      </c>
      <c r="L52" s="83"/>
      <c r="M52" s="85">
        <f>K52-H52</f>
        <v>91.300698723233381</v>
      </c>
      <c r="N52" s="86">
        <f>IF((H52)=0,"",(M52/H52))</f>
        <v>4.2822277113353027E-2</v>
      </c>
      <c r="O52" s="83"/>
      <c r="P52" s="88"/>
      <c r="Q52" s="84">
        <f>Q50+Q51</f>
        <v>2233.3598205999997</v>
      </c>
      <c r="R52" s="83"/>
      <c r="S52" s="85">
        <f t="shared" si="12"/>
        <v>9.9749619999997776</v>
      </c>
      <c r="T52" s="86">
        <f>IF((K52)=0,"",(S52/K52))</f>
        <v>4.4863856841593844E-3</v>
      </c>
      <c r="U52" s="83"/>
      <c r="V52" s="88"/>
      <c r="W52" s="84">
        <f>W50+W51</f>
        <v>2244.8525420999999</v>
      </c>
      <c r="X52" s="83"/>
      <c r="Y52" s="85">
        <f t="shared" si="13"/>
        <v>11.492721500000243</v>
      </c>
      <c r="Z52" s="86">
        <f>IF((Q52)=0,"",(Y52/Q52))</f>
        <v>5.1459336708729207E-3</v>
      </c>
      <c r="AA52" s="83"/>
      <c r="AB52" s="88"/>
      <c r="AC52" s="84">
        <f>AC50+AC51</f>
        <v>2255.9914040999997</v>
      </c>
      <c r="AD52" s="83"/>
      <c r="AE52" s="85">
        <f t="shared" si="14"/>
        <v>11.13886199999979</v>
      </c>
      <c r="AF52" s="86">
        <f>IF((W52)=0,"",(AE52/W52))</f>
        <v>4.9619570956672635E-3</v>
      </c>
      <c r="AG52" s="83"/>
      <c r="AH52" s="88"/>
      <c r="AI52" s="84">
        <f>AI50+AI51</f>
        <v>2266.9100856</v>
      </c>
      <c r="AJ52" s="83"/>
      <c r="AK52" s="85">
        <f t="shared" si="15"/>
        <v>10.918681500000275</v>
      </c>
      <c r="AL52" s="86">
        <f>IF((AC52)=0,"",(AK52/AC52))</f>
        <v>4.8398595314489467E-3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-213.21</v>
      </c>
      <c r="I53" s="83"/>
      <c r="J53" s="88"/>
      <c r="K53" s="90">
        <f>ROUND(-K52*10%,2)</f>
        <v>-222.34</v>
      </c>
      <c r="L53" s="83"/>
      <c r="M53" s="91">
        <f>K53-H53</f>
        <v>-9.1299999999999955</v>
      </c>
      <c r="N53" s="92">
        <f>IF((H53)=0,"",(M53/H53))</f>
        <v>4.2821631255569606E-2</v>
      </c>
      <c r="O53" s="83"/>
      <c r="P53" s="88"/>
      <c r="Q53" s="90">
        <f>ROUND(-Q52*10%,2)</f>
        <v>-223.34</v>
      </c>
      <c r="R53" s="83"/>
      <c r="S53" s="91">
        <f t="shared" si="12"/>
        <v>-1</v>
      </c>
      <c r="T53" s="92">
        <f>IF((K53)=0,"",(S53/K53))</f>
        <v>4.497616263380408E-3</v>
      </c>
      <c r="U53" s="83"/>
      <c r="V53" s="88"/>
      <c r="W53" s="90">
        <f>ROUND(-W52*10%,2)</f>
        <v>-224.49</v>
      </c>
      <c r="X53" s="83"/>
      <c r="Y53" s="91">
        <f t="shared" si="13"/>
        <v>-1.1500000000000057</v>
      </c>
      <c r="Z53" s="92">
        <f>IF((Q53)=0,"",(Y53/Q53))</f>
        <v>5.1491000268648951E-3</v>
      </c>
      <c r="AA53" s="83"/>
      <c r="AB53" s="88"/>
      <c r="AC53" s="90">
        <f>ROUND(-AC52*10%,2)</f>
        <v>-225.6</v>
      </c>
      <c r="AD53" s="83"/>
      <c r="AE53" s="91">
        <f t="shared" si="14"/>
        <v>-1.1099999999999852</v>
      </c>
      <c r="AF53" s="92">
        <f>IF((W53)=0,"",(AE53/W53))</f>
        <v>4.9445409595081525E-3</v>
      </c>
      <c r="AG53" s="83"/>
      <c r="AH53" s="88"/>
      <c r="AI53" s="90">
        <f>ROUND(-AI52*10%,2)</f>
        <v>-226.69</v>
      </c>
      <c r="AJ53" s="83"/>
      <c r="AK53" s="91">
        <f t="shared" si="15"/>
        <v>-1.0900000000000034</v>
      </c>
      <c r="AL53" s="92">
        <f>IF((AC53)=0,"",(AK53/AC53))</f>
        <v>4.8315602836879589E-3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1918.8741598767665</v>
      </c>
      <c r="I54" s="96"/>
      <c r="J54" s="93"/>
      <c r="K54" s="97">
        <f>K52+K53</f>
        <v>2001.0448586</v>
      </c>
      <c r="L54" s="96"/>
      <c r="M54" s="98">
        <f>K54-H54</f>
        <v>82.1706987232335</v>
      </c>
      <c r="N54" s="99">
        <f>IF((H54)=0,"",(M54/H54))</f>
        <v>4.2822348875921415E-2</v>
      </c>
      <c r="O54" s="96"/>
      <c r="P54" s="93"/>
      <c r="Q54" s="97">
        <f>Q52+Q53</f>
        <v>2010.0198205999998</v>
      </c>
      <c r="R54" s="96"/>
      <c r="S54" s="98">
        <f t="shared" si="12"/>
        <v>8.9749619999997776</v>
      </c>
      <c r="T54" s="99">
        <f>IF((K54)=0,"",(S54/K54))</f>
        <v>4.4851378325816097E-3</v>
      </c>
      <c r="U54" s="96"/>
      <c r="V54" s="93"/>
      <c r="W54" s="97">
        <f>W52+W53</f>
        <v>2020.3625420999999</v>
      </c>
      <c r="X54" s="96"/>
      <c r="Y54" s="98">
        <f t="shared" si="13"/>
        <v>10.342721500000152</v>
      </c>
      <c r="Z54" s="99">
        <f>IF((Q54)=0,"",(Y54/Q54))</f>
        <v>5.1455818465077647E-3</v>
      </c>
      <c r="AA54" s="96"/>
      <c r="AB54" s="93"/>
      <c r="AC54" s="97">
        <f>AC52+AC53</f>
        <v>2030.3914040999998</v>
      </c>
      <c r="AD54" s="96"/>
      <c r="AE54" s="98">
        <f t="shared" si="14"/>
        <v>10.02886199999989</v>
      </c>
      <c r="AF54" s="99">
        <f>IF((W54)=0,"",(AE54/W54))</f>
        <v>4.9638922673629245E-3</v>
      </c>
      <c r="AG54" s="96"/>
      <c r="AH54" s="93"/>
      <c r="AI54" s="97">
        <f>AI52+AI53</f>
        <v>2040.2200855999999</v>
      </c>
      <c r="AJ54" s="96"/>
      <c r="AK54" s="98">
        <f t="shared" si="15"/>
        <v>9.8286815000001297</v>
      </c>
      <c r="AL54" s="99">
        <f>IF((AC54)=0,"",(AK54/AC54))</f>
        <v>4.8407816739929679E-3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1997.5001414838641</v>
      </c>
      <c r="I56" s="110"/>
      <c r="J56" s="107"/>
      <c r="K56" s="109">
        <f>SUM(K47:K48,K39,K40:K43)</f>
        <v>2078.2972200000004</v>
      </c>
      <c r="L56" s="110"/>
      <c r="M56" s="111">
        <f>K56-H56</f>
        <v>80.797078516136253</v>
      </c>
      <c r="N56" s="78">
        <f>IF((H56)=0,"",(M56/H56))</f>
        <v>4.0449097768831842E-2</v>
      </c>
      <c r="O56" s="110"/>
      <c r="P56" s="107"/>
      <c r="Q56" s="109">
        <f>SUM(Q47:Q48,Q39,Q40:Q43)</f>
        <v>2087.1246199999996</v>
      </c>
      <c r="R56" s="110"/>
      <c r="S56" s="111">
        <f t="shared" si="12"/>
        <v>8.8273999999992157</v>
      </c>
      <c r="T56" s="78">
        <f>IF((K56)=0,"",(S56/K56))</f>
        <v>4.2474194331065E-3</v>
      </c>
      <c r="U56" s="110"/>
      <c r="V56" s="107"/>
      <c r="W56" s="109">
        <f>SUM(W47:W48,W39,W40:W43)</f>
        <v>2097.2951700000003</v>
      </c>
      <c r="X56" s="110"/>
      <c r="Y56" s="111">
        <f t="shared" si="13"/>
        <v>10.170550000000731</v>
      </c>
      <c r="Z56" s="78">
        <f>IF((Q56)=0,"",(Y56/Q56))</f>
        <v>4.8729960360492193E-3</v>
      </c>
      <c r="AA56" s="110"/>
      <c r="AB56" s="107"/>
      <c r="AC56" s="109">
        <f>SUM(AC47:AC48,AC39,AC40:AC43)</f>
        <v>2107.1525700000002</v>
      </c>
      <c r="AD56" s="110"/>
      <c r="AE56" s="111">
        <f t="shared" si="14"/>
        <v>9.8573999999998705</v>
      </c>
      <c r="AF56" s="78">
        <f>IF((W56)=0,"",(AE56/W56))</f>
        <v>4.7000537363559892E-3</v>
      </c>
      <c r="AG56" s="110"/>
      <c r="AH56" s="107"/>
      <c r="AI56" s="109">
        <f>SUM(AI47:AI48,AI39,AI40:AI43)</f>
        <v>2116.8151200000002</v>
      </c>
      <c r="AJ56" s="110"/>
      <c r="AK56" s="111">
        <f t="shared" si="15"/>
        <v>9.6625500000000102</v>
      </c>
      <c r="AL56" s="78">
        <f>IF((AC56)=0,"",(AK56/AC56))</f>
        <v>4.5855958118875126E-3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259.67501839290236</v>
      </c>
      <c r="I57" s="115"/>
      <c r="J57" s="113">
        <v>0.13</v>
      </c>
      <c r="K57" s="116">
        <f>K56*J57</f>
        <v>270.17863860000006</v>
      </c>
      <c r="L57" s="115"/>
      <c r="M57" s="117">
        <f>K57-H57</f>
        <v>10.503620207097697</v>
      </c>
      <c r="N57" s="86">
        <f>IF((H57)=0,"",(M57/H57))</f>
        <v>4.0449097768831772E-2</v>
      </c>
      <c r="O57" s="115"/>
      <c r="P57" s="113">
        <v>0.13</v>
      </c>
      <c r="Q57" s="116">
        <f>Q56*P57</f>
        <v>271.32620059999994</v>
      </c>
      <c r="R57" s="115"/>
      <c r="S57" s="117">
        <f t="shared" si="12"/>
        <v>1.1475619999998798</v>
      </c>
      <c r="T57" s="86">
        <f>IF((K57)=0,"",(S57/K57))</f>
        <v>4.2474194331064323E-3</v>
      </c>
      <c r="U57" s="115"/>
      <c r="V57" s="113">
        <v>0.13</v>
      </c>
      <c r="W57" s="116">
        <f>W56*V57</f>
        <v>272.64837210000007</v>
      </c>
      <c r="X57" s="115"/>
      <c r="Y57" s="117">
        <f t="shared" si="13"/>
        <v>1.3221715000001382</v>
      </c>
      <c r="Z57" s="86">
        <f>IF((Q57)=0,"",(Y57/Q57))</f>
        <v>4.872996036049378E-3</v>
      </c>
      <c r="AA57" s="115"/>
      <c r="AB57" s="113">
        <v>0.13</v>
      </c>
      <c r="AC57" s="116">
        <f>AC56*AB57</f>
        <v>273.92983410000005</v>
      </c>
      <c r="AD57" s="115"/>
      <c r="AE57" s="117">
        <f t="shared" si="14"/>
        <v>1.2814619999999763</v>
      </c>
      <c r="AF57" s="86">
        <f>IF((W57)=0,"",(AE57/W57))</f>
        <v>4.7000537363559632E-3</v>
      </c>
      <c r="AG57" s="115"/>
      <c r="AH57" s="113">
        <v>0.13</v>
      </c>
      <c r="AI57" s="116">
        <f>AI56*AH57</f>
        <v>275.18596560000003</v>
      </c>
      <c r="AJ57" s="115"/>
      <c r="AK57" s="117">
        <f t="shared" si="15"/>
        <v>1.2561314999999809</v>
      </c>
      <c r="AL57" s="86">
        <f>IF((AC57)=0,"",(AK57/AC57))</f>
        <v>4.585595811887438E-3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2257.1751598767664</v>
      </c>
      <c r="I58" s="115"/>
      <c r="J58" s="119"/>
      <c r="K58" s="116">
        <f>K56+K57</f>
        <v>2348.4758586000003</v>
      </c>
      <c r="L58" s="115"/>
      <c r="M58" s="117">
        <f>K58-H58</f>
        <v>91.300698723233836</v>
      </c>
      <c r="N58" s="86">
        <f>IF((H58)=0,"",(M58/H58))</f>
        <v>4.0449097768831786E-2</v>
      </c>
      <c r="O58" s="115"/>
      <c r="P58" s="119"/>
      <c r="Q58" s="116">
        <f>Q56+Q57</f>
        <v>2358.4508205999996</v>
      </c>
      <c r="R58" s="115"/>
      <c r="S58" s="117">
        <f t="shared" si="12"/>
        <v>9.9749619999993229</v>
      </c>
      <c r="T58" s="86">
        <f>IF((K58)=0,"",(S58/K58))</f>
        <v>4.2474194331065893E-3</v>
      </c>
      <c r="U58" s="115"/>
      <c r="V58" s="119"/>
      <c r="W58" s="116">
        <f>W56+W57</f>
        <v>2369.9435421000003</v>
      </c>
      <c r="X58" s="115"/>
      <c r="Y58" s="117">
        <f t="shared" si="13"/>
        <v>11.492721500000698</v>
      </c>
      <c r="Z58" s="86">
        <f>IF((Q58)=0,"",(Y58/Q58))</f>
        <v>4.8729960360491646E-3</v>
      </c>
      <c r="AA58" s="115"/>
      <c r="AB58" s="119"/>
      <c r="AC58" s="116">
        <f>AC56+AC57</f>
        <v>2381.0824041000001</v>
      </c>
      <c r="AD58" s="115"/>
      <c r="AE58" s="117">
        <f t="shared" si="14"/>
        <v>11.13886199999979</v>
      </c>
      <c r="AF58" s="86">
        <f>IF((W58)=0,"",(AE58/W58))</f>
        <v>4.7000537363559624E-3</v>
      </c>
      <c r="AG58" s="115"/>
      <c r="AH58" s="119"/>
      <c r="AI58" s="116">
        <f>AI56+AI57</f>
        <v>2392.0010856000004</v>
      </c>
      <c r="AJ58" s="115"/>
      <c r="AK58" s="117">
        <f t="shared" si="15"/>
        <v>10.918681500000275</v>
      </c>
      <c r="AL58" s="86">
        <f>IF((AC58)=0,"",(AK58/AC58))</f>
        <v>4.5855958118876236E-3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-225.72</v>
      </c>
      <c r="I59" s="115"/>
      <c r="J59" s="119"/>
      <c r="K59" s="122">
        <f>ROUND(-K58*10%,2)</f>
        <v>-234.85</v>
      </c>
      <c r="L59" s="115"/>
      <c r="M59" s="123">
        <f>K59-H59</f>
        <v>-9.1299999999999955</v>
      </c>
      <c r="N59" s="92">
        <f>IF((H59)=0,"",(M59/H59))</f>
        <v>4.0448343079922004E-2</v>
      </c>
      <c r="O59" s="115"/>
      <c r="P59" s="119"/>
      <c r="Q59" s="122">
        <f>ROUND(-Q58*10%,2)</f>
        <v>-235.85</v>
      </c>
      <c r="R59" s="115"/>
      <c r="S59" s="123">
        <f t="shared" si="12"/>
        <v>-1</v>
      </c>
      <c r="T59" s="92">
        <f>IF((K59)=0,"",(S59/K59))</f>
        <v>4.2580370449222908E-3</v>
      </c>
      <c r="U59" s="115"/>
      <c r="V59" s="119"/>
      <c r="W59" s="122">
        <f>ROUND(-W58*10%,2)</f>
        <v>-236.99</v>
      </c>
      <c r="X59" s="115"/>
      <c r="Y59" s="123">
        <f t="shared" si="13"/>
        <v>-1.1400000000000148</v>
      </c>
      <c r="Z59" s="92">
        <f>IF((Q59)=0,"",(Y59/Q59))</f>
        <v>4.8335806656774E-3</v>
      </c>
      <c r="AA59" s="115"/>
      <c r="AB59" s="119"/>
      <c r="AC59" s="122">
        <f>ROUND(-AC58*10%,2)</f>
        <v>-238.11</v>
      </c>
      <c r="AD59" s="115"/>
      <c r="AE59" s="123">
        <f t="shared" si="14"/>
        <v>-1.1200000000000045</v>
      </c>
      <c r="AF59" s="92">
        <f>IF((W59)=0,"",(AE59/W59))</f>
        <v>4.7259378032828581E-3</v>
      </c>
      <c r="AG59" s="115"/>
      <c r="AH59" s="119"/>
      <c r="AI59" s="122">
        <f>ROUND(-AI58*10%,2)</f>
        <v>-239.2</v>
      </c>
      <c r="AJ59" s="115"/>
      <c r="AK59" s="123">
        <f t="shared" si="15"/>
        <v>-1.089999999999975</v>
      </c>
      <c r="AL59" s="92">
        <f>IF((AC59)=0,"",(AK59/AC59))</f>
        <v>4.5777161815966361E-3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2031.4551598767664</v>
      </c>
      <c r="I60" s="127"/>
      <c r="J60" s="124"/>
      <c r="K60" s="128">
        <f>SUM(K58:K59)</f>
        <v>2113.6258586000004</v>
      </c>
      <c r="L60" s="127"/>
      <c r="M60" s="129">
        <f>K60-H60</f>
        <v>82.170698723233954</v>
      </c>
      <c r="N60" s="130">
        <f>IF((H60)=0,"",(M60/H60))</f>
        <v>4.04491816241805E-2</v>
      </c>
      <c r="O60" s="127"/>
      <c r="P60" s="124"/>
      <c r="Q60" s="128">
        <f>SUM(Q58:Q59)</f>
        <v>2122.6008205999997</v>
      </c>
      <c r="R60" s="127"/>
      <c r="S60" s="129">
        <f t="shared" si="12"/>
        <v>8.9749619999993229</v>
      </c>
      <c r="T60" s="130">
        <f>IF((K60)=0,"",(S60/K60))</f>
        <v>4.2462396849857129E-3</v>
      </c>
      <c r="U60" s="127"/>
      <c r="V60" s="124"/>
      <c r="W60" s="128">
        <f>SUM(W58:W59)</f>
        <v>2132.9535421</v>
      </c>
      <c r="X60" s="127"/>
      <c r="Y60" s="129">
        <f t="shared" si="13"/>
        <v>10.352721500000371</v>
      </c>
      <c r="Z60" s="130">
        <f>IF((Q60)=0,"",(Y60/Q60))</f>
        <v>4.8773756231159596E-3</v>
      </c>
      <c r="AA60" s="127"/>
      <c r="AB60" s="124"/>
      <c r="AC60" s="128">
        <f>SUM(AC58:AC59)</f>
        <v>2142.9724040999999</v>
      </c>
      <c r="AD60" s="127"/>
      <c r="AE60" s="129">
        <f t="shared" si="14"/>
        <v>10.018861999999899</v>
      </c>
      <c r="AF60" s="130">
        <f>IF((W60)=0,"",(AE60/W60))</f>
        <v>4.6971777876304915E-3</v>
      </c>
      <c r="AG60" s="127"/>
      <c r="AH60" s="124"/>
      <c r="AI60" s="128">
        <f>SUM(AI58:AI59)</f>
        <v>2152.8010856000005</v>
      </c>
      <c r="AJ60" s="127"/>
      <c r="AK60" s="129">
        <f t="shared" si="15"/>
        <v>9.8286815000005845</v>
      </c>
      <c r="AL60" s="130">
        <f>IF((AC60)=0,"",(AK60/AC60))</f>
        <v>4.5864713335533637E-3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Q42" zoomScaleNormal="100" workbookViewId="0">
      <selection activeCell="Q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43999.999999999993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88" t="s">
        <v>59</v>
      </c>
      <c r="H9" s="189"/>
      <c r="I9" s="158"/>
      <c r="J9" s="188" t="s">
        <v>61</v>
      </c>
      <c r="K9" s="189"/>
      <c r="L9" s="158"/>
      <c r="M9" s="188" t="s">
        <v>60</v>
      </c>
      <c r="N9" s="189"/>
      <c r="O9" s="158"/>
      <c r="P9" s="188" t="s">
        <v>62</v>
      </c>
      <c r="Q9" s="189"/>
      <c r="R9" s="158"/>
      <c r="S9" s="188" t="s">
        <v>63</v>
      </c>
      <c r="T9" s="189"/>
      <c r="U9" s="158"/>
      <c r="V9" s="188" t="s">
        <v>65</v>
      </c>
      <c r="W9" s="189"/>
      <c r="X9" s="158"/>
      <c r="Y9" s="188" t="s">
        <v>66</v>
      </c>
      <c r="Z9" s="189"/>
      <c r="AA9" s="158"/>
      <c r="AB9" s="188" t="s">
        <v>67</v>
      </c>
      <c r="AC9" s="189"/>
      <c r="AD9" s="158"/>
      <c r="AE9" s="188" t="s">
        <v>68</v>
      </c>
      <c r="AF9" s="189"/>
      <c r="AG9" s="158"/>
      <c r="AH9" s="188" t="s">
        <v>69</v>
      </c>
      <c r="AI9" s="189"/>
      <c r="AJ9" s="158"/>
      <c r="AK9" s="188" t="s">
        <v>70</v>
      </c>
      <c r="AL9" s="189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377.44</v>
      </c>
      <c r="K12" s="18">
        <f t="shared" ref="K12:K27" si="1">$F12*J12</f>
        <v>377.44</v>
      </c>
      <c r="L12" s="19"/>
      <c r="M12" s="21">
        <f>K12-H12</f>
        <v>74.670000000000016</v>
      </c>
      <c r="N12" s="22">
        <f>IF((H12)=0,"",(M12/H12))</f>
        <v>0.24662284902731452</v>
      </c>
      <c r="O12" s="19"/>
      <c r="P12" s="16">
        <v>395.05</v>
      </c>
      <c r="Q12" s="18">
        <f t="shared" ref="Q12:Q27" si="2">$F12*P12</f>
        <v>395.05</v>
      </c>
      <c r="R12" s="19"/>
      <c r="S12" s="21">
        <f>Q12-K12</f>
        <v>17.610000000000014</v>
      </c>
      <c r="T12" s="22">
        <f t="shared" ref="T12:T34" si="3">IF((K12)=0,"",(S12/K12))</f>
        <v>4.6656422212802071E-2</v>
      </c>
      <c r="U12" s="19"/>
      <c r="V12" s="16">
        <v>404.22</v>
      </c>
      <c r="W12" s="18">
        <f t="shared" ref="W12:W27" si="4">$F12*V12</f>
        <v>404.22</v>
      </c>
      <c r="X12" s="19"/>
      <c r="Y12" s="21">
        <f>W12-Q12</f>
        <v>9.1700000000000159</v>
      </c>
      <c r="Z12" s="22">
        <f t="shared" ref="Z12:Z34" si="5">IF((Q12)=0,"",(Y12/Q12))</f>
        <v>2.3212251613719821E-2</v>
      </c>
      <c r="AA12" s="19"/>
      <c r="AB12" s="16">
        <v>410.02</v>
      </c>
      <c r="AC12" s="18">
        <f t="shared" ref="AC12:AC27" si="6">$F12*AB12</f>
        <v>410.02</v>
      </c>
      <c r="AD12" s="19"/>
      <c r="AE12" s="21">
        <f>AC12-W12</f>
        <v>5.7999999999999545</v>
      </c>
      <c r="AF12" s="22">
        <f t="shared" ref="AF12:AF34" si="7">IF((W12)=0,"",(AE12/W12))</f>
        <v>1.4348622037504215E-2</v>
      </c>
      <c r="AG12" s="19"/>
      <c r="AH12" s="16">
        <v>421.78</v>
      </c>
      <c r="AI12" s="18">
        <f t="shared" ref="AI12:AI27" si="8">$F12*AH12</f>
        <v>421.78</v>
      </c>
      <c r="AJ12" s="19"/>
      <c r="AK12" s="21">
        <f>AI12-AC12</f>
        <v>11.759999999999991</v>
      </c>
      <c r="AL12" s="22">
        <f t="shared" ref="AL12:AL34" si="9">IF((AC12)=0,"",(AK12/AC12))</f>
        <v>2.8681527730354595E-2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ref="H14" si="16">F14*G14</f>
        <v>5.4</v>
      </c>
      <c r="I14" s="19"/>
      <c r="J14" s="16">
        <v>0</v>
      </c>
      <c r="K14" s="18">
        <f>$F14*J14</f>
        <v>0</v>
      </c>
      <c r="L14" s="19"/>
      <c r="M14" s="21">
        <f t="shared" ref="M14" si="17">K14-H14</f>
        <v>-5.4</v>
      </c>
      <c r="N14" s="22">
        <f t="shared" ref="N14" si="18">IF((H14)=0,"",(M14/H14))</f>
        <v>-1</v>
      </c>
      <c r="O14" s="19"/>
      <c r="P14" s="16">
        <v>0</v>
      </c>
      <c r="Q14" s="18">
        <f t="shared" ref="Q14" si="19">$F14*P14</f>
        <v>0</v>
      </c>
      <c r="R14" s="19"/>
      <c r="S14" s="21">
        <f t="shared" ref="S14" si="20">Q14-K14</f>
        <v>0</v>
      </c>
      <c r="T14" s="22" t="str">
        <f t="shared" ref="T14" si="21">IF((K14)=0,"",(S14/K14))</f>
        <v/>
      </c>
      <c r="U14" s="19"/>
      <c r="V14" s="16">
        <v>0</v>
      </c>
      <c r="W14" s="18">
        <f t="shared" ref="W14" si="22">$F14*V14</f>
        <v>0</v>
      </c>
      <c r="X14" s="19"/>
      <c r="Y14" s="21">
        <f t="shared" ref="Y14" si="23">W14-Q14</f>
        <v>0</v>
      </c>
      <c r="Z14" s="22" t="str">
        <f t="shared" ref="Z14" si="24">IF((Q14)=0,"",(Y14/Q14))</f>
        <v/>
      </c>
      <c r="AA14" s="19"/>
      <c r="AB14" s="16">
        <v>0</v>
      </c>
      <c r="AC14" s="18">
        <f t="shared" ref="AC14" si="25">$F14*AB14</f>
        <v>0</v>
      </c>
      <c r="AD14" s="19"/>
      <c r="AE14" s="21">
        <f t="shared" ref="AE14" si="26">AC14-W14</f>
        <v>0</v>
      </c>
      <c r="AF14" s="22" t="str">
        <f t="shared" ref="AF14" si="27">IF((W14)=0,"",(AE14/W14))</f>
        <v/>
      </c>
      <c r="AG14" s="19"/>
      <c r="AH14" s="16">
        <v>0</v>
      </c>
      <c r="AI14" s="18">
        <f>$F14*AH14</f>
        <v>0</v>
      </c>
      <c r="AJ14" s="19"/>
      <c r="AK14" s="21">
        <f t="shared" ref="AK14" si="28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100</v>
      </c>
      <c r="G19" s="16">
        <v>2.1000999999999999</v>
      </c>
      <c r="H19" s="18">
        <f t="shared" si="0"/>
        <v>210.01</v>
      </c>
      <c r="I19" s="19"/>
      <c r="J19" s="16">
        <v>2.5436999999999999</v>
      </c>
      <c r="K19" s="18">
        <f t="shared" si="1"/>
        <v>254.36999999999998</v>
      </c>
      <c r="L19" s="19"/>
      <c r="M19" s="21">
        <f t="shared" si="10"/>
        <v>44.359999999999985</v>
      </c>
      <c r="N19" s="22">
        <f t="shared" si="11"/>
        <v>0.21122803676015423</v>
      </c>
      <c r="O19" s="19"/>
      <c r="P19" s="16">
        <v>2.6482000000000001</v>
      </c>
      <c r="Q19" s="18">
        <f t="shared" si="2"/>
        <v>264.82</v>
      </c>
      <c r="R19" s="19"/>
      <c r="S19" s="21">
        <f t="shared" si="12"/>
        <v>10.450000000000017</v>
      </c>
      <c r="T19" s="22">
        <f t="shared" si="3"/>
        <v>4.1081888587490734E-2</v>
      </c>
      <c r="U19" s="19"/>
      <c r="V19" s="16">
        <v>2.7025999999999999</v>
      </c>
      <c r="W19" s="18">
        <f t="shared" si="4"/>
        <v>270.26</v>
      </c>
      <c r="X19" s="19"/>
      <c r="Y19" s="21">
        <f t="shared" si="13"/>
        <v>5.4399999999999977</v>
      </c>
      <c r="Z19" s="22">
        <f t="shared" si="5"/>
        <v>2.0542255116683023E-2</v>
      </c>
      <c r="AA19" s="19"/>
      <c r="AB19" s="16">
        <v>2.7370000000000001</v>
      </c>
      <c r="AC19" s="18">
        <f t="shared" si="6"/>
        <v>273.7</v>
      </c>
      <c r="AD19" s="19"/>
      <c r="AE19" s="21">
        <f t="shared" si="14"/>
        <v>3.4399999999999977</v>
      </c>
      <c r="AF19" s="22">
        <f t="shared" si="7"/>
        <v>1.2728483682379922E-2</v>
      </c>
      <c r="AG19" s="19"/>
      <c r="AH19" s="16">
        <v>2.8067000000000002</v>
      </c>
      <c r="AI19" s="18">
        <f t="shared" si="8"/>
        <v>280.67</v>
      </c>
      <c r="AJ19" s="19"/>
      <c r="AK19" s="21">
        <f t="shared" si="15"/>
        <v>6.9700000000000273</v>
      </c>
      <c r="AL19" s="22">
        <f t="shared" si="9"/>
        <v>2.5465838509316871E-2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29">$G$7</f>
        <v>100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100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-1.91</v>
      </c>
      <c r="L21" s="19"/>
      <c r="M21" s="21">
        <f t="shared" si="10"/>
        <v>-1.91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1.91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0">$G$7</f>
        <v>100</v>
      </c>
      <c r="G24" s="16">
        <v>-1.04E-2</v>
      </c>
      <c r="H24" s="18">
        <f t="shared" si="0"/>
        <v>-1.04</v>
      </c>
      <c r="I24" s="19"/>
      <c r="J24" s="16">
        <v>0</v>
      </c>
      <c r="K24" s="18">
        <f t="shared" si="1"/>
        <v>0</v>
      </c>
      <c r="L24" s="19"/>
      <c r="M24" s="21">
        <f t="shared" si="10"/>
        <v>1.04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30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30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30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517.18000000000006</v>
      </c>
      <c r="I28" s="31"/>
      <c r="J28" s="28"/>
      <c r="K28" s="30">
        <f>SUM(K12:K27)</f>
        <v>629.9</v>
      </c>
      <c r="L28" s="31"/>
      <c r="M28" s="32">
        <f t="shared" si="10"/>
        <v>112.71999999999991</v>
      </c>
      <c r="N28" s="33">
        <f t="shared" si="11"/>
        <v>0.21795119687536235</v>
      </c>
      <c r="O28" s="31"/>
      <c r="P28" s="28"/>
      <c r="Q28" s="30">
        <f>SUM(Q12:Q27)</f>
        <v>659.87</v>
      </c>
      <c r="R28" s="31"/>
      <c r="S28" s="32">
        <f t="shared" si="12"/>
        <v>29.970000000000027</v>
      </c>
      <c r="T28" s="33">
        <f t="shared" si="3"/>
        <v>4.757898079060173E-2</v>
      </c>
      <c r="U28" s="31"/>
      <c r="V28" s="28"/>
      <c r="W28" s="30">
        <f>SUM(W12:W27)</f>
        <v>674.48</v>
      </c>
      <c r="X28" s="31"/>
      <c r="Y28" s="32">
        <f t="shared" si="13"/>
        <v>14.610000000000014</v>
      </c>
      <c r="Z28" s="33">
        <f t="shared" si="5"/>
        <v>2.2140724688196181E-2</v>
      </c>
      <c r="AA28" s="31"/>
      <c r="AB28" s="28"/>
      <c r="AC28" s="30">
        <f>SUM(AC12:AC27)</f>
        <v>683.72</v>
      </c>
      <c r="AD28" s="31"/>
      <c r="AE28" s="32">
        <f t="shared" si="14"/>
        <v>9.2400000000000091</v>
      </c>
      <c r="AF28" s="33">
        <f t="shared" si="7"/>
        <v>1.3699442533507307E-2</v>
      </c>
      <c r="AG28" s="31"/>
      <c r="AH28" s="28"/>
      <c r="AI28" s="30">
        <f>SUM(AI12:AI27)</f>
        <v>702.45</v>
      </c>
      <c r="AJ28" s="31"/>
      <c r="AK28" s="32">
        <f t="shared" si="15"/>
        <v>18.730000000000018</v>
      </c>
      <c r="AL28" s="33">
        <f t="shared" si="9"/>
        <v>2.7394254958170036E-2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100</v>
      </c>
      <c r="G29" s="16">
        <v>-0.58990164711516002</v>
      </c>
      <c r="H29" s="18">
        <f t="shared" ref="H29:H35" si="31">F29*G29</f>
        <v>-58.990164711516002</v>
      </c>
      <c r="I29" s="19"/>
      <c r="J29" s="16">
        <v>-0.34010000000000001</v>
      </c>
      <c r="K29" s="18">
        <f t="shared" ref="K29:K35" si="32">$F29*J29</f>
        <v>-34.01</v>
      </c>
      <c r="L29" s="19"/>
      <c r="M29" s="21">
        <f t="shared" si="10"/>
        <v>24.980164711516004</v>
      </c>
      <c r="N29" s="22">
        <f t="shared" si="11"/>
        <v>-0.42346321346411497</v>
      </c>
      <c r="O29" s="19"/>
      <c r="P29" s="16">
        <v>0</v>
      </c>
      <c r="Q29" s="18">
        <f t="shared" ref="Q29:Q35" si="33">$F29*P29</f>
        <v>0</v>
      </c>
      <c r="R29" s="19"/>
      <c r="S29" s="21">
        <f t="shared" si="12"/>
        <v>34.01</v>
      </c>
      <c r="T29" s="22">
        <f t="shared" si="3"/>
        <v>-1</v>
      </c>
      <c r="U29" s="19"/>
      <c r="V29" s="16">
        <v>0</v>
      </c>
      <c r="W29" s="18">
        <f t="shared" ref="W29:W35" si="34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5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6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1" si="37">$G$7</f>
        <v>100</v>
      </c>
      <c r="G30" s="16">
        <v>-0.44033296685597306</v>
      </c>
      <c r="H30" s="18">
        <f t="shared" si="31"/>
        <v>-44.033296685597307</v>
      </c>
      <c r="I30" s="19"/>
      <c r="J30" s="16">
        <v>0.44640000000000002</v>
      </c>
      <c r="K30" s="18">
        <f t="shared" si="32"/>
        <v>44.64</v>
      </c>
      <c r="L30" s="19"/>
      <c r="M30" s="21">
        <f t="shared" ref="M30:M31" si="38">K30-H30</f>
        <v>88.673296685597307</v>
      </c>
      <c r="N30" s="22">
        <f t="shared" ref="N30:N31" si="39">IF((H30)=0,"",(M30/H30))</f>
        <v>-2.013778285072195</v>
      </c>
      <c r="O30" s="19"/>
      <c r="P30" s="16">
        <v>0</v>
      </c>
      <c r="Q30" s="18">
        <f t="shared" si="33"/>
        <v>0</v>
      </c>
      <c r="R30" s="19"/>
      <c r="S30" s="21">
        <f t="shared" ref="S30:S31" si="40">Q30-K30</f>
        <v>-44.64</v>
      </c>
      <c r="T30" s="22">
        <f t="shared" ref="T30:T31" si="41">IF((K30)=0,"",(S30/K30))</f>
        <v>-1</v>
      </c>
      <c r="U30" s="19"/>
      <c r="V30" s="16">
        <v>0</v>
      </c>
      <c r="W30" s="18">
        <f t="shared" si="34"/>
        <v>0</v>
      </c>
      <c r="X30" s="19"/>
      <c r="Y30" s="21">
        <f t="shared" ref="Y30:Y31" si="42">W30-Q30</f>
        <v>0</v>
      </c>
      <c r="Z30" s="22" t="str">
        <f t="shared" ref="Z30:Z31" si="43">IF((Q30)=0,"",(Y30/Q30))</f>
        <v/>
      </c>
      <c r="AA30" s="19"/>
      <c r="AB30" s="16">
        <v>0</v>
      </c>
      <c r="AC30" s="18">
        <f t="shared" si="35"/>
        <v>0</v>
      </c>
      <c r="AD30" s="19"/>
      <c r="AE30" s="21">
        <f t="shared" ref="AE30:AE31" si="44">AC30-W30</f>
        <v>0</v>
      </c>
      <c r="AF30" s="22" t="str">
        <f t="shared" ref="AF30:AF31" si="45">IF((W30)=0,"",(AE30/W30))</f>
        <v/>
      </c>
      <c r="AG30" s="19"/>
      <c r="AH30" s="16">
        <v>0</v>
      </c>
      <c r="AI30" s="18">
        <f t="shared" si="36"/>
        <v>0</v>
      </c>
      <c r="AJ30" s="19"/>
      <c r="AK30" s="21">
        <f t="shared" ref="AK30:AK31" si="46">AI30-AC30</f>
        <v>0</v>
      </c>
      <c r="AL30" s="22" t="str">
        <f t="shared" ref="AL30:AL31" si="47">IF((AC30)=0,"",(AK30/AC30))</f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37"/>
        <v>100</v>
      </c>
      <c r="G31" s="16">
        <v>0</v>
      </c>
      <c r="H31" s="18">
        <f t="shared" si="31"/>
        <v>0</v>
      </c>
      <c r="I31" s="19"/>
      <c r="J31" s="16">
        <v>4.6100000000000002E-2</v>
      </c>
      <c r="K31" s="18">
        <f t="shared" si="32"/>
        <v>4.6100000000000003</v>
      </c>
      <c r="L31" s="19"/>
      <c r="M31" s="21">
        <f t="shared" si="38"/>
        <v>4.6100000000000003</v>
      </c>
      <c r="N31" s="22" t="str">
        <f t="shared" si="39"/>
        <v/>
      </c>
      <c r="O31" s="19"/>
      <c r="P31" s="16">
        <v>0</v>
      </c>
      <c r="Q31" s="18">
        <f t="shared" si="33"/>
        <v>0</v>
      </c>
      <c r="R31" s="19"/>
      <c r="S31" s="21">
        <f t="shared" si="40"/>
        <v>-4.6100000000000003</v>
      </c>
      <c r="T31" s="22">
        <f t="shared" si="41"/>
        <v>-1</v>
      </c>
      <c r="U31" s="19"/>
      <c r="V31" s="16">
        <v>0</v>
      </c>
      <c r="W31" s="18">
        <f t="shared" si="34"/>
        <v>0</v>
      </c>
      <c r="X31" s="19"/>
      <c r="Y31" s="21">
        <f t="shared" si="42"/>
        <v>0</v>
      </c>
      <c r="Z31" s="22" t="str">
        <f t="shared" si="43"/>
        <v/>
      </c>
      <c r="AA31" s="19"/>
      <c r="AB31" s="16">
        <v>0</v>
      </c>
      <c r="AC31" s="18">
        <f t="shared" si="35"/>
        <v>0</v>
      </c>
      <c r="AD31" s="19"/>
      <c r="AE31" s="21">
        <f t="shared" si="44"/>
        <v>0</v>
      </c>
      <c r="AF31" s="22" t="str">
        <f t="shared" si="45"/>
        <v/>
      </c>
      <c r="AG31" s="19"/>
      <c r="AH31" s="16">
        <v>0</v>
      </c>
      <c r="AI31" s="18">
        <f t="shared" si="36"/>
        <v>0</v>
      </c>
      <c r="AJ31" s="19"/>
      <c r="AK31" s="21">
        <f t="shared" si="46"/>
        <v>0</v>
      </c>
      <c r="AL31" s="22" t="str">
        <f t="shared" si="47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ref="F32:F33" si="48">$G$7</f>
        <v>100</v>
      </c>
      <c r="G32" s="16"/>
      <c r="H32" s="18">
        <f t="shared" si="31"/>
        <v>0</v>
      </c>
      <c r="I32" s="36"/>
      <c r="J32" s="16"/>
      <c r="K32" s="18">
        <f t="shared" si="32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3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4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5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6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48"/>
        <v>100</v>
      </c>
      <c r="G33" s="141">
        <v>2.1690000000000001E-2</v>
      </c>
      <c r="H33" s="18">
        <f t="shared" si="31"/>
        <v>2.169</v>
      </c>
      <c r="I33" s="19"/>
      <c r="J33" s="141">
        <v>2.1690000000000001E-2</v>
      </c>
      <c r="K33" s="18">
        <f t="shared" si="32"/>
        <v>2.169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33"/>
        <v>2.169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34"/>
        <v>2.169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35"/>
        <v>2.169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36"/>
        <v>2.169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1667.5999999999985</v>
      </c>
      <c r="G34" s="38">
        <f>IF(ISBLANK($D$5)=TRUE, 0, IF($D$5="TOU", 0.64*$G$44+0.18*$G$45+0.18*$G$46, IF(AND($D$5="non-TOU", $F$48&gt;0), G48,G47)))</f>
        <v>9.7000000000000003E-2</v>
      </c>
      <c r="H34" s="18">
        <f t="shared" si="31"/>
        <v>161.75719999999987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32"/>
        <v>161.75719999999987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33"/>
        <v>161.75719999999987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34"/>
        <v>161.75719999999987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35"/>
        <v>161.75719999999987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36"/>
        <v>161.75719999999987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31"/>
        <v>0</v>
      </c>
      <c r="I35" s="19"/>
      <c r="J35" s="38"/>
      <c r="K35" s="18">
        <f t="shared" si="32"/>
        <v>0</v>
      </c>
      <c r="L35" s="19"/>
      <c r="M35" s="21">
        <f t="shared" si="10"/>
        <v>0</v>
      </c>
      <c r="N35" s="22"/>
      <c r="O35" s="19"/>
      <c r="P35" s="38"/>
      <c r="Q35" s="18">
        <f t="shared" si="33"/>
        <v>0</v>
      </c>
      <c r="R35" s="19"/>
      <c r="S35" s="21">
        <f t="shared" si="12"/>
        <v>0</v>
      </c>
      <c r="T35" s="22"/>
      <c r="U35" s="19"/>
      <c r="V35" s="38"/>
      <c r="W35" s="18">
        <f t="shared" si="34"/>
        <v>0</v>
      </c>
      <c r="X35" s="19"/>
      <c r="Y35" s="21">
        <f t="shared" si="13"/>
        <v>0</v>
      </c>
      <c r="Z35" s="22"/>
      <c r="AA35" s="19"/>
      <c r="AB35" s="38"/>
      <c r="AC35" s="18">
        <f t="shared" si="35"/>
        <v>0</v>
      </c>
      <c r="AD35" s="19"/>
      <c r="AE35" s="21">
        <f t="shared" si="14"/>
        <v>0</v>
      </c>
      <c r="AF35" s="22"/>
      <c r="AG35" s="19"/>
      <c r="AH35" s="38"/>
      <c r="AI35" s="18">
        <f t="shared" si="36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578.08273860288659</v>
      </c>
      <c r="I36" s="31"/>
      <c r="J36" s="42"/>
      <c r="K36" s="44">
        <f>SUM(K29:K35)+K28</f>
        <v>809.06619999999987</v>
      </c>
      <c r="L36" s="31"/>
      <c r="M36" s="32">
        <f t="shared" si="10"/>
        <v>230.98346139711327</v>
      </c>
      <c r="N36" s="33">
        <f t="shared" ref="N36:N46" si="49">IF((H36)=0,"",(M36/H36))</f>
        <v>0.39956816900527997</v>
      </c>
      <c r="O36" s="31"/>
      <c r="P36" s="42"/>
      <c r="Q36" s="44">
        <f>SUM(Q29:Q35)+Q28</f>
        <v>823.79619999999989</v>
      </c>
      <c r="R36" s="31"/>
      <c r="S36" s="32">
        <f t="shared" si="12"/>
        <v>14.730000000000018</v>
      </c>
      <c r="T36" s="33">
        <f t="shared" ref="T36:T46" si="50">IF((K36)=0,"",(S36/K36))</f>
        <v>1.8206173981807693E-2</v>
      </c>
      <c r="U36" s="31"/>
      <c r="V36" s="42"/>
      <c r="W36" s="44">
        <f>SUM(W29:W35)+W28</f>
        <v>838.4061999999999</v>
      </c>
      <c r="X36" s="31"/>
      <c r="Y36" s="32">
        <f t="shared" si="13"/>
        <v>14.610000000000014</v>
      </c>
      <c r="Z36" s="33">
        <f t="shared" ref="Z36:Z46" si="51">IF((Q36)=0,"",(Y36/Q36))</f>
        <v>1.7734968915855662E-2</v>
      </c>
      <c r="AA36" s="31"/>
      <c r="AB36" s="42"/>
      <c r="AC36" s="44">
        <f>SUM(AC29:AC35)+AC28</f>
        <v>847.64619999999991</v>
      </c>
      <c r="AD36" s="31"/>
      <c r="AE36" s="32">
        <f t="shared" si="14"/>
        <v>9.2400000000000091</v>
      </c>
      <c r="AF36" s="33">
        <f t="shared" ref="AF36:AF46" si="52">IF((W36)=0,"",(AE36/W36))</f>
        <v>1.1020910866355723E-2</v>
      </c>
      <c r="AG36" s="31"/>
      <c r="AH36" s="42"/>
      <c r="AI36" s="44">
        <f>SUM(AI29:AI35)+AI28</f>
        <v>866.37619999999993</v>
      </c>
      <c r="AJ36" s="31"/>
      <c r="AK36" s="32">
        <f t="shared" si="15"/>
        <v>18.730000000000018</v>
      </c>
      <c r="AL36" s="33">
        <f t="shared" ref="AL36:AL46" si="53">IF((AC36)=0,"",(AK36/AC36))</f>
        <v>2.2096483178948977E-2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100</v>
      </c>
      <c r="G37" s="20">
        <v>2.5070999999999999</v>
      </c>
      <c r="H37" s="18">
        <f>F37*G37</f>
        <v>250.70999999999998</v>
      </c>
      <c r="I37" s="19"/>
      <c r="J37" s="20">
        <v>2.6038000000000001</v>
      </c>
      <c r="K37" s="18">
        <f>$F37*J37</f>
        <v>260.38</v>
      </c>
      <c r="L37" s="19"/>
      <c r="M37" s="21">
        <f t="shared" si="10"/>
        <v>9.6700000000000159</v>
      </c>
      <c r="N37" s="22">
        <f t="shared" si="49"/>
        <v>3.8570459893901385E-2</v>
      </c>
      <c r="O37" s="19"/>
      <c r="P37" s="20">
        <v>2.6913</v>
      </c>
      <c r="Q37" s="18">
        <f>$F37*P37</f>
        <v>269.13</v>
      </c>
      <c r="R37" s="19"/>
      <c r="S37" s="21">
        <f t="shared" si="12"/>
        <v>8.75</v>
      </c>
      <c r="T37" s="22">
        <f t="shared" si="50"/>
        <v>3.3604731546201708E-2</v>
      </c>
      <c r="U37" s="19"/>
      <c r="V37" s="20">
        <v>2.7789000000000001</v>
      </c>
      <c r="W37" s="18">
        <f>$F37*V37</f>
        <v>277.89</v>
      </c>
      <c r="X37" s="19"/>
      <c r="Y37" s="21">
        <f t="shared" si="13"/>
        <v>8.7599999999999909</v>
      </c>
      <c r="Z37" s="22">
        <f t="shared" si="51"/>
        <v>3.2549325604726308E-2</v>
      </c>
      <c r="AA37" s="19"/>
      <c r="AB37" s="20">
        <v>2.8664000000000001</v>
      </c>
      <c r="AC37" s="18">
        <f>$F37*AB37</f>
        <v>286.64</v>
      </c>
      <c r="AD37" s="19"/>
      <c r="AE37" s="21">
        <f t="shared" si="14"/>
        <v>8.75</v>
      </c>
      <c r="AF37" s="22">
        <f t="shared" si="52"/>
        <v>3.1487279139227754E-2</v>
      </c>
      <c r="AG37" s="19"/>
      <c r="AH37" s="20">
        <v>2.9539</v>
      </c>
      <c r="AI37" s="18">
        <f>$F37*AH37</f>
        <v>295.39</v>
      </c>
      <c r="AJ37" s="19"/>
      <c r="AK37" s="21">
        <f t="shared" si="15"/>
        <v>8.75</v>
      </c>
      <c r="AL37" s="22">
        <f t="shared" si="53"/>
        <v>3.0526095450739605E-2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100</v>
      </c>
      <c r="G38" s="20">
        <v>1.8734</v>
      </c>
      <c r="H38" s="18">
        <f>F38*G38</f>
        <v>187.34</v>
      </c>
      <c r="I38" s="19"/>
      <c r="J38" s="20">
        <v>2.0114999999999998</v>
      </c>
      <c r="K38" s="18">
        <f>$F38*J38</f>
        <v>201.14999999999998</v>
      </c>
      <c r="L38" s="19"/>
      <c r="M38" s="21">
        <f t="shared" si="10"/>
        <v>13.809999999999974</v>
      </c>
      <c r="N38" s="22">
        <f t="shared" si="49"/>
        <v>7.3716237856303907E-2</v>
      </c>
      <c r="O38" s="19"/>
      <c r="P38" s="20">
        <v>2.0527000000000002</v>
      </c>
      <c r="Q38" s="18">
        <f>$F38*P38</f>
        <v>205.27</v>
      </c>
      <c r="R38" s="19"/>
      <c r="S38" s="21">
        <f t="shared" si="12"/>
        <v>4.120000000000033</v>
      </c>
      <c r="T38" s="22">
        <f t="shared" si="50"/>
        <v>2.0482227193636755E-2</v>
      </c>
      <c r="U38" s="19"/>
      <c r="V38" s="20">
        <v>2.0937999999999999</v>
      </c>
      <c r="W38" s="18">
        <f>$F38*V38</f>
        <v>209.38</v>
      </c>
      <c r="X38" s="19"/>
      <c r="Y38" s="21">
        <f t="shared" si="13"/>
        <v>4.1099999999999852</v>
      </c>
      <c r="Z38" s="22">
        <f t="shared" si="51"/>
        <v>2.0022409509426537E-2</v>
      </c>
      <c r="AA38" s="19"/>
      <c r="AB38" s="20">
        <v>2.1349</v>
      </c>
      <c r="AC38" s="18">
        <f>$F38*AB38</f>
        <v>213.49</v>
      </c>
      <c r="AD38" s="19"/>
      <c r="AE38" s="21">
        <f t="shared" si="14"/>
        <v>4.1100000000000136</v>
      </c>
      <c r="AF38" s="22">
        <f t="shared" si="52"/>
        <v>1.9629381984907889E-2</v>
      </c>
      <c r="AG38" s="19"/>
      <c r="AH38" s="20">
        <v>2.1760999999999999</v>
      </c>
      <c r="AI38" s="18">
        <f>$F38*AH38</f>
        <v>217.60999999999999</v>
      </c>
      <c r="AJ38" s="19"/>
      <c r="AK38" s="21">
        <f t="shared" si="15"/>
        <v>4.1199999999999761</v>
      </c>
      <c r="AL38" s="22">
        <f t="shared" si="53"/>
        <v>1.9298327790528719E-2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1016.1327386028867</v>
      </c>
      <c r="I39" s="49"/>
      <c r="J39" s="48"/>
      <c r="K39" s="44">
        <f>SUM(K36:K38)</f>
        <v>1270.5962</v>
      </c>
      <c r="L39" s="49"/>
      <c r="M39" s="32">
        <f t="shared" si="10"/>
        <v>254.46346139711329</v>
      </c>
      <c r="N39" s="33">
        <f t="shared" si="49"/>
        <v>0.25042344541224332</v>
      </c>
      <c r="O39" s="49"/>
      <c r="P39" s="48"/>
      <c r="Q39" s="44">
        <f>SUM(Q36:Q38)</f>
        <v>1298.1961999999999</v>
      </c>
      <c r="R39" s="49"/>
      <c r="S39" s="32">
        <f t="shared" si="12"/>
        <v>27.599999999999909</v>
      </c>
      <c r="T39" s="33">
        <f t="shared" si="50"/>
        <v>2.1722086056923443E-2</v>
      </c>
      <c r="U39" s="49"/>
      <c r="V39" s="48"/>
      <c r="W39" s="44">
        <f>SUM(W36:W38)</f>
        <v>1325.6761999999999</v>
      </c>
      <c r="X39" s="49"/>
      <c r="Y39" s="32">
        <f t="shared" si="13"/>
        <v>27.480000000000018</v>
      </c>
      <c r="Z39" s="33">
        <f t="shared" si="51"/>
        <v>2.1167832720508671E-2</v>
      </c>
      <c r="AA39" s="49"/>
      <c r="AB39" s="48"/>
      <c r="AC39" s="44">
        <f>SUM(AC36:AC38)</f>
        <v>1347.7762</v>
      </c>
      <c r="AD39" s="49"/>
      <c r="AE39" s="32">
        <f t="shared" si="14"/>
        <v>22.100000000000136</v>
      </c>
      <c r="AF39" s="33">
        <f t="shared" si="52"/>
        <v>1.6670737545111045E-2</v>
      </c>
      <c r="AG39" s="49"/>
      <c r="AH39" s="48"/>
      <c r="AI39" s="44">
        <f>SUM(AI36:AI38)</f>
        <v>1379.3761999999999</v>
      </c>
      <c r="AJ39" s="49"/>
      <c r="AK39" s="32">
        <f t="shared" si="15"/>
        <v>31.599999999999909</v>
      </c>
      <c r="AL39" s="33">
        <f t="shared" si="53"/>
        <v>2.344602909592847E-2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45667.599999999991</v>
      </c>
      <c r="G40" s="51">
        <v>4.4000000000000003E-3</v>
      </c>
      <c r="H40" s="162">
        <f t="shared" ref="H40:H48" si="54">F40*G40</f>
        <v>200.93743999999998</v>
      </c>
      <c r="I40" s="19"/>
      <c r="J40" s="51">
        <v>4.4000000000000003E-3</v>
      </c>
      <c r="K40" s="162">
        <f t="shared" ref="K40:K48" si="55">$F40*J40</f>
        <v>200.93743999999998</v>
      </c>
      <c r="L40" s="19"/>
      <c r="M40" s="21">
        <f>K40-H40</f>
        <v>0</v>
      </c>
      <c r="N40" s="163">
        <f t="shared" si="49"/>
        <v>0</v>
      </c>
      <c r="O40" s="19"/>
      <c r="P40" s="51">
        <v>4.4000000000000003E-3</v>
      </c>
      <c r="Q40" s="162">
        <f t="shared" ref="Q40:Q48" si="56">$F40*P40</f>
        <v>200.93743999999998</v>
      </c>
      <c r="R40" s="19"/>
      <c r="S40" s="21">
        <f t="shared" si="12"/>
        <v>0</v>
      </c>
      <c r="T40" s="163">
        <f t="shared" si="50"/>
        <v>0</v>
      </c>
      <c r="U40" s="19"/>
      <c r="V40" s="51">
        <v>4.4000000000000003E-3</v>
      </c>
      <c r="W40" s="162">
        <f t="shared" ref="W40:W48" si="57">$F40*V40</f>
        <v>200.93743999999998</v>
      </c>
      <c r="X40" s="19"/>
      <c r="Y40" s="21">
        <f t="shared" si="13"/>
        <v>0</v>
      </c>
      <c r="Z40" s="163">
        <f t="shared" si="51"/>
        <v>0</v>
      </c>
      <c r="AA40" s="19"/>
      <c r="AB40" s="51">
        <v>4.4000000000000003E-3</v>
      </c>
      <c r="AC40" s="162">
        <f t="shared" ref="AC40:AC48" si="58">$F40*AB40</f>
        <v>200.93743999999998</v>
      </c>
      <c r="AD40" s="19"/>
      <c r="AE40" s="21">
        <f t="shared" si="14"/>
        <v>0</v>
      </c>
      <c r="AF40" s="163">
        <f t="shared" si="52"/>
        <v>0</v>
      </c>
      <c r="AG40" s="19"/>
      <c r="AH40" s="51">
        <v>4.4000000000000003E-3</v>
      </c>
      <c r="AI40" s="162">
        <f t="shared" ref="AI40:AI48" si="59">$F40*AH40</f>
        <v>200.93743999999998</v>
      </c>
      <c r="AJ40" s="19"/>
      <c r="AK40" s="21">
        <f t="shared" si="15"/>
        <v>0</v>
      </c>
      <c r="AL40" s="163">
        <f t="shared" si="53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45667.599999999991</v>
      </c>
      <c r="G41" s="51">
        <v>1.1999999999999999E-3</v>
      </c>
      <c r="H41" s="162">
        <f t="shared" si="54"/>
        <v>54.801119999999983</v>
      </c>
      <c r="I41" s="19"/>
      <c r="J41" s="51">
        <v>1.1999999999999999E-3</v>
      </c>
      <c r="K41" s="162">
        <f t="shared" si="55"/>
        <v>54.801119999999983</v>
      </c>
      <c r="L41" s="19"/>
      <c r="M41" s="21">
        <f t="shared" si="10"/>
        <v>0</v>
      </c>
      <c r="N41" s="163">
        <f t="shared" si="49"/>
        <v>0</v>
      </c>
      <c r="O41" s="19"/>
      <c r="P41" s="51">
        <v>1.2999999999999999E-3</v>
      </c>
      <c r="Q41" s="162">
        <f t="shared" si="56"/>
        <v>59.367879999999985</v>
      </c>
      <c r="R41" s="19"/>
      <c r="S41" s="21">
        <f t="shared" si="12"/>
        <v>4.5667600000000022</v>
      </c>
      <c r="T41" s="163">
        <f t="shared" si="50"/>
        <v>8.3333333333333398E-2</v>
      </c>
      <c r="U41" s="19"/>
      <c r="V41" s="51">
        <v>1.2999999999999999E-3</v>
      </c>
      <c r="W41" s="162">
        <f t="shared" si="57"/>
        <v>59.367879999999985</v>
      </c>
      <c r="X41" s="19"/>
      <c r="Y41" s="21">
        <f t="shared" si="13"/>
        <v>0</v>
      </c>
      <c r="Z41" s="163">
        <f t="shared" si="51"/>
        <v>0</v>
      </c>
      <c r="AA41" s="19"/>
      <c r="AB41" s="51">
        <v>1.2999999999999999E-3</v>
      </c>
      <c r="AC41" s="162">
        <f t="shared" si="58"/>
        <v>59.367879999999985</v>
      </c>
      <c r="AD41" s="19"/>
      <c r="AE41" s="21">
        <f t="shared" si="14"/>
        <v>0</v>
      </c>
      <c r="AF41" s="163">
        <f t="shared" si="52"/>
        <v>0</v>
      </c>
      <c r="AG41" s="19"/>
      <c r="AH41" s="51">
        <v>1.2999999999999999E-3</v>
      </c>
      <c r="AI41" s="162">
        <f t="shared" si="59"/>
        <v>59.367879999999985</v>
      </c>
      <c r="AJ41" s="19"/>
      <c r="AK41" s="21">
        <f t="shared" si="15"/>
        <v>0</v>
      </c>
      <c r="AL41" s="163">
        <f t="shared" si="53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4"/>
        <v>0.25</v>
      </c>
      <c r="I42" s="19"/>
      <c r="J42" s="51">
        <v>0.25</v>
      </c>
      <c r="K42" s="162">
        <f t="shared" si="55"/>
        <v>0.25</v>
      </c>
      <c r="L42" s="19"/>
      <c r="M42" s="21">
        <f t="shared" si="10"/>
        <v>0</v>
      </c>
      <c r="N42" s="163">
        <f t="shared" si="49"/>
        <v>0</v>
      </c>
      <c r="O42" s="19"/>
      <c r="P42" s="51">
        <v>0.25</v>
      </c>
      <c r="Q42" s="162">
        <f t="shared" si="56"/>
        <v>0.25</v>
      </c>
      <c r="R42" s="19"/>
      <c r="S42" s="21">
        <f t="shared" si="12"/>
        <v>0</v>
      </c>
      <c r="T42" s="163">
        <f t="shared" si="50"/>
        <v>0</v>
      </c>
      <c r="U42" s="19"/>
      <c r="V42" s="51">
        <v>0.25</v>
      </c>
      <c r="W42" s="162">
        <f t="shared" si="57"/>
        <v>0.25</v>
      </c>
      <c r="X42" s="19"/>
      <c r="Y42" s="21">
        <f t="shared" si="13"/>
        <v>0</v>
      </c>
      <c r="Z42" s="163">
        <f t="shared" si="51"/>
        <v>0</v>
      </c>
      <c r="AA42" s="19"/>
      <c r="AB42" s="51">
        <v>0.25</v>
      </c>
      <c r="AC42" s="162">
        <f t="shared" si="58"/>
        <v>0.25</v>
      </c>
      <c r="AD42" s="19"/>
      <c r="AE42" s="21">
        <f t="shared" si="14"/>
        <v>0</v>
      </c>
      <c r="AF42" s="163">
        <f t="shared" si="52"/>
        <v>0</v>
      </c>
      <c r="AG42" s="19"/>
      <c r="AH42" s="51">
        <v>0.25</v>
      </c>
      <c r="AI42" s="162">
        <f t="shared" si="59"/>
        <v>0.25</v>
      </c>
      <c r="AJ42" s="19"/>
      <c r="AK42" s="21">
        <f t="shared" si="15"/>
        <v>0</v>
      </c>
      <c r="AL42" s="163">
        <f t="shared" si="53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43999.999999999993</v>
      </c>
      <c r="G43" s="51">
        <v>7.0000000000000001E-3</v>
      </c>
      <c r="H43" s="162">
        <f t="shared" si="54"/>
        <v>307.99999999999994</v>
      </c>
      <c r="I43" s="19"/>
      <c r="J43" s="51">
        <v>7.0000000000000001E-3</v>
      </c>
      <c r="K43" s="162">
        <f t="shared" si="55"/>
        <v>307.99999999999994</v>
      </c>
      <c r="L43" s="19"/>
      <c r="M43" s="21">
        <f t="shared" si="10"/>
        <v>0</v>
      </c>
      <c r="N43" s="163">
        <f t="shared" si="49"/>
        <v>0</v>
      </c>
      <c r="O43" s="19"/>
      <c r="P43" s="51">
        <v>7.0000000000000001E-3</v>
      </c>
      <c r="Q43" s="162">
        <f t="shared" si="56"/>
        <v>307.99999999999994</v>
      </c>
      <c r="R43" s="19"/>
      <c r="S43" s="21">
        <f t="shared" si="12"/>
        <v>0</v>
      </c>
      <c r="T43" s="163">
        <f t="shared" si="50"/>
        <v>0</v>
      </c>
      <c r="U43" s="19"/>
      <c r="V43" s="51">
        <v>7.0000000000000001E-3</v>
      </c>
      <c r="W43" s="162">
        <f t="shared" si="57"/>
        <v>307.99999999999994</v>
      </c>
      <c r="X43" s="19"/>
      <c r="Y43" s="21">
        <f t="shared" si="13"/>
        <v>0</v>
      </c>
      <c r="Z43" s="163">
        <f t="shared" si="51"/>
        <v>0</v>
      </c>
      <c r="AA43" s="19"/>
      <c r="AB43" s="51">
        <v>7.0000000000000001E-3</v>
      </c>
      <c r="AC43" s="162">
        <f t="shared" si="58"/>
        <v>307.99999999999994</v>
      </c>
      <c r="AD43" s="19"/>
      <c r="AE43" s="21">
        <f t="shared" si="14"/>
        <v>0</v>
      </c>
      <c r="AF43" s="163">
        <f t="shared" si="52"/>
        <v>0</v>
      </c>
      <c r="AG43" s="19"/>
      <c r="AH43" s="51">
        <v>7.0000000000000001E-3</v>
      </c>
      <c r="AI43" s="162">
        <f t="shared" si="59"/>
        <v>307.99999999999994</v>
      </c>
      <c r="AJ43" s="19"/>
      <c r="AK43" s="21">
        <f t="shared" si="15"/>
        <v>0</v>
      </c>
      <c r="AL43" s="163">
        <f t="shared" si="53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28159.999999999996</v>
      </c>
      <c r="G44" s="55">
        <v>7.1999999999999995E-2</v>
      </c>
      <c r="H44" s="162">
        <f t="shared" si="54"/>
        <v>2027.5199999999995</v>
      </c>
      <c r="I44" s="19"/>
      <c r="J44" s="55">
        <v>7.1999999999999995E-2</v>
      </c>
      <c r="K44" s="162">
        <f t="shared" si="55"/>
        <v>2027.5199999999995</v>
      </c>
      <c r="L44" s="19"/>
      <c r="M44" s="21">
        <f t="shared" si="10"/>
        <v>0</v>
      </c>
      <c r="N44" s="163">
        <f t="shared" si="49"/>
        <v>0</v>
      </c>
      <c r="O44" s="19"/>
      <c r="P44" s="55">
        <v>7.1999999999999995E-2</v>
      </c>
      <c r="Q44" s="162">
        <f t="shared" si="56"/>
        <v>2027.5199999999995</v>
      </c>
      <c r="R44" s="19"/>
      <c r="S44" s="21">
        <f t="shared" si="12"/>
        <v>0</v>
      </c>
      <c r="T44" s="163">
        <f t="shared" si="50"/>
        <v>0</v>
      </c>
      <c r="U44" s="19"/>
      <c r="V44" s="55">
        <v>7.1999999999999995E-2</v>
      </c>
      <c r="W44" s="162">
        <f t="shared" si="57"/>
        <v>2027.5199999999995</v>
      </c>
      <c r="X44" s="19"/>
      <c r="Y44" s="21">
        <f t="shared" si="13"/>
        <v>0</v>
      </c>
      <c r="Z44" s="163">
        <f t="shared" si="51"/>
        <v>0</v>
      </c>
      <c r="AA44" s="19"/>
      <c r="AB44" s="55">
        <v>7.1999999999999995E-2</v>
      </c>
      <c r="AC44" s="162">
        <f t="shared" si="58"/>
        <v>2027.5199999999995</v>
      </c>
      <c r="AD44" s="19"/>
      <c r="AE44" s="21">
        <f t="shared" si="14"/>
        <v>0</v>
      </c>
      <c r="AF44" s="163">
        <f t="shared" si="52"/>
        <v>0</v>
      </c>
      <c r="AG44" s="19"/>
      <c r="AH44" s="55">
        <v>7.1999999999999995E-2</v>
      </c>
      <c r="AI44" s="162">
        <f t="shared" si="59"/>
        <v>2027.5199999999995</v>
      </c>
      <c r="AJ44" s="19"/>
      <c r="AK44" s="21">
        <f t="shared" si="15"/>
        <v>0</v>
      </c>
      <c r="AL44" s="163">
        <f t="shared" si="53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7919.9999999999982</v>
      </c>
      <c r="G45" s="55">
        <v>0.109</v>
      </c>
      <c r="H45" s="162">
        <f t="shared" si="54"/>
        <v>863.27999999999975</v>
      </c>
      <c r="I45" s="19"/>
      <c r="J45" s="55">
        <v>0.109</v>
      </c>
      <c r="K45" s="162">
        <f t="shared" si="55"/>
        <v>863.27999999999975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6"/>
        <v>863.27999999999975</v>
      </c>
      <c r="R45" s="19"/>
      <c r="S45" s="21">
        <f t="shared" si="12"/>
        <v>0</v>
      </c>
      <c r="T45" s="163">
        <f t="shared" si="50"/>
        <v>0</v>
      </c>
      <c r="U45" s="19"/>
      <c r="V45" s="55">
        <v>0.109</v>
      </c>
      <c r="W45" s="162">
        <f t="shared" si="57"/>
        <v>863.27999999999975</v>
      </c>
      <c r="X45" s="19"/>
      <c r="Y45" s="21">
        <f t="shared" si="13"/>
        <v>0</v>
      </c>
      <c r="Z45" s="163">
        <f t="shared" si="51"/>
        <v>0</v>
      </c>
      <c r="AA45" s="19"/>
      <c r="AB45" s="55">
        <v>0.109</v>
      </c>
      <c r="AC45" s="162">
        <f t="shared" si="58"/>
        <v>863.27999999999975</v>
      </c>
      <c r="AD45" s="19"/>
      <c r="AE45" s="21">
        <f t="shared" si="14"/>
        <v>0</v>
      </c>
      <c r="AF45" s="163">
        <f t="shared" si="52"/>
        <v>0</v>
      </c>
      <c r="AG45" s="19"/>
      <c r="AH45" s="55">
        <v>0.109</v>
      </c>
      <c r="AI45" s="162">
        <f t="shared" si="59"/>
        <v>863.27999999999975</v>
      </c>
      <c r="AJ45" s="19"/>
      <c r="AK45" s="21">
        <f t="shared" si="15"/>
        <v>0</v>
      </c>
      <c r="AL45" s="163">
        <f t="shared" si="53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7919.9999999999982</v>
      </c>
      <c r="G46" s="55">
        <v>0.129</v>
      </c>
      <c r="H46" s="162">
        <f t="shared" si="54"/>
        <v>1021.6799999999998</v>
      </c>
      <c r="I46" s="19"/>
      <c r="J46" s="55">
        <v>0.129</v>
      </c>
      <c r="K46" s="162">
        <f t="shared" si="55"/>
        <v>1021.6799999999998</v>
      </c>
      <c r="L46" s="19"/>
      <c r="M46" s="21">
        <f t="shared" si="10"/>
        <v>0</v>
      </c>
      <c r="N46" s="163">
        <f t="shared" si="49"/>
        <v>0</v>
      </c>
      <c r="O46" s="19"/>
      <c r="P46" s="55">
        <v>0.129</v>
      </c>
      <c r="Q46" s="162">
        <f t="shared" si="56"/>
        <v>1021.6799999999998</v>
      </c>
      <c r="R46" s="19"/>
      <c r="S46" s="21">
        <f t="shared" si="12"/>
        <v>0</v>
      </c>
      <c r="T46" s="163">
        <f t="shared" si="50"/>
        <v>0</v>
      </c>
      <c r="U46" s="19"/>
      <c r="V46" s="55">
        <v>0.129</v>
      </c>
      <c r="W46" s="162">
        <f t="shared" si="57"/>
        <v>1021.6799999999998</v>
      </c>
      <c r="X46" s="19"/>
      <c r="Y46" s="21">
        <f t="shared" si="13"/>
        <v>0</v>
      </c>
      <c r="Z46" s="163">
        <f t="shared" si="51"/>
        <v>0</v>
      </c>
      <c r="AA46" s="19"/>
      <c r="AB46" s="55">
        <v>0.129</v>
      </c>
      <c r="AC46" s="162">
        <f t="shared" si="58"/>
        <v>1021.6799999999998</v>
      </c>
      <c r="AD46" s="19"/>
      <c r="AE46" s="21">
        <f t="shared" si="14"/>
        <v>0</v>
      </c>
      <c r="AF46" s="163">
        <f t="shared" si="52"/>
        <v>0</v>
      </c>
      <c r="AG46" s="19"/>
      <c r="AH46" s="55">
        <v>0.129</v>
      </c>
      <c r="AI46" s="162">
        <f t="shared" si="59"/>
        <v>1021.6799999999998</v>
      </c>
      <c r="AJ46" s="19"/>
      <c r="AK46" s="21">
        <f t="shared" si="15"/>
        <v>0</v>
      </c>
      <c r="AL46" s="163">
        <f t="shared" si="53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54"/>
        <v>62.25</v>
      </c>
      <c r="I47" s="60"/>
      <c r="J47" s="55">
        <v>8.3000000000000004E-2</v>
      </c>
      <c r="K47" s="162">
        <f t="shared" si="55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6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57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58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59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43249.999999999993</v>
      </c>
      <c r="G48" s="55">
        <v>9.7000000000000003E-2</v>
      </c>
      <c r="H48" s="162">
        <f t="shared" si="54"/>
        <v>4195.2499999999991</v>
      </c>
      <c r="I48" s="60"/>
      <c r="J48" s="55">
        <v>9.7000000000000003E-2</v>
      </c>
      <c r="K48" s="162">
        <f t="shared" si="55"/>
        <v>4195.2499999999991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56"/>
        <v>4195.2499999999991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57"/>
        <v>4195.2499999999991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58"/>
        <v>4195.2499999999991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59"/>
        <v>4195.2499999999991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5492.6012986028863</v>
      </c>
      <c r="I50" s="76"/>
      <c r="J50" s="73"/>
      <c r="K50" s="75">
        <f>SUM(K40:K46,K39)</f>
        <v>5747.0647599999993</v>
      </c>
      <c r="L50" s="76"/>
      <c r="M50" s="77">
        <f>K50-H50</f>
        <v>254.46346139711295</v>
      </c>
      <c r="N50" s="78">
        <f>IF((H50)=0,"",(M50/H50))</f>
        <v>4.6328405715856162E-2</v>
      </c>
      <c r="O50" s="76"/>
      <c r="P50" s="73"/>
      <c r="Q50" s="75">
        <f>SUM(Q40:Q46,Q39)</f>
        <v>5779.2315199999994</v>
      </c>
      <c r="R50" s="76"/>
      <c r="S50" s="77">
        <f t="shared" si="12"/>
        <v>32.166760000000068</v>
      </c>
      <c r="T50" s="78">
        <f>IF((K50)=0,"",(S50/K50))</f>
        <v>5.5970763064796354E-3</v>
      </c>
      <c r="U50" s="76"/>
      <c r="V50" s="73"/>
      <c r="W50" s="75">
        <f>SUM(W40:W46,W39)</f>
        <v>5806.7115199999989</v>
      </c>
      <c r="X50" s="76"/>
      <c r="Y50" s="77">
        <f t="shared" si="13"/>
        <v>27.479999999999563</v>
      </c>
      <c r="Z50" s="78">
        <f>IF((Q50)=0,"",(Y50/Q50))</f>
        <v>4.7549574549661869E-3</v>
      </c>
      <c r="AA50" s="76"/>
      <c r="AB50" s="73"/>
      <c r="AC50" s="75">
        <f>SUM(AC40:AC46,AC39)</f>
        <v>5828.8115199999993</v>
      </c>
      <c r="AD50" s="76"/>
      <c r="AE50" s="77">
        <f t="shared" si="14"/>
        <v>22.100000000000364</v>
      </c>
      <c r="AF50" s="78">
        <f>IF((W50)=0,"",(AE50/W50))</f>
        <v>3.8059407504370678E-3</v>
      </c>
      <c r="AG50" s="76"/>
      <c r="AH50" s="73"/>
      <c r="AI50" s="75">
        <f>SUM(AI40:AI46,AI39)</f>
        <v>5860.4115199999987</v>
      </c>
      <c r="AJ50" s="76"/>
      <c r="AK50" s="77">
        <f t="shared" si="15"/>
        <v>31.599999999999454</v>
      </c>
      <c r="AL50" s="78">
        <f>IF((AC50)=0,"",(AK50/AC50))</f>
        <v>5.421345310544448E-3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714.0381688183752</v>
      </c>
      <c r="I51" s="83"/>
      <c r="J51" s="80">
        <v>0.13</v>
      </c>
      <c r="K51" s="84">
        <f>K50*J51</f>
        <v>747.11841879999997</v>
      </c>
      <c r="L51" s="83"/>
      <c r="M51" s="85">
        <f>K51-H51</f>
        <v>33.080249981624775</v>
      </c>
      <c r="N51" s="86">
        <f>IF((H51)=0,"",(M51/H51))</f>
        <v>4.6328405715856294E-2</v>
      </c>
      <c r="O51" s="83"/>
      <c r="P51" s="80">
        <v>0.13</v>
      </c>
      <c r="Q51" s="84">
        <f>Q50*P51</f>
        <v>751.30009759999996</v>
      </c>
      <c r="R51" s="83"/>
      <c r="S51" s="85">
        <f t="shared" si="12"/>
        <v>4.181678799999986</v>
      </c>
      <c r="T51" s="86">
        <f>IF((K51)=0,"",(S51/K51))</f>
        <v>5.5970763064796042E-3</v>
      </c>
      <c r="U51" s="83"/>
      <c r="V51" s="80">
        <v>0.13</v>
      </c>
      <c r="W51" s="84">
        <f>W50*V51</f>
        <v>754.87249759999986</v>
      </c>
      <c r="X51" s="83"/>
      <c r="Y51" s="85">
        <f t="shared" si="13"/>
        <v>3.5723999999999023</v>
      </c>
      <c r="Z51" s="86">
        <f>IF((Q51)=0,"",(Y51/Q51))</f>
        <v>4.7549574549661322E-3</v>
      </c>
      <c r="AA51" s="83"/>
      <c r="AB51" s="80">
        <v>0.13</v>
      </c>
      <c r="AC51" s="84">
        <f>AC50*AB51</f>
        <v>757.74549759999991</v>
      </c>
      <c r="AD51" s="83"/>
      <c r="AE51" s="85">
        <f t="shared" si="14"/>
        <v>2.8730000000000473</v>
      </c>
      <c r="AF51" s="86">
        <f>IF((W51)=0,"",(AE51/W51))</f>
        <v>3.8059407504370678E-3</v>
      </c>
      <c r="AG51" s="83"/>
      <c r="AH51" s="80">
        <v>0.13</v>
      </c>
      <c r="AI51" s="84">
        <f>AI50*AH51</f>
        <v>761.85349759999986</v>
      </c>
      <c r="AJ51" s="83"/>
      <c r="AK51" s="85">
        <f t="shared" si="15"/>
        <v>4.1079999999999472</v>
      </c>
      <c r="AL51" s="86">
        <f>IF((AC51)=0,"",(AK51/AC51))</f>
        <v>5.4213453105444722E-3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6206.6394674212615</v>
      </c>
      <c r="I52" s="83"/>
      <c r="J52" s="88"/>
      <c r="K52" s="84">
        <f>K50+K51</f>
        <v>6494.183178799999</v>
      </c>
      <c r="L52" s="83"/>
      <c r="M52" s="85">
        <f>K52-H52</f>
        <v>287.5437113787375</v>
      </c>
      <c r="N52" s="86">
        <f>IF((H52)=0,"",(M52/H52))</f>
        <v>4.6328405715856141E-2</v>
      </c>
      <c r="O52" s="83"/>
      <c r="P52" s="88"/>
      <c r="Q52" s="84">
        <f>Q50+Q51</f>
        <v>6530.5316175999997</v>
      </c>
      <c r="R52" s="83"/>
      <c r="S52" s="85">
        <f t="shared" si="12"/>
        <v>36.348438800000622</v>
      </c>
      <c r="T52" s="86">
        <f>IF((K52)=0,"",(S52/K52))</f>
        <v>5.5970763064797195E-3</v>
      </c>
      <c r="U52" s="83"/>
      <c r="V52" s="88"/>
      <c r="W52" s="84">
        <f>W50+W51</f>
        <v>6561.5840175999983</v>
      </c>
      <c r="X52" s="83"/>
      <c r="Y52" s="85">
        <f t="shared" si="13"/>
        <v>31.05239999999867</v>
      </c>
      <c r="Z52" s="86">
        <f>IF((Q52)=0,"",(Y52/Q52))</f>
        <v>4.7549574549660585E-3</v>
      </c>
      <c r="AA52" s="83"/>
      <c r="AB52" s="88"/>
      <c r="AC52" s="84">
        <f>AC50+AC51</f>
        <v>6586.5570175999992</v>
      </c>
      <c r="AD52" s="83"/>
      <c r="AE52" s="85">
        <f t="shared" si="14"/>
        <v>24.973000000000866</v>
      </c>
      <c r="AF52" s="86">
        <f>IF((W52)=0,"",(AE52/W52))</f>
        <v>3.8059407504371376E-3</v>
      </c>
      <c r="AG52" s="83"/>
      <c r="AH52" s="88"/>
      <c r="AI52" s="84">
        <f>AI50+AI51</f>
        <v>6622.2650175999988</v>
      </c>
      <c r="AJ52" s="83"/>
      <c r="AK52" s="85">
        <f t="shared" si="15"/>
        <v>35.707999999999629</v>
      </c>
      <c r="AL52" s="86">
        <f>IF((AC52)=0,"",(AK52/AC52))</f>
        <v>5.4213453105444852E-3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-620.66</v>
      </c>
      <c r="I53" s="83"/>
      <c r="J53" s="88"/>
      <c r="K53" s="90">
        <f>ROUND(-K52*10%,2)</f>
        <v>-649.41999999999996</v>
      </c>
      <c r="L53" s="83"/>
      <c r="M53" s="91">
        <f>K53-H53</f>
        <v>-28.759999999999991</v>
      </c>
      <c r="N53" s="92">
        <f>IF((H53)=0,"",(M53/H53))</f>
        <v>4.633776947120806E-2</v>
      </c>
      <c r="O53" s="83"/>
      <c r="P53" s="88"/>
      <c r="Q53" s="90">
        <f>ROUND(-Q52*10%,2)</f>
        <v>-653.04999999999995</v>
      </c>
      <c r="R53" s="83"/>
      <c r="S53" s="91">
        <f t="shared" si="12"/>
        <v>-3.6299999999999955</v>
      </c>
      <c r="T53" s="92">
        <f>IF((K53)=0,"",(S53/K53))</f>
        <v>5.5896030303963472E-3</v>
      </c>
      <c r="U53" s="83"/>
      <c r="V53" s="88"/>
      <c r="W53" s="90">
        <f>ROUND(-W52*10%,2)</f>
        <v>-656.16</v>
      </c>
      <c r="X53" s="83"/>
      <c r="Y53" s="91">
        <f t="shared" si="13"/>
        <v>-3.1100000000000136</v>
      </c>
      <c r="Z53" s="92">
        <f>IF((Q53)=0,"",(Y53/Q53))</f>
        <v>4.7622693515045004E-3</v>
      </c>
      <c r="AA53" s="83"/>
      <c r="AB53" s="88"/>
      <c r="AC53" s="90">
        <f>ROUND(-AC52*10%,2)</f>
        <v>-658.66</v>
      </c>
      <c r="AD53" s="83"/>
      <c r="AE53" s="91">
        <f t="shared" si="14"/>
        <v>-2.5</v>
      </c>
      <c r="AF53" s="92">
        <f>IF((W53)=0,"",(AE53/W53))</f>
        <v>3.810046330163375E-3</v>
      </c>
      <c r="AG53" s="83"/>
      <c r="AH53" s="88"/>
      <c r="AI53" s="90">
        <f>ROUND(-AI52*10%,2)</f>
        <v>-662.23</v>
      </c>
      <c r="AJ53" s="83"/>
      <c r="AK53" s="91">
        <f t="shared" si="15"/>
        <v>-3.57000000000005</v>
      </c>
      <c r="AL53" s="92">
        <f>IF((AC53)=0,"",(AK53/AC53))</f>
        <v>5.4200953450946618E-3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5585.9794674212617</v>
      </c>
      <c r="I54" s="96"/>
      <c r="J54" s="93"/>
      <c r="K54" s="97">
        <f>K52+K53</f>
        <v>5844.763178799999</v>
      </c>
      <c r="L54" s="96"/>
      <c r="M54" s="98">
        <f>K54-H54</f>
        <v>258.78371137873728</v>
      </c>
      <c r="N54" s="99">
        <f>IF((H54)=0,"",(M54/H54))</f>
        <v>4.6327365305945785E-2</v>
      </c>
      <c r="O54" s="96"/>
      <c r="P54" s="93"/>
      <c r="Q54" s="97">
        <f>Q52+Q53</f>
        <v>5877.4816175999995</v>
      </c>
      <c r="R54" s="96"/>
      <c r="S54" s="98">
        <f t="shared" si="12"/>
        <v>32.718438800000513</v>
      </c>
      <c r="T54" s="99">
        <f>IF((K54)=0,"",(S54/K54))</f>
        <v>5.5979066728787472E-3</v>
      </c>
      <c r="U54" s="96"/>
      <c r="V54" s="93"/>
      <c r="W54" s="97">
        <f>W52+W53</f>
        <v>5905.4240175999985</v>
      </c>
      <c r="X54" s="96"/>
      <c r="Y54" s="98">
        <f t="shared" si="13"/>
        <v>27.942399999998997</v>
      </c>
      <c r="Z54" s="99">
        <f>IF((Q54)=0,"",(Y54/Q54))</f>
        <v>4.7541450263878402E-3</v>
      </c>
      <c r="AA54" s="96"/>
      <c r="AB54" s="93"/>
      <c r="AC54" s="97">
        <f>AC52+AC53</f>
        <v>5927.8970175999993</v>
      </c>
      <c r="AD54" s="96"/>
      <c r="AE54" s="98">
        <f t="shared" si="14"/>
        <v>22.473000000000866</v>
      </c>
      <c r="AF54" s="99">
        <f>IF((W54)=0,"",(AE54/W54))</f>
        <v>3.8054845736774094E-3</v>
      </c>
      <c r="AG54" s="96"/>
      <c r="AH54" s="93"/>
      <c r="AI54" s="97">
        <f>AI52+AI53</f>
        <v>5960.0350175999993</v>
      </c>
      <c r="AJ54" s="96"/>
      <c r="AK54" s="98">
        <f t="shared" si="15"/>
        <v>32.13799999999992</v>
      </c>
      <c r="AL54" s="99">
        <f>IF((AC54)=0,"",(AK54/AC54))</f>
        <v>5.4214841966015604E-3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5837.6212986028859</v>
      </c>
      <c r="I56" s="110"/>
      <c r="J56" s="107"/>
      <c r="K56" s="109">
        <f>SUM(K47:K48,K39,K40:K43)</f>
        <v>6092.0847599999988</v>
      </c>
      <c r="L56" s="110"/>
      <c r="M56" s="111">
        <f>K56-H56</f>
        <v>254.46346139711295</v>
      </c>
      <c r="N56" s="78">
        <f>IF((H56)=0,"",(M56/H56))</f>
        <v>4.3590265346265873E-2</v>
      </c>
      <c r="O56" s="110"/>
      <c r="P56" s="107"/>
      <c r="Q56" s="109">
        <f>SUM(Q47:Q48,Q39,Q40:Q43)</f>
        <v>6124.251519999998</v>
      </c>
      <c r="R56" s="110"/>
      <c r="S56" s="111">
        <f t="shared" si="12"/>
        <v>32.166759999999158</v>
      </c>
      <c r="T56" s="78">
        <f>IF((K56)=0,"",(S56/K56))</f>
        <v>5.2800906860657609E-3</v>
      </c>
      <c r="U56" s="110"/>
      <c r="V56" s="107"/>
      <c r="W56" s="109">
        <f>SUM(W47:W48,W39,W40:W43)</f>
        <v>6151.7315199999985</v>
      </c>
      <c r="X56" s="110"/>
      <c r="Y56" s="111">
        <f t="shared" si="13"/>
        <v>27.480000000000473</v>
      </c>
      <c r="Z56" s="78">
        <f>IF((Q56)=0,"",(Y56/Q56))</f>
        <v>4.4870789369539938E-3</v>
      </c>
      <c r="AA56" s="110"/>
      <c r="AB56" s="107"/>
      <c r="AC56" s="109">
        <f>SUM(AC47:AC48,AC39,AC40:AC43)</f>
        <v>6173.8315199999988</v>
      </c>
      <c r="AD56" s="110"/>
      <c r="AE56" s="111">
        <f t="shared" si="14"/>
        <v>22.100000000000364</v>
      </c>
      <c r="AF56" s="78">
        <f>IF((W56)=0,"",(AE56/W56))</f>
        <v>3.5924844782563542E-3</v>
      </c>
      <c r="AG56" s="110"/>
      <c r="AH56" s="107"/>
      <c r="AI56" s="109">
        <f>SUM(AI47:AI48,AI39,AI40:AI43)</f>
        <v>6205.4315199999983</v>
      </c>
      <c r="AJ56" s="110"/>
      <c r="AK56" s="111">
        <f t="shared" si="15"/>
        <v>31.599999999999454</v>
      </c>
      <c r="AL56" s="78">
        <f>IF((AC56)=0,"",(AK56/AC56))</f>
        <v>5.1183774448058574E-3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758.89076881837514</v>
      </c>
      <c r="I57" s="115"/>
      <c r="J57" s="113">
        <v>0.13</v>
      </c>
      <c r="K57" s="116">
        <f>K56*J57</f>
        <v>791.97101879999991</v>
      </c>
      <c r="L57" s="115"/>
      <c r="M57" s="117">
        <f>K57-H57</f>
        <v>33.080249981624775</v>
      </c>
      <c r="N57" s="86">
        <f>IF((H57)=0,"",(M57/H57))</f>
        <v>4.3590265346265991E-2</v>
      </c>
      <c r="O57" s="115"/>
      <c r="P57" s="113">
        <v>0.13</v>
      </c>
      <c r="Q57" s="116">
        <f>Q56*P57</f>
        <v>796.15269759999978</v>
      </c>
      <c r="R57" s="115"/>
      <c r="S57" s="117">
        <f t="shared" si="12"/>
        <v>4.1816787999998724</v>
      </c>
      <c r="T57" s="86">
        <f>IF((K57)=0,"",(S57/K57))</f>
        <v>5.2800906860657375E-3</v>
      </c>
      <c r="U57" s="115"/>
      <c r="V57" s="113">
        <v>0.13</v>
      </c>
      <c r="W57" s="116">
        <f>W56*V57</f>
        <v>799.7250975999998</v>
      </c>
      <c r="X57" s="115"/>
      <c r="Y57" s="117">
        <f t="shared" si="13"/>
        <v>3.572400000000016</v>
      </c>
      <c r="Z57" s="86">
        <f>IF((Q57)=0,"",(Y57/Q57))</f>
        <v>4.4870789369539366E-3</v>
      </c>
      <c r="AA57" s="115"/>
      <c r="AB57" s="113">
        <v>0.13</v>
      </c>
      <c r="AC57" s="116">
        <f>AC56*AB57</f>
        <v>802.59809759999985</v>
      </c>
      <c r="AD57" s="115"/>
      <c r="AE57" s="117">
        <f t="shared" si="14"/>
        <v>2.8730000000000473</v>
      </c>
      <c r="AF57" s="86">
        <f>IF((W57)=0,"",(AE57/W57))</f>
        <v>3.5924844782563542E-3</v>
      </c>
      <c r="AG57" s="115"/>
      <c r="AH57" s="113">
        <v>0.13</v>
      </c>
      <c r="AI57" s="116">
        <f>AI56*AH57</f>
        <v>806.70609759999979</v>
      </c>
      <c r="AJ57" s="115"/>
      <c r="AK57" s="117">
        <f t="shared" si="15"/>
        <v>4.1079999999999472</v>
      </c>
      <c r="AL57" s="86">
        <f>IF((AC57)=0,"",(AK57/AC57))</f>
        <v>5.11837744480588E-3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6596.5120674212612</v>
      </c>
      <c r="I58" s="115"/>
      <c r="J58" s="119"/>
      <c r="K58" s="116">
        <f>K56+K57</f>
        <v>6884.0557787999987</v>
      </c>
      <c r="L58" s="115"/>
      <c r="M58" s="117">
        <f>K58-H58</f>
        <v>287.5437113787375</v>
      </c>
      <c r="N58" s="86">
        <f>IF((H58)=0,"",(M58/H58))</f>
        <v>4.3590265346265852E-2</v>
      </c>
      <c r="O58" s="115"/>
      <c r="P58" s="119"/>
      <c r="Q58" s="116">
        <f>Q56+Q57</f>
        <v>6920.4042175999975</v>
      </c>
      <c r="R58" s="115"/>
      <c r="S58" s="117">
        <f t="shared" si="12"/>
        <v>36.348438799998803</v>
      </c>
      <c r="T58" s="86">
        <f>IF((K58)=0,"",(S58/K58))</f>
        <v>5.2800906860657245E-3</v>
      </c>
      <c r="U58" s="115"/>
      <c r="V58" s="119"/>
      <c r="W58" s="116">
        <f>W56+W57</f>
        <v>6951.456617599998</v>
      </c>
      <c r="X58" s="115"/>
      <c r="Y58" s="117">
        <f t="shared" si="13"/>
        <v>31.052400000000489</v>
      </c>
      <c r="Z58" s="86">
        <f>IF((Q58)=0,"",(Y58/Q58))</f>
        <v>4.4870789369539877E-3</v>
      </c>
      <c r="AA58" s="115"/>
      <c r="AB58" s="119"/>
      <c r="AC58" s="116">
        <f>AC56+AC57</f>
        <v>6976.4296175999989</v>
      </c>
      <c r="AD58" s="115"/>
      <c r="AE58" s="117">
        <f t="shared" si="14"/>
        <v>24.973000000000866</v>
      </c>
      <c r="AF58" s="86">
        <f>IF((W58)=0,"",(AE58/W58))</f>
        <v>3.5924844782564197E-3</v>
      </c>
      <c r="AG58" s="115"/>
      <c r="AH58" s="119"/>
      <c r="AI58" s="116">
        <f>AI56+AI57</f>
        <v>7012.1376175999976</v>
      </c>
      <c r="AJ58" s="115"/>
      <c r="AK58" s="117">
        <f t="shared" si="15"/>
        <v>35.707999999998719</v>
      </c>
      <c r="AL58" s="86">
        <f>IF((AC58)=0,"",(AK58/AC58))</f>
        <v>5.118377444805762E-3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-659.65</v>
      </c>
      <c r="I59" s="115"/>
      <c r="J59" s="119"/>
      <c r="K59" s="122">
        <f>ROUND(-K58*10%,2)</f>
        <v>-688.41</v>
      </c>
      <c r="L59" s="115"/>
      <c r="M59" s="123">
        <f>K59-H59</f>
        <v>-28.759999999999991</v>
      </c>
      <c r="N59" s="92">
        <f>IF((H59)=0,"",(M59/H59))</f>
        <v>4.3598878192981111E-2</v>
      </c>
      <c r="O59" s="115"/>
      <c r="P59" s="119"/>
      <c r="Q59" s="122">
        <f>ROUND(-Q58*10%,2)</f>
        <v>-692.04</v>
      </c>
      <c r="R59" s="115"/>
      <c r="S59" s="123">
        <f t="shared" si="12"/>
        <v>-3.6299999999999955</v>
      </c>
      <c r="T59" s="92">
        <f>IF((K59)=0,"",(S59/K59))</f>
        <v>5.2730204384015275E-3</v>
      </c>
      <c r="U59" s="115"/>
      <c r="V59" s="119"/>
      <c r="W59" s="122">
        <f>ROUND(-W58*10%,2)</f>
        <v>-695.15</v>
      </c>
      <c r="X59" s="115"/>
      <c r="Y59" s="123">
        <f t="shared" si="13"/>
        <v>-3.1100000000000136</v>
      </c>
      <c r="Z59" s="92">
        <f>IF((Q59)=0,"",(Y59/Q59))</f>
        <v>4.4939598867117705E-3</v>
      </c>
      <c r="AA59" s="115"/>
      <c r="AB59" s="119"/>
      <c r="AC59" s="122">
        <f>ROUND(-AC58*10%,2)</f>
        <v>-697.64</v>
      </c>
      <c r="AD59" s="115"/>
      <c r="AE59" s="123">
        <f t="shared" si="14"/>
        <v>-2.4900000000000091</v>
      </c>
      <c r="AF59" s="92">
        <f>IF((W59)=0,"",(AE59/W59))</f>
        <v>3.5819607279004664E-3</v>
      </c>
      <c r="AG59" s="115"/>
      <c r="AH59" s="119"/>
      <c r="AI59" s="122">
        <f>ROUND(-AI58*10%,2)</f>
        <v>-701.21</v>
      </c>
      <c r="AJ59" s="115"/>
      <c r="AK59" s="123">
        <f t="shared" si="15"/>
        <v>-3.57000000000005</v>
      </c>
      <c r="AL59" s="92">
        <f>IF((AC59)=0,"",(AK59/AC59))</f>
        <v>5.1172524511209939E-3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5936.8620674212616</v>
      </c>
      <c r="I60" s="127"/>
      <c r="J60" s="124"/>
      <c r="K60" s="128">
        <f>SUM(K58:K59)</f>
        <v>6195.6457787999989</v>
      </c>
      <c r="L60" s="127"/>
      <c r="M60" s="129">
        <f>K60-H60</f>
        <v>258.78371137873728</v>
      </c>
      <c r="N60" s="130">
        <f>IF((H60)=0,"",(M60/H60))</f>
        <v>4.3589308365242635E-2</v>
      </c>
      <c r="O60" s="127"/>
      <c r="P60" s="124"/>
      <c r="Q60" s="128">
        <f>SUM(Q58:Q59)</f>
        <v>6228.3642175999976</v>
      </c>
      <c r="R60" s="127"/>
      <c r="S60" s="129">
        <f t="shared" si="12"/>
        <v>32.718438799998694</v>
      </c>
      <c r="T60" s="130">
        <f>IF((K60)=0,"",(S60/K60))</f>
        <v>5.2808762747465774E-3</v>
      </c>
      <c r="U60" s="127"/>
      <c r="V60" s="124"/>
      <c r="W60" s="128">
        <f>SUM(W58:W59)</f>
        <v>6256.3066175999984</v>
      </c>
      <c r="X60" s="127"/>
      <c r="Y60" s="129">
        <f t="shared" si="13"/>
        <v>27.942400000000816</v>
      </c>
      <c r="Z60" s="130">
        <f>IF((Q60)=0,"",(Y60/Q60))</f>
        <v>4.486314387498678E-3</v>
      </c>
      <c r="AA60" s="127"/>
      <c r="AB60" s="124"/>
      <c r="AC60" s="128">
        <f>SUM(AC58:AC59)</f>
        <v>6278.7896175999986</v>
      </c>
      <c r="AD60" s="127"/>
      <c r="AE60" s="129">
        <f t="shared" si="14"/>
        <v>22.483000000000175</v>
      </c>
      <c r="AF60" s="130">
        <f>IF((W60)=0,"",(AE60/W60))</f>
        <v>3.5936537919596004E-3</v>
      </c>
      <c r="AG60" s="127"/>
      <c r="AH60" s="124"/>
      <c r="AI60" s="128">
        <f>SUM(AI58:AI59)</f>
        <v>6310.9276175999976</v>
      </c>
      <c r="AJ60" s="127"/>
      <c r="AK60" s="129">
        <f t="shared" si="15"/>
        <v>32.13799999999901</v>
      </c>
      <c r="AL60" s="130">
        <f>IF((AC60)=0,"",(AK60/AC60))</f>
        <v>5.1185024435144912E-3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xWindow="287" yWindow="754"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9" name="Option Button 2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0" name="Option Button 2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1" name="Option Button 2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12" name="Option Button 2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3" name="Option Button 2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O42" zoomScaleNormal="100" workbookViewId="0">
      <selection activeCell="O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250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109999.99999999999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91" t="s">
        <v>59</v>
      </c>
      <c r="H9" s="192"/>
      <c r="I9" s="158"/>
      <c r="J9" s="191" t="s">
        <v>61</v>
      </c>
      <c r="K9" s="192"/>
      <c r="L9" s="158"/>
      <c r="M9" s="191" t="s">
        <v>60</v>
      </c>
      <c r="N9" s="192"/>
      <c r="O9" s="158"/>
      <c r="P9" s="191" t="s">
        <v>62</v>
      </c>
      <c r="Q9" s="192"/>
      <c r="R9" s="158"/>
      <c r="S9" s="191" t="s">
        <v>63</v>
      </c>
      <c r="T9" s="192"/>
      <c r="U9" s="158"/>
      <c r="V9" s="191" t="s">
        <v>65</v>
      </c>
      <c r="W9" s="192"/>
      <c r="X9" s="158"/>
      <c r="Y9" s="191" t="s">
        <v>66</v>
      </c>
      <c r="Z9" s="192"/>
      <c r="AA9" s="158"/>
      <c r="AB9" s="191" t="s">
        <v>67</v>
      </c>
      <c r="AC9" s="192"/>
      <c r="AD9" s="158"/>
      <c r="AE9" s="191" t="s">
        <v>68</v>
      </c>
      <c r="AF9" s="192"/>
      <c r="AG9" s="158"/>
      <c r="AH9" s="191" t="s">
        <v>69</v>
      </c>
      <c r="AI9" s="192"/>
      <c r="AJ9" s="158"/>
      <c r="AK9" s="191" t="s">
        <v>70</v>
      </c>
      <c r="AL9" s="192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377.44</v>
      </c>
      <c r="K12" s="18">
        <f t="shared" ref="K12:K27" si="1">$F12*J12</f>
        <v>377.44</v>
      </c>
      <c r="L12" s="19"/>
      <c r="M12" s="21">
        <f>K12-H12</f>
        <v>74.670000000000016</v>
      </c>
      <c r="N12" s="22">
        <f>IF((H12)=0,"",(M12/H12))</f>
        <v>0.24662284902731452</v>
      </c>
      <c r="O12" s="19"/>
      <c r="P12" s="16">
        <v>395.05</v>
      </c>
      <c r="Q12" s="18">
        <f t="shared" ref="Q12:Q27" si="2">$F12*P12</f>
        <v>395.05</v>
      </c>
      <c r="R12" s="19"/>
      <c r="S12" s="21">
        <f>Q12-K12</f>
        <v>17.610000000000014</v>
      </c>
      <c r="T12" s="22">
        <f t="shared" ref="T12:T34" si="3">IF((K12)=0,"",(S12/K12))</f>
        <v>4.6656422212802071E-2</v>
      </c>
      <c r="U12" s="19"/>
      <c r="V12" s="16">
        <v>404.22</v>
      </c>
      <c r="W12" s="18">
        <f t="shared" ref="W12:W27" si="4">$F12*V12</f>
        <v>404.22</v>
      </c>
      <c r="X12" s="19"/>
      <c r="Y12" s="21">
        <f>W12-Q12</f>
        <v>9.1700000000000159</v>
      </c>
      <c r="Z12" s="22">
        <f t="shared" ref="Z12:Z34" si="5">IF((Q12)=0,"",(Y12/Q12))</f>
        <v>2.3212251613719821E-2</v>
      </c>
      <c r="AA12" s="19"/>
      <c r="AB12" s="16">
        <v>410.02</v>
      </c>
      <c r="AC12" s="18">
        <f t="shared" ref="AC12:AC27" si="6">$F12*AB12</f>
        <v>410.02</v>
      </c>
      <c r="AD12" s="19"/>
      <c r="AE12" s="21">
        <f>AC12-W12</f>
        <v>5.7999999999999545</v>
      </c>
      <c r="AF12" s="22">
        <f t="shared" ref="AF12:AF34" si="7">IF((W12)=0,"",(AE12/W12))</f>
        <v>1.4348622037504215E-2</v>
      </c>
      <c r="AG12" s="19"/>
      <c r="AH12" s="16">
        <v>421.78</v>
      </c>
      <c r="AI12" s="18">
        <f t="shared" ref="AI12:AI27" si="8">$F12*AH12</f>
        <v>421.78</v>
      </c>
      <c r="AJ12" s="19"/>
      <c r="AK12" s="21">
        <f>AI12-AC12</f>
        <v>11.759999999999991</v>
      </c>
      <c r="AL12" s="22">
        <f t="shared" ref="AL12:AL34" si="9">IF((AC12)=0,"",(AK12/AC12))</f>
        <v>2.8681527730354595E-2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si="10"/>
        <v>-5.4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250</v>
      </c>
      <c r="G19" s="16">
        <v>2.1000999999999999</v>
      </c>
      <c r="H19" s="18">
        <f t="shared" si="0"/>
        <v>525.02499999999998</v>
      </c>
      <c r="I19" s="19"/>
      <c r="J19" s="16">
        <v>2.5436999999999999</v>
      </c>
      <c r="K19" s="18">
        <f t="shared" si="1"/>
        <v>635.92499999999995</v>
      </c>
      <c r="L19" s="19"/>
      <c r="M19" s="21">
        <f t="shared" si="10"/>
        <v>110.89999999999998</v>
      </c>
      <c r="N19" s="22">
        <f t="shared" si="11"/>
        <v>0.21122803676015425</v>
      </c>
      <c r="O19" s="19"/>
      <c r="P19" s="16">
        <v>2.6482000000000001</v>
      </c>
      <c r="Q19" s="18">
        <f t="shared" si="2"/>
        <v>662.05000000000007</v>
      </c>
      <c r="R19" s="19"/>
      <c r="S19" s="21">
        <f t="shared" si="12"/>
        <v>26.125000000000114</v>
      </c>
      <c r="T19" s="22">
        <f t="shared" si="3"/>
        <v>4.1081888587490845E-2</v>
      </c>
      <c r="U19" s="19"/>
      <c r="V19" s="16">
        <v>2.7025999999999999</v>
      </c>
      <c r="W19" s="18">
        <f t="shared" si="4"/>
        <v>675.65</v>
      </c>
      <c r="X19" s="19"/>
      <c r="Y19" s="21">
        <f t="shared" si="13"/>
        <v>13.599999999999909</v>
      </c>
      <c r="Z19" s="22">
        <f t="shared" si="5"/>
        <v>2.0542255116682891E-2</v>
      </c>
      <c r="AA19" s="19"/>
      <c r="AB19" s="16">
        <v>2.7370000000000001</v>
      </c>
      <c r="AC19" s="18">
        <f t="shared" si="6"/>
        <v>684.25</v>
      </c>
      <c r="AD19" s="19"/>
      <c r="AE19" s="21">
        <f t="shared" si="14"/>
        <v>8.6000000000000227</v>
      </c>
      <c r="AF19" s="22">
        <f t="shared" si="7"/>
        <v>1.2728483682379964E-2</v>
      </c>
      <c r="AG19" s="19"/>
      <c r="AH19" s="16">
        <v>2.8067000000000002</v>
      </c>
      <c r="AI19" s="18">
        <f t="shared" si="8"/>
        <v>701.67500000000007</v>
      </c>
      <c r="AJ19" s="19"/>
      <c r="AK19" s="21">
        <f t="shared" si="15"/>
        <v>17.425000000000068</v>
      </c>
      <c r="AL19" s="22">
        <f t="shared" si="9"/>
        <v>2.5465838509316871E-2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250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-4.7749999999999995</v>
      </c>
      <c r="L21" s="19"/>
      <c r="M21" s="21">
        <f t="shared" si="10"/>
        <v>-4.7749999999999995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4.7749999999999995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250</v>
      </c>
      <c r="G24" s="16">
        <v>-1.04E-2</v>
      </c>
      <c r="H24" s="18">
        <f t="shared" si="0"/>
        <v>-2.6</v>
      </c>
      <c r="I24" s="19"/>
      <c r="J24" s="16">
        <v>0</v>
      </c>
      <c r="K24" s="18">
        <f t="shared" si="1"/>
        <v>0</v>
      </c>
      <c r="L24" s="19"/>
      <c r="M24" s="21">
        <f t="shared" si="10"/>
        <v>2.6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17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17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17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830.63499999999988</v>
      </c>
      <c r="I28" s="31"/>
      <c r="J28" s="28"/>
      <c r="K28" s="30">
        <f>SUM(K12:K27)</f>
        <v>1008.59</v>
      </c>
      <c r="L28" s="31"/>
      <c r="M28" s="32">
        <f t="shared" si="10"/>
        <v>177.95500000000015</v>
      </c>
      <c r="N28" s="33">
        <f t="shared" si="11"/>
        <v>0.2142397081750711</v>
      </c>
      <c r="O28" s="31"/>
      <c r="P28" s="28"/>
      <c r="Q28" s="30">
        <f>SUM(Q12:Q27)</f>
        <v>1057.1000000000001</v>
      </c>
      <c r="R28" s="31"/>
      <c r="S28" s="32">
        <f t="shared" si="12"/>
        <v>48.510000000000105</v>
      </c>
      <c r="T28" s="33">
        <f t="shared" si="3"/>
        <v>4.8096848075035545E-2</v>
      </c>
      <c r="U28" s="31"/>
      <c r="V28" s="28"/>
      <c r="W28" s="30">
        <f>SUM(W12:W27)</f>
        <v>1079.8699999999999</v>
      </c>
      <c r="X28" s="31"/>
      <c r="Y28" s="32">
        <f t="shared" si="13"/>
        <v>22.769999999999754</v>
      </c>
      <c r="Z28" s="33">
        <f t="shared" si="5"/>
        <v>2.1540062434963345E-2</v>
      </c>
      <c r="AA28" s="31"/>
      <c r="AB28" s="28"/>
      <c r="AC28" s="30">
        <f>SUM(AC12:AC27)</f>
        <v>1094.27</v>
      </c>
      <c r="AD28" s="31"/>
      <c r="AE28" s="32">
        <f t="shared" si="14"/>
        <v>14.400000000000091</v>
      </c>
      <c r="AF28" s="33">
        <f t="shared" si="7"/>
        <v>1.3334938464815295E-2</v>
      </c>
      <c r="AG28" s="31"/>
      <c r="AH28" s="28"/>
      <c r="AI28" s="30">
        <f>SUM(AI12:AI27)</f>
        <v>1123.4549999999999</v>
      </c>
      <c r="AJ28" s="31"/>
      <c r="AK28" s="32">
        <f t="shared" si="15"/>
        <v>29.184999999999945</v>
      </c>
      <c r="AL28" s="33">
        <f t="shared" si="9"/>
        <v>2.6670748535553332E-2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250</v>
      </c>
      <c r="G29" s="16">
        <v>-0.58990164711516002</v>
      </c>
      <c r="H29" s="18">
        <f t="shared" ref="H29:H35" si="18">F29*G29</f>
        <v>-147.47541177879</v>
      </c>
      <c r="I29" s="19"/>
      <c r="J29" s="16">
        <v>-0.34010000000000001</v>
      </c>
      <c r="K29" s="18">
        <f t="shared" ref="K29:K35" si="19">$F29*J29</f>
        <v>-85.025000000000006</v>
      </c>
      <c r="L29" s="19"/>
      <c r="M29" s="21">
        <f t="shared" si="10"/>
        <v>62.450411778789999</v>
      </c>
      <c r="N29" s="22">
        <f t="shared" si="11"/>
        <v>-0.42346321346411492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85.025000000000006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250</v>
      </c>
      <c r="G30" s="16">
        <v>-0.44033296685597306</v>
      </c>
      <c r="H30" s="18">
        <f t="shared" si="18"/>
        <v>-110.08324171399326</v>
      </c>
      <c r="I30" s="19"/>
      <c r="J30" s="16">
        <v>0.44640000000000002</v>
      </c>
      <c r="K30" s="18">
        <f t="shared" si="19"/>
        <v>111.60000000000001</v>
      </c>
      <c r="L30" s="19"/>
      <c r="M30" s="21">
        <f t="shared" si="10"/>
        <v>221.68324171399325</v>
      </c>
      <c r="N30" s="22">
        <f t="shared" si="11"/>
        <v>-2.013778285072195</v>
      </c>
      <c r="O30" s="19"/>
      <c r="P30" s="16">
        <v>0</v>
      </c>
      <c r="Q30" s="18">
        <f t="shared" si="20"/>
        <v>0</v>
      </c>
      <c r="R30" s="19"/>
      <c r="S30" s="21">
        <f t="shared" si="12"/>
        <v>-111.60000000000001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24"/>
        <v>250</v>
      </c>
      <c r="G31" s="16">
        <v>0</v>
      </c>
      <c r="H31" s="18">
        <f t="shared" si="18"/>
        <v>0</v>
      </c>
      <c r="I31" s="19"/>
      <c r="J31" s="16">
        <v>4.6100000000000002E-2</v>
      </c>
      <c r="K31" s="18">
        <f t="shared" si="19"/>
        <v>11.525</v>
      </c>
      <c r="L31" s="19"/>
      <c r="M31" s="21">
        <f t="shared" si="10"/>
        <v>11.525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-11.525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24"/>
        <v>250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250</v>
      </c>
      <c r="G33" s="141">
        <v>2.1690000000000001E-2</v>
      </c>
      <c r="H33" s="18">
        <f t="shared" si="18"/>
        <v>5.4225000000000003</v>
      </c>
      <c r="I33" s="19"/>
      <c r="J33" s="141">
        <v>2.1690000000000001E-2</v>
      </c>
      <c r="K33" s="18">
        <f t="shared" si="19"/>
        <v>5.4225000000000003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20"/>
        <v>5.4225000000000003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21"/>
        <v>5.4225000000000003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22"/>
        <v>5.4225000000000003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23"/>
        <v>5.4225000000000003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4169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404.39300000000003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404.39300000000003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404.39300000000003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404.39300000000003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404.39300000000003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404.39300000000003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982.89184650721666</v>
      </c>
      <c r="I36" s="31"/>
      <c r="J36" s="42"/>
      <c r="K36" s="44">
        <f>SUM(K29:K35)+K28</f>
        <v>1456.5055</v>
      </c>
      <c r="L36" s="31"/>
      <c r="M36" s="32">
        <f t="shared" si="10"/>
        <v>473.61365349278333</v>
      </c>
      <c r="N36" s="33">
        <f t="shared" ref="N36:N46" si="25">IF((H36)=0,"",(M36/H36))</f>
        <v>0.48185734287633641</v>
      </c>
      <c r="O36" s="31"/>
      <c r="P36" s="42"/>
      <c r="Q36" s="44">
        <f>SUM(Q29:Q35)+Q28</f>
        <v>1466.9155000000001</v>
      </c>
      <c r="R36" s="31"/>
      <c r="S36" s="32">
        <f t="shared" si="12"/>
        <v>10.410000000000082</v>
      </c>
      <c r="T36" s="33">
        <f t="shared" ref="T36:T46" si="26">IF((K36)=0,"",(S36/K36))</f>
        <v>7.1472438655398709E-3</v>
      </c>
      <c r="U36" s="31"/>
      <c r="V36" s="42"/>
      <c r="W36" s="44">
        <f>SUM(W29:W35)+W28</f>
        <v>1489.6855</v>
      </c>
      <c r="X36" s="31"/>
      <c r="Y36" s="32">
        <f t="shared" si="13"/>
        <v>22.769999999999982</v>
      </c>
      <c r="Z36" s="33">
        <f t="shared" ref="Z36:Z46" si="27">IF((Q36)=0,"",(Y36/Q36))</f>
        <v>1.5522366489412635E-2</v>
      </c>
      <c r="AA36" s="31"/>
      <c r="AB36" s="42"/>
      <c r="AC36" s="44">
        <f>SUM(AC29:AC35)+AC28</f>
        <v>1504.0855000000001</v>
      </c>
      <c r="AD36" s="31"/>
      <c r="AE36" s="32">
        <f t="shared" si="14"/>
        <v>14.400000000000091</v>
      </c>
      <c r="AF36" s="33">
        <f t="shared" ref="AF36:AF46" si="28">IF((W36)=0,"",(AE36/W36))</f>
        <v>9.6664698689757599E-3</v>
      </c>
      <c r="AG36" s="31"/>
      <c r="AH36" s="42"/>
      <c r="AI36" s="44">
        <f>SUM(AI29:AI35)+AI28</f>
        <v>1533.2705000000001</v>
      </c>
      <c r="AJ36" s="31"/>
      <c r="AK36" s="32">
        <f t="shared" si="15"/>
        <v>29.184999999999945</v>
      </c>
      <c r="AL36" s="33">
        <f t="shared" ref="AL36:AL46" si="29">IF((AC36)=0,"",(AK36/AC36))</f>
        <v>1.9403817136725236E-2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250</v>
      </c>
      <c r="G37" s="20">
        <v>2.5070999999999999</v>
      </c>
      <c r="H37" s="18">
        <f>F37*G37</f>
        <v>626.77499999999998</v>
      </c>
      <c r="I37" s="19"/>
      <c r="J37" s="20">
        <v>2.6038000000000001</v>
      </c>
      <c r="K37" s="18">
        <f>$F37*J37</f>
        <v>650.95000000000005</v>
      </c>
      <c r="L37" s="19"/>
      <c r="M37" s="21">
        <f t="shared" si="10"/>
        <v>24.175000000000068</v>
      </c>
      <c r="N37" s="22">
        <f t="shared" si="25"/>
        <v>3.8570459893901433E-2</v>
      </c>
      <c r="O37" s="19"/>
      <c r="P37" s="20">
        <v>2.6913</v>
      </c>
      <c r="Q37" s="18">
        <f>$F37*P37</f>
        <v>672.82500000000005</v>
      </c>
      <c r="R37" s="19"/>
      <c r="S37" s="21">
        <f t="shared" si="12"/>
        <v>21.875</v>
      </c>
      <c r="T37" s="22">
        <f t="shared" si="26"/>
        <v>3.3604731546201701E-2</v>
      </c>
      <c r="U37" s="19"/>
      <c r="V37" s="20">
        <v>2.7789000000000001</v>
      </c>
      <c r="W37" s="18">
        <f>$F37*V37</f>
        <v>694.72500000000002</v>
      </c>
      <c r="X37" s="19"/>
      <c r="Y37" s="21">
        <f t="shared" si="13"/>
        <v>21.899999999999977</v>
      </c>
      <c r="Z37" s="22">
        <f t="shared" si="27"/>
        <v>3.2549325604726308E-2</v>
      </c>
      <c r="AA37" s="19"/>
      <c r="AB37" s="20">
        <v>2.8664000000000001</v>
      </c>
      <c r="AC37" s="18">
        <f>$F37*AB37</f>
        <v>716.6</v>
      </c>
      <c r="AD37" s="19"/>
      <c r="AE37" s="21">
        <f t="shared" si="14"/>
        <v>21.875</v>
      </c>
      <c r="AF37" s="22">
        <f t="shared" si="28"/>
        <v>3.1487279139227754E-2</v>
      </c>
      <c r="AG37" s="19"/>
      <c r="AH37" s="20">
        <v>2.9539</v>
      </c>
      <c r="AI37" s="18">
        <f>$F37*AH37</f>
        <v>738.47500000000002</v>
      </c>
      <c r="AJ37" s="19"/>
      <c r="AK37" s="21">
        <f t="shared" si="15"/>
        <v>21.875</v>
      </c>
      <c r="AL37" s="22">
        <f t="shared" si="29"/>
        <v>3.0526095450739602E-2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250</v>
      </c>
      <c r="G38" s="20">
        <v>1.8734</v>
      </c>
      <c r="H38" s="18">
        <f>F38*G38</f>
        <v>468.34999999999997</v>
      </c>
      <c r="I38" s="19"/>
      <c r="J38" s="20">
        <v>2.0114999999999998</v>
      </c>
      <c r="K38" s="18">
        <f>$F38*J38</f>
        <v>502.87499999999994</v>
      </c>
      <c r="L38" s="19"/>
      <c r="M38" s="21">
        <f t="shared" si="10"/>
        <v>34.524999999999977</v>
      </c>
      <c r="N38" s="22">
        <f t="shared" si="25"/>
        <v>7.3716237856304004E-2</v>
      </c>
      <c r="O38" s="19"/>
      <c r="P38" s="20">
        <v>2.0527000000000002</v>
      </c>
      <c r="Q38" s="18">
        <f>$F38*P38</f>
        <v>513.17500000000007</v>
      </c>
      <c r="R38" s="19"/>
      <c r="S38" s="21">
        <f t="shared" si="12"/>
        <v>10.300000000000125</v>
      </c>
      <c r="T38" s="22">
        <f t="shared" si="26"/>
        <v>2.0482227193636841E-2</v>
      </c>
      <c r="U38" s="19"/>
      <c r="V38" s="20">
        <v>2.0937999999999999</v>
      </c>
      <c r="W38" s="18">
        <f>$F38*V38</f>
        <v>523.44999999999993</v>
      </c>
      <c r="X38" s="19"/>
      <c r="Y38" s="21">
        <f t="shared" si="13"/>
        <v>10.274999999999864</v>
      </c>
      <c r="Z38" s="22">
        <f t="shared" si="27"/>
        <v>2.0022409509426339E-2</v>
      </c>
      <c r="AA38" s="19"/>
      <c r="AB38" s="20">
        <v>2.1349</v>
      </c>
      <c r="AC38" s="18">
        <f>$F38*AB38</f>
        <v>533.72500000000002</v>
      </c>
      <c r="AD38" s="19"/>
      <c r="AE38" s="21">
        <f t="shared" si="14"/>
        <v>10.275000000000091</v>
      </c>
      <c r="AF38" s="22">
        <f t="shared" si="28"/>
        <v>1.9629381984908E-2</v>
      </c>
      <c r="AG38" s="19"/>
      <c r="AH38" s="20">
        <v>2.1760999999999999</v>
      </c>
      <c r="AI38" s="18">
        <f>$F38*AH38</f>
        <v>544.02499999999998</v>
      </c>
      <c r="AJ38" s="19"/>
      <c r="AK38" s="21">
        <f t="shared" si="15"/>
        <v>10.299999999999955</v>
      </c>
      <c r="AL38" s="22">
        <f t="shared" si="29"/>
        <v>1.9298327790528744E-2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2078.0168465072165</v>
      </c>
      <c r="I39" s="49"/>
      <c r="J39" s="48"/>
      <c r="K39" s="44">
        <f>SUM(K36:K38)</f>
        <v>2610.3305</v>
      </c>
      <c r="L39" s="49"/>
      <c r="M39" s="32">
        <f t="shared" si="10"/>
        <v>532.31365349278349</v>
      </c>
      <c r="N39" s="33">
        <f t="shared" si="25"/>
        <v>0.25616426276211851</v>
      </c>
      <c r="O39" s="49"/>
      <c r="P39" s="48"/>
      <c r="Q39" s="44">
        <f>SUM(Q36:Q38)</f>
        <v>2652.9155000000001</v>
      </c>
      <c r="R39" s="49"/>
      <c r="S39" s="32">
        <f t="shared" si="12"/>
        <v>42.585000000000036</v>
      </c>
      <c r="T39" s="33">
        <f t="shared" si="26"/>
        <v>1.6314026135770945E-2</v>
      </c>
      <c r="U39" s="49"/>
      <c r="V39" s="48"/>
      <c r="W39" s="44">
        <f>SUM(W36:W38)</f>
        <v>2707.8604999999998</v>
      </c>
      <c r="X39" s="49"/>
      <c r="Y39" s="32">
        <f t="shared" si="13"/>
        <v>54.944999999999709</v>
      </c>
      <c r="Z39" s="33">
        <f t="shared" si="27"/>
        <v>2.0711176062712781E-2</v>
      </c>
      <c r="AA39" s="49"/>
      <c r="AB39" s="48"/>
      <c r="AC39" s="44">
        <f>SUM(AC36:AC38)</f>
        <v>2754.4105</v>
      </c>
      <c r="AD39" s="49"/>
      <c r="AE39" s="32">
        <f t="shared" si="14"/>
        <v>46.550000000000182</v>
      </c>
      <c r="AF39" s="33">
        <f t="shared" si="28"/>
        <v>1.7190693538311957E-2</v>
      </c>
      <c r="AG39" s="49"/>
      <c r="AH39" s="48"/>
      <c r="AI39" s="44">
        <f>SUM(AI36:AI38)</f>
        <v>2815.7705000000001</v>
      </c>
      <c r="AJ39" s="49"/>
      <c r="AK39" s="32">
        <f t="shared" si="15"/>
        <v>61.360000000000127</v>
      </c>
      <c r="AL39" s="33">
        <f t="shared" si="29"/>
        <v>2.2276999016668041E-2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114168.99999999999</v>
      </c>
      <c r="G40" s="51">
        <v>4.4000000000000003E-3</v>
      </c>
      <c r="H40" s="162">
        <f t="shared" ref="H40:H48" si="30">F40*G40</f>
        <v>502.34359999999998</v>
      </c>
      <c r="I40" s="19"/>
      <c r="J40" s="51">
        <v>4.4000000000000003E-3</v>
      </c>
      <c r="K40" s="162">
        <f t="shared" ref="K40:K48" si="31">$F40*J40</f>
        <v>502.34359999999998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502.34359999999998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502.34359999999998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502.34359999999998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502.34359999999998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114168.99999999999</v>
      </c>
      <c r="G41" s="51">
        <v>1.1999999999999999E-3</v>
      </c>
      <c r="H41" s="162">
        <f t="shared" si="30"/>
        <v>137.00279999999998</v>
      </c>
      <c r="I41" s="19"/>
      <c r="J41" s="51">
        <v>1.1999999999999999E-3</v>
      </c>
      <c r="K41" s="162">
        <f t="shared" si="31"/>
        <v>137.00279999999998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148.41969999999998</v>
      </c>
      <c r="R41" s="19"/>
      <c r="S41" s="21">
        <f t="shared" si="12"/>
        <v>11.416899999999998</v>
      </c>
      <c r="T41" s="163">
        <f t="shared" si="26"/>
        <v>8.3333333333333329E-2</v>
      </c>
      <c r="U41" s="19"/>
      <c r="V41" s="51">
        <v>1.2999999999999999E-3</v>
      </c>
      <c r="W41" s="162">
        <f t="shared" si="33"/>
        <v>148.41969999999998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148.41969999999998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148.41969999999998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>K42-H42</f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109999.99999999999</v>
      </c>
      <c r="G43" s="51">
        <v>7.0000000000000001E-3</v>
      </c>
      <c r="H43" s="162">
        <f t="shared" si="30"/>
        <v>769.99999999999989</v>
      </c>
      <c r="I43" s="19"/>
      <c r="J43" s="51">
        <v>7.0000000000000001E-3</v>
      </c>
      <c r="K43" s="162">
        <f t="shared" si="31"/>
        <v>769.99999999999989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769.99999999999989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769.99999999999989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769.99999999999989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769.99999999999989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70399.999999999985</v>
      </c>
      <c r="G44" s="55">
        <v>7.1999999999999995E-2</v>
      </c>
      <c r="H44" s="162">
        <f t="shared" si="30"/>
        <v>5068.7999999999984</v>
      </c>
      <c r="I44" s="19"/>
      <c r="J44" s="55">
        <v>7.1999999999999995E-2</v>
      </c>
      <c r="K44" s="162">
        <f t="shared" si="31"/>
        <v>5068.7999999999984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5068.7999999999984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5068.7999999999984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5068.7999999999984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5068.7999999999984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19799.999999999996</v>
      </c>
      <c r="G45" s="55">
        <v>0.109</v>
      </c>
      <c r="H45" s="162">
        <f t="shared" si="30"/>
        <v>2158.1999999999998</v>
      </c>
      <c r="I45" s="19"/>
      <c r="J45" s="55">
        <v>0.109</v>
      </c>
      <c r="K45" s="162">
        <f t="shared" si="31"/>
        <v>2158.1999999999998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2158.1999999999998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2158.1999999999998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2158.1999999999998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2158.1999999999998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19799.999999999996</v>
      </c>
      <c r="G46" s="55">
        <v>0.129</v>
      </c>
      <c r="H46" s="162">
        <f t="shared" si="30"/>
        <v>2554.1999999999998</v>
      </c>
      <c r="I46" s="19"/>
      <c r="J46" s="55">
        <v>0.129</v>
      </c>
      <c r="K46" s="162">
        <f t="shared" si="31"/>
        <v>2554.1999999999998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2554.1999999999998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2554.1999999999998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2554.1999999999998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2554.1999999999998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109249.99999999999</v>
      </c>
      <c r="G48" s="55">
        <v>9.7000000000000003E-2</v>
      </c>
      <c r="H48" s="162">
        <f t="shared" si="30"/>
        <v>10597.249999999998</v>
      </c>
      <c r="I48" s="60"/>
      <c r="J48" s="55">
        <v>9.7000000000000003E-2</v>
      </c>
      <c r="K48" s="162">
        <f t="shared" si="31"/>
        <v>10597.249999999998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10597.249999999998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10597.249999999998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10597.249999999998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10597.249999999998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13268.813246507216</v>
      </c>
      <c r="I50" s="76"/>
      <c r="J50" s="73"/>
      <c r="K50" s="75">
        <f>SUM(K40:K46,K39)</f>
        <v>13801.126899999999</v>
      </c>
      <c r="L50" s="76"/>
      <c r="M50" s="77">
        <f>K50-H50</f>
        <v>532.31365349278349</v>
      </c>
      <c r="N50" s="78">
        <f>IF((H50)=0,"",(M50/H50))</f>
        <v>4.0117653598968676E-2</v>
      </c>
      <c r="O50" s="76"/>
      <c r="P50" s="73"/>
      <c r="Q50" s="75">
        <f>SUM(Q40:Q46,Q39)</f>
        <v>13855.128799999999</v>
      </c>
      <c r="R50" s="76"/>
      <c r="S50" s="77">
        <f t="shared" si="12"/>
        <v>54.001899999999296</v>
      </c>
      <c r="T50" s="78">
        <f>IF((K50)=0,"",(S50/K50))</f>
        <v>3.9128616374072538E-3</v>
      </c>
      <c r="U50" s="76"/>
      <c r="V50" s="73"/>
      <c r="W50" s="75">
        <f>SUM(W40:W46,W39)</f>
        <v>13910.073799999998</v>
      </c>
      <c r="X50" s="76"/>
      <c r="Y50" s="77">
        <f t="shared" si="13"/>
        <v>54.944999999999709</v>
      </c>
      <c r="Z50" s="78">
        <f>IF((Q50)=0,"",(Y50/Q50))</f>
        <v>3.9656794818103544E-3</v>
      </c>
      <c r="AA50" s="76"/>
      <c r="AB50" s="73"/>
      <c r="AC50" s="75">
        <f>SUM(AC40:AC46,AC39)</f>
        <v>13956.623799999999</v>
      </c>
      <c r="AD50" s="76"/>
      <c r="AE50" s="77">
        <f t="shared" si="14"/>
        <v>46.550000000001091</v>
      </c>
      <c r="AF50" s="78">
        <f>IF((W50)=0,"",(AE50/W50))</f>
        <v>3.3464955448332056E-3</v>
      </c>
      <c r="AG50" s="76"/>
      <c r="AH50" s="73"/>
      <c r="AI50" s="75">
        <f>SUM(AI40:AI46,AI39)</f>
        <v>14017.9838</v>
      </c>
      <c r="AJ50" s="76"/>
      <c r="AK50" s="77">
        <f t="shared" si="15"/>
        <v>61.360000000000582</v>
      </c>
      <c r="AL50" s="78">
        <f>IF((AC50)=0,"",(AK50/AC50))</f>
        <v>4.396478752977535E-3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1724.9457220459381</v>
      </c>
      <c r="I51" s="83"/>
      <c r="J51" s="80">
        <v>0.13</v>
      </c>
      <c r="K51" s="84">
        <f>K50*J51</f>
        <v>1794.146497</v>
      </c>
      <c r="L51" s="83"/>
      <c r="M51" s="85">
        <f>K51-H51</f>
        <v>69.200774954061899</v>
      </c>
      <c r="N51" s="86">
        <f>IF((H51)=0,"",(M51/H51))</f>
        <v>4.0117653598968704E-2</v>
      </c>
      <c r="O51" s="83"/>
      <c r="P51" s="80">
        <v>0.13</v>
      </c>
      <c r="Q51" s="84">
        <f>Q50*P51</f>
        <v>1801.1667439999999</v>
      </c>
      <c r="R51" s="83"/>
      <c r="S51" s="85">
        <f t="shared" si="12"/>
        <v>7.0202469999999266</v>
      </c>
      <c r="T51" s="86">
        <f>IF((K51)=0,"",(S51/K51))</f>
        <v>3.9128616374072642E-3</v>
      </c>
      <c r="U51" s="83"/>
      <c r="V51" s="80">
        <v>0.13</v>
      </c>
      <c r="W51" s="84">
        <f>W50*V51</f>
        <v>1808.3095939999998</v>
      </c>
      <c r="X51" s="83"/>
      <c r="Y51" s="85">
        <f t="shared" si="13"/>
        <v>7.1428499999999531</v>
      </c>
      <c r="Z51" s="86">
        <f>IF((Q51)=0,"",(Y51/Q51))</f>
        <v>3.9656794818103492E-3</v>
      </c>
      <c r="AA51" s="83"/>
      <c r="AB51" s="80">
        <v>0.13</v>
      </c>
      <c r="AC51" s="84">
        <f>AC50*AB51</f>
        <v>1814.3610940000001</v>
      </c>
      <c r="AD51" s="83"/>
      <c r="AE51" s="85">
        <f t="shared" si="14"/>
        <v>6.0515000000002601</v>
      </c>
      <c r="AF51" s="86">
        <f>IF((W51)=0,"",(AE51/W51))</f>
        <v>3.3464955448332706E-3</v>
      </c>
      <c r="AG51" s="83"/>
      <c r="AH51" s="80">
        <v>0.13</v>
      </c>
      <c r="AI51" s="84">
        <f>AI50*AH51</f>
        <v>1822.337894</v>
      </c>
      <c r="AJ51" s="83"/>
      <c r="AK51" s="85">
        <f t="shared" si="15"/>
        <v>7.976799999999912</v>
      </c>
      <c r="AL51" s="86">
        <f>IF((AC51)=0,"",(AK51/AC51))</f>
        <v>4.396478752977444E-3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14993.758968553153</v>
      </c>
      <c r="I52" s="83"/>
      <c r="J52" s="88"/>
      <c r="K52" s="84">
        <f>K50+K51</f>
        <v>15595.273396999999</v>
      </c>
      <c r="L52" s="83"/>
      <c r="M52" s="85">
        <f>K52-H52</f>
        <v>601.51442844684607</v>
      </c>
      <c r="N52" s="86">
        <f>IF((H52)=0,"",(M52/H52))</f>
        <v>4.0117653598968732E-2</v>
      </c>
      <c r="O52" s="83"/>
      <c r="P52" s="88"/>
      <c r="Q52" s="84">
        <f>Q50+Q51</f>
        <v>15656.295543999999</v>
      </c>
      <c r="R52" s="83"/>
      <c r="S52" s="85">
        <f t="shared" si="12"/>
        <v>61.022146999999677</v>
      </c>
      <c r="T52" s="86">
        <f>IF((K52)=0,"",(S52/K52))</f>
        <v>3.9128616374072842E-3</v>
      </c>
      <c r="U52" s="83"/>
      <c r="V52" s="88"/>
      <c r="W52" s="84">
        <f>W50+W51</f>
        <v>15718.383393999999</v>
      </c>
      <c r="X52" s="83"/>
      <c r="Y52" s="85">
        <f t="shared" si="13"/>
        <v>62.087849999999889</v>
      </c>
      <c r="Z52" s="86">
        <f>IF((Q52)=0,"",(Y52/Q52))</f>
        <v>3.9656794818103682E-3</v>
      </c>
      <c r="AA52" s="83"/>
      <c r="AB52" s="88"/>
      <c r="AC52" s="84">
        <f>AC50+AC51</f>
        <v>15770.984893999999</v>
      </c>
      <c r="AD52" s="83"/>
      <c r="AE52" s="85">
        <f t="shared" si="14"/>
        <v>52.601500000000669</v>
      </c>
      <c r="AF52" s="86">
        <f>IF((W52)=0,"",(AE52/W52))</f>
        <v>3.3464955448331696E-3</v>
      </c>
      <c r="AG52" s="83"/>
      <c r="AH52" s="88"/>
      <c r="AI52" s="84">
        <f>AI50+AI51</f>
        <v>15840.321694</v>
      </c>
      <c r="AJ52" s="83"/>
      <c r="AK52" s="85">
        <f t="shared" si="15"/>
        <v>69.336800000000949</v>
      </c>
      <c r="AL52" s="86">
        <f>IF((AC52)=0,"",(AK52/AC52))</f>
        <v>4.3964787529775532E-3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-1499.38</v>
      </c>
      <c r="I53" s="83"/>
      <c r="J53" s="88"/>
      <c r="K53" s="90">
        <f>ROUND(-K52*10%,2)</f>
        <v>-1559.53</v>
      </c>
      <c r="L53" s="83"/>
      <c r="M53" s="91">
        <f>K53-H53</f>
        <v>-60.149999999999864</v>
      </c>
      <c r="N53" s="92">
        <f>IF((H53)=0,"",(M53/H53))</f>
        <v>4.0116581520361655E-2</v>
      </c>
      <c r="O53" s="83"/>
      <c r="P53" s="88"/>
      <c r="Q53" s="90">
        <f>ROUND(-Q52*10%,2)</f>
        <v>-1565.63</v>
      </c>
      <c r="R53" s="83"/>
      <c r="S53" s="91">
        <f t="shared" si="12"/>
        <v>-6.1000000000001364</v>
      </c>
      <c r="T53" s="92">
        <f>IF((K53)=0,"",(S53/K53))</f>
        <v>3.9114348553731804E-3</v>
      </c>
      <c r="U53" s="83"/>
      <c r="V53" s="88"/>
      <c r="W53" s="90">
        <f>ROUND(-W52*10%,2)</f>
        <v>-1571.84</v>
      </c>
      <c r="X53" s="83"/>
      <c r="Y53" s="91">
        <f t="shared" si="13"/>
        <v>-6.209999999999809</v>
      </c>
      <c r="Z53" s="92">
        <f>IF((Q53)=0,"",(Y53/Q53))</f>
        <v>3.9664543985487048E-3</v>
      </c>
      <c r="AA53" s="83"/>
      <c r="AB53" s="88"/>
      <c r="AC53" s="90">
        <f>ROUND(-AC52*10%,2)</f>
        <v>-1577.1</v>
      </c>
      <c r="AD53" s="83"/>
      <c r="AE53" s="91">
        <f t="shared" si="14"/>
        <v>-5.2599999999999909</v>
      </c>
      <c r="AF53" s="92">
        <f>IF((W53)=0,"",(AE53/W53))</f>
        <v>3.3463965798045548E-3</v>
      </c>
      <c r="AG53" s="83"/>
      <c r="AH53" s="88"/>
      <c r="AI53" s="90">
        <f>ROUND(-AI52*10%,2)</f>
        <v>-1584.03</v>
      </c>
      <c r="AJ53" s="83"/>
      <c r="AK53" s="91">
        <f t="shared" si="15"/>
        <v>-6.9300000000000637</v>
      </c>
      <c r="AL53" s="92">
        <f>IF((AC53)=0,"",(AK53/AC53))</f>
        <v>4.394141145139854E-3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13494.378968553152</v>
      </c>
      <c r="I54" s="96"/>
      <c r="J54" s="93"/>
      <c r="K54" s="97">
        <f>K52+K53</f>
        <v>14035.743396999998</v>
      </c>
      <c r="L54" s="96"/>
      <c r="M54" s="98">
        <f>K54-H54</f>
        <v>541.36442844684643</v>
      </c>
      <c r="N54" s="99">
        <f>IF((H54)=0,"",(M54/H54))</f>
        <v>4.011777271917618E-2</v>
      </c>
      <c r="O54" s="96"/>
      <c r="P54" s="93"/>
      <c r="Q54" s="97">
        <f>Q52+Q53</f>
        <v>14090.665543999999</v>
      </c>
      <c r="R54" s="96"/>
      <c r="S54" s="98">
        <f t="shared" si="12"/>
        <v>54.922147000001132</v>
      </c>
      <c r="T54" s="99">
        <f>IF((K54)=0,"",(S54/K54))</f>
        <v>3.9130201690449964E-3</v>
      </c>
      <c r="U54" s="96"/>
      <c r="V54" s="93"/>
      <c r="W54" s="97">
        <f>W52+W53</f>
        <v>14146.543393999998</v>
      </c>
      <c r="X54" s="96"/>
      <c r="Y54" s="98">
        <f t="shared" si="13"/>
        <v>55.877849999998944</v>
      </c>
      <c r="Z54" s="99">
        <f>IF((Q54)=0,"",(Y54/Q54))</f>
        <v>3.9655933799232429E-3</v>
      </c>
      <c r="AA54" s="96"/>
      <c r="AB54" s="93"/>
      <c r="AC54" s="97">
        <f>AC52+AC53</f>
        <v>14193.884893999999</v>
      </c>
      <c r="AD54" s="96"/>
      <c r="AE54" s="98">
        <f t="shared" si="14"/>
        <v>47.341500000000451</v>
      </c>
      <c r="AF54" s="99">
        <f>IF((W54)=0,"",(AE54/W54))</f>
        <v>3.346506540960352E-3</v>
      </c>
      <c r="AG54" s="96"/>
      <c r="AH54" s="93"/>
      <c r="AI54" s="97">
        <f>AI52+AI53</f>
        <v>14256.291694</v>
      </c>
      <c r="AJ54" s="96"/>
      <c r="AK54" s="98">
        <f t="shared" si="15"/>
        <v>62.406800000000658</v>
      </c>
      <c r="AL54" s="99">
        <f>IF((AC54)=0,"",(AK54/AC54))</f>
        <v>4.396738487458151E-3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14147.113246507215</v>
      </c>
      <c r="I56" s="110"/>
      <c r="J56" s="107"/>
      <c r="K56" s="109">
        <f>SUM(K47:K48,K39,K40:K43)</f>
        <v>14679.426899999999</v>
      </c>
      <c r="L56" s="110"/>
      <c r="M56" s="111">
        <f>K56-H56</f>
        <v>532.31365349278349</v>
      </c>
      <c r="N56" s="78">
        <f>IF((H56)=0,"",(M56/H56))</f>
        <v>3.7627015788836392E-2</v>
      </c>
      <c r="O56" s="110"/>
      <c r="P56" s="107"/>
      <c r="Q56" s="109">
        <f>SUM(Q47:Q48,Q39,Q40:Q43)</f>
        <v>14733.4288</v>
      </c>
      <c r="R56" s="110"/>
      <c r="S56" s="111">
        <f t="shared" si="12"/>
        <v>54.001900000001115</v>
      </c>
      <c r="T56" s="78">
        <f>IF((K56)=0,"",(S56/K56))</f>
        <v>3.6787471587191949E-3</v>
      </c>
      <c r="U56" s="110"/>
      <c r="V56" s="107"/>
      <c r="W56" s="109">
        <f>SUM(W47:W48,W39,W40:W43)</f>
        <v>14788.373799999999</v>
      </c>
      <c r="X56" s="110"/>
      <c r="Y56" s="111">
        <f t="shared" si="13"/>
        <v>54.944999999999709</v>
      </c>
      <c r="Z56" s="78">
        <f>IF((Q56)=0,"",(Y56/Q56))</f>
        <v>3.7292744781852621E-3</v>
      </c>
      <c r="AA56" s="110"/>
      <c r="AB56" s="107"/>
      <c r="AC56" s="109">
        <f>SUM(AC47:AC48,AC39,AC40:AC43)</f>
        <v>14834.923799999999</v>
      </c>
      <c r="AD56" s="110"/>
      <c r="AE56" s="111">
        <f t="shared" si="14"/>
        <v>46.549999999999272</v>
      </c>
      <c r="AF56" s="78">
        <f>IF((W56)=0,"",(AE56/W56))</f>
        <v>3.1477429925391306E-3</v>
      </c>
      <c r="AG56" s="110"/>
      <c r="AH56" s="107"/>
      <c r="AI56" s="109">
        <f>SUM(AI47:AI48,AI39,AI40:AI43)</f>
        <v>14896.283799999999</v>
      </c>
      <c r="AJ56" s="110"/>
      <c r="AK56" s="111">
        <f t="shared" si="15"/>
        <v>61.360000000000582</v>
      </c>
      <c r="AL56" s="78">
        <f>IF((AC56)=0,"",(AK56/AC56))</f>
        <v>4.1361857214258554E-3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1839.1247220459379</v>
      </c>
      <c r="I57" s="115"/>
      <c r="J57" s="113">
        <v>0.13</v>
      </c>
      <c r="K57" s="116">
        <f>K56*J57</f>
        <v>1908.3254969999998</v>
      </c>
      <c r="L57" s="115"/>
      <c r="M57" s="117">
        <f>K57-H57</f>
        <v>69.200774954061899</v>
      </c>
      <c r="N57" s="86">
        <f>IF((H57)=0,"",(M57/H57))</f>
        <v>3.762701578883642E-2</v>
      </c>
      <c r="O57" s="115"/>
      <c r="P57" s="113">
        <v>0.13</v>
      </c>
      <c r="Q57" s="116">
        <f>Q56*P57</f>
        <v>1915.345744</v>
      </c>
      <c r="R57" s="115"/>
      <c r="S57" s="117">
        <f t="shared" si="12"/>
        <v>7.020247000000154</v>
      </c>
      <c r="T57" s="86">
        <f>IF((K57)=0,"",(S57/K57))</f>
        <v>3.6787471587191997E-3</v>
      </c>
      <c r="U57" s="115"/>
      <c r="V57" s="113">
        <v>0.13</v>
      </c>
      <c r="W57" s="116">
        <f>W56*V57</f>
        <v>1922.4885939999999</v>
      </c>
      <c r="X57" s="115"/>
      <c r="Y57" s="117">
        <f t="shared" si="13"/>
        <v>7.1428499999999531</v>
      </c>
      <c r="Z57" s="86">
        <f>IF((Q57)=0,"",(Y57/Q57))</f>
        <v>3.7292744781852573E-3</v>
      </c>
      <c r="AA57" s="115"/>
      <c r="AB57" s="113">
        <v>0.13</v>
      </c>
      <c r="AC57" s="116">
        <f>AC56*AB57</f>
        <v>1928.540094</v>
      </c>
      <c r="AD57" s="115"/>
      <c r="AE57" s="117">
        <f t="shared" si="14"/>
        <v>6.0515000000000327</v>
      </c>
      <c r="AF57" s="86">
        <f>IF((W57)=0,"",(AE57/W57))</f>
        <v>3.1477429925391969E-3</v>
      </c>
      <c r="AG57" s="115"/>
      <c r="AH57" s="113">
        <v>0.13</v>
      </c>
      <c r="AI57" s="116">
        <f>AI56*AH57</f>
        <v>1936.5168939999999</v>
      </c>
      <c r="AJ57" s="115"/>
      <c r="AK57" s="117">
        <f t="shared" si="15"/>
        <v>7.976799999999912</v>
      </c>
      <c r="AL57" s="86">
        <f>IF((AC57)=0,"",(AK57/AC57))</f>
        <v>4.1361857214257695E-3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15986.237968553152</v>
      </c>
      <c r="I58" s="115"/>
      <c r="J58" s="119"/>
      <c r="K58" s="116">
        <f>K56+K57</f>
        <v>16587.752396999997</v>
      </c>
      <c r="L58" s="115"/>
      <c r="M58" s="117">
        <f>K58-H58</f>
        <v>601.51442844684425</v>
      </c>
      <c r="N58" s="86">
        <f>IF((H58)=0,"",(M58/H58))</f>
        <v>3.7627015788836329E-2</v>
      </c>
      <c r="O58" s="115"/>
      <c r="P58" s="119"/>
      <c r="Q58" s="116">
        <f>Q56+Q57</f>
        <v>16648.774544</v>
      </c>
      <c r="R58" s="115"/>
      <c r="S58" s="117">
        <f t="shared" si="12"/>
        <v>61.022147000003315</v>
      </c>
      <c r="T58" s="86">
        <f>IF((K58)=0,"",(S58/K58))</f>
        <v>3.6787471587193194E-3</v>
      </c>
      <c r="U58" s="115"/>
      <c r="V58" s="119"/>
      <c r="W58" s="116">
        <f>W56+W57</f>
        <v>16710.862394</v>
      </c>
      <c r="X58" s="115"/>
      <c r="Y58" s="117">
        <f t="shared" si="13"/>
        <v>62.087849999999889</v>
      </c>
      <c r="Z58" s="86">
        <f>IF((Q58)=0,"",(Y58/Q58))</f>
        <v>3.7292744781852751E-3</v>
      </c>
      <c r="AA58" s="115"/>
      <c r="AB58" s="119"/>
      <c r="AC58" s="116">
        <f>AC56+AC57</f>
        <v>16763.463894</v>
      </c>
      <c r="AD58" s="115"/>
      <c r="AE58" s="117">
        <f t="shared" si="14"/>
        <v>52.601500000000669</v>
      </c>
      <c r="AF58" s="86">
        <f>IF((W58)=0,"",(AE58/W58))</f>
        <v>3.1477429925392199E-3</v>
      </c>
      <c r="AG58" s="115"/>
      <c r="AH58" s="119"/>
      <c r="AI58" s="116">
        <f>AI56+AI57</f>
        <v>16832.800693999998</v>
      </c>
      <c r="AJ58" s="115"/>
      <c r="AK58" s="117">
        <f t="shared" si="15"/>
        <v>69.336799999997311</v>
      </c>
      <c r="AL58" s="86">
        <f>IF((AC58)=0,"",(AK58/AC58))</f>
        <v>4.136185721425655E-3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-1598.62</v>
      </c>
      <c r="I59" s="115"/>
      <c r="J59" s="119"/>
      <c r="K59" s="122">
        <f>ROUND(-K58*10%,2)</f>
        <v>-1658.78</v>
      </c>
      <c r="L59" s="115"/>
      <c r="M59" s="123">
        <f>K59-H59</f>
        <v>-60.160000000000082</v>
      </c>
      <c r="N59" s="92">
        <f>IF((H59)=0,"",(M59/H59))</f>
        <v>3.7632457995020761E-2</v>
      </c>
      <c r="O59" s="115"/>
      <c r="P59" s="119"/>
      <c r="Q59" s="122">
        <f>ROUND(-Q58*10%,2)</f>
        <v>-1664.88</v>
      </c>
      <c r="R59" s="115"/>
      <c r="S59" s="123">
        <f t="shared" si="12"/>
        <v>-6.1000000000001364</v>
      </c>
      <c r="T59" s="92">
        <f>IF((K59)=0,"",(S59/K59))</f>
        <v>3.6774014637264356E-3</v>
      </c>
      <c r="U59" s="115"/>
      <c r="V59" s="119"/>
      <c r="W59" s="122">
        <f>ROUND(-W58*10%,2)</f>
        <v>-1671.09</v>
      </c>
      <c r="X59" s="115"/>
      <c r="Y59" s="123">
        <f t="shared" si="13"/>
        <v>-6.209999999999809</v>
      </c>
      <c r="Z59" s="92">
        <f>IF((Q59)=0,"",(Y59/Q59))</f>
        <v>3.7299985584545482E-3</v>
      </c>
      <c r="AA59" s="115"/>
      <c r="AB59" s="119"/>
      <c r="AC59" s="122">
        <f>ROUND(-AC58*10%,2)</f>
        <v>-1676.35</v>
      </c>
      <c r="AD59" s="115"/>
      <c r="AE59" s="123">
        <f t="shared" si="14"/>
        <v>-5.2599999999999909</v>
      </c>
      <c r="AF59" s="92">
        <f>IF((W59)=0,"",(AE59/W59))</f>
        <v>3.1476461471255236E-3</v>
      </c>
      <c r="AG59" s="115"/>
      <c r="AH59" s="119"/>
      <c r="AI59" s="122">
        <f>ROUND(-AI58*10%,2)</f>
        <v>-1683.28</v>
      </c>
      <c r="AJ59" s="115"/>
      <c r="AK59" s="123">
        <f t="shared" si="15"/>
        <v>-6.9300000000000637</v>
      </c>
      <c r="AL59" s="92">
        <f>IF((AC59)=0,"",(AK59/AC59))</f>
        <v>4.1339815670952155E-3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14387.617968553153</v>
      </c>
      <c r="I60" s="127"/>
      <c r="J60" s="124"/>
      <c r="K60" s="128">
        <f>SUM(K58:K59)</f>
        <v>14928.972396999996</v>
      </c>
      <c r="L60" s="127"/>
      <c r="M60" s="129">
        <f>K60-H60</f>
        <v>541.35442844684258</v>
      </c>
      <c r="N60" s="130">
        <f>IF((H60)=0,"",(M60/H60))</f>
        <v>3.7626411100855926E-2</v>
      </c>
      <c r="O60" s="127"/>
      <c r="P60" s="124"/>
      <c r="Q60" s="128">
        <f>SUM(Q58:Q59)</f>
        <v>14983.894543999999</v>
      </c>
      <c r="R60" s="127"/>
      <c r="S60" s="129">
        <f t="shared" si="12"/>
        <v>54.922147000002951</v>
      </c>
      <c r="T60" s="130">
        <f>IF((K60)=0,"",(S60/K60))</f>
        <v>3.6788966808619498E-3</v>
      </c>
      <c r="U60" s="127"/>
      <c r="V60" s="124"/>
      <c r="W60" s="128">
        <f>SUM(W58:W59)</f>
        <v>15039.772394</v>
      </c>
      <c r="X60" s="127"/>
      <c r="Y60" s="129">
        <f t="shared" si="13"/>
        <v>55.877850000000763</v>
      </c>
      <c r="Z60" s="130">
        <f>IF((Q60)=0,"",(Y60/Q60))</f>
        <v>3.7291940246853869E-3</v>
      </c>
      <c r="AA60" s="127"/>
      <c r="AB60" s="124"/>
      <c r="AC60" s="128">
        <f>SUM(AC58:AC59)</f>
        <v>15087.113894</v>
      </c>
      <c r="AD60" s="127"/>
      <c r="AE60" s="129">
        <f t="shared" si="14"/>
        <v>47.341500000000451</v>
      </c>
      <c r="AF60" s="130">
        <f>IF((W60)=0,"",(AE60/W60))</f>
        <v>3.1477537531676325E-3</v>
      </c>
      <c r="AG60" s="127"/>
      <c r="AH60" s="124"/>
      <c r="AI60" s="128">
        <f>SUM(AI58:AI59)</f>
        <v>15149.520693999997</v>
      </c>
      <c r="AJ60" s="127"/>
      <c r="AK60" s="129">
        <f t="shared" si="15"/>
        <v>62.40679999999702</v>
      </c>
      <c r="AL60" s="130">
        <f>IF((AC60)=0,"",(AK60/AC60))</f>
        <v>4.136430628048457E-3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Q42" zoomScaleNormal="100" workbookViewId="0">
      <selection activeCell="Q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350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153999.99999999997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91" t="s">
        <v>59</v>
      </c>
      <c r="H9" s="192"/>
      <c r="I9" s="158"/>
      <c r="J9" s="191" t="s">
        <v>61</v>
      </c>
      <c r="K9" s="192"/>
      <c r="L9" s="158"/>
      <c r="M9" s="191" t="s">
        <v>60</v>
      </c>
      <c r="N9" s="192"/>
      <c r="O9" s="158"/>
      <c r="P9" s="191" t="s">
        <v>62</v>
      </c>
      <c r="Q9" s="192"/>
      <c r="R9" s="158"/>
      <c r="S9" s="191" t="s">
        <v>63</v>
      </c>
      <c r="T9" s="192"/>
      <c r="U9" s="158"/>
      <c r="V9" s="191" t="s">
        <v>65</v>
      </c>
      <c r="W9" s="192"/>
      <c r="X9" s="158"/>
      <c r="Y9" s="191" t="s">
        <v>66</v>
      </c>
      <c r="Z9" s="192"/>
      <c r="AA9" s="158"/>
      <c r="AB9" s="191" t="s">
        <v>67</v>
      </c>
      <c r="AC9" s="192"/>
      <c r="AD9" s="158"/>
      <c r="AE9" s="191" t="s">
        <v>68</v>
      </c>
      <c r="AF9" s="192"/>
      <c r="AG9" s="158"/>
      <c r="AH9" s="191" t="s">
        <v>69</v>
      </c>
      <c r="AI9" s="192"/>
      <c r="AJ9" s="158"/>
      <c r="AK9" s="191" t="s">
        <v>70</v>
      </c>
      <c r="AL9" s="192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377.44</v>
      </c>
      <c r="K12" s="18">
        <f t="shared" ref="K12:K27" si="1">$F12*J12</f>
        <v>377.44</v>
      </c>
      <c r="L12" s="19"/>
      <c r="M12" s="21">
        <f>K12-H12</f>
        <v>74.670000000000016</v>
      </c>
      <c r="N12" s="22">
        <f>IF((H12)=0,"",(M12/H12))</f>
        <v>0.24662284902731452</v>
      </c>
      <c r="O12" s="19"/>
      <c r="P12" s="16">
        <v>395.05</v>
      </c>
      <c r="Q12" s="18">
        <f t="shared" ref="Q12:Q27" si="2">$F12*P12</f>
        <v>395.05</v>
      </c>
      <c r="R12" s="19"/>
      <c r="S12" s="21">
        <f>Q12-K12</f>
        <v>17.610000000000014</v>
      </c>
      <c r="T12" s="22">
        <f t="shared" ref="T12:T34" si="3">IF((K12)=0,"",(S12/K12))</f>
        <v>4.6656422212802071E-2</v>
      </c>
      <c r="U12" s="19"/>
      <c r="V12" s="16">
        <v>404.22</v>
      </c>
      <c r="W12" s="18">
        <f t="shared" ref="W12:W27" si="4">$F12*V12</f>
        <v>404.22</v>
      </c>
      <c r="X12" s="19"/>
      <c r="Y12" s="21">
        <f>W12-Q12</f>
        <v>9.1700000000000159</v>
      </c>
      <c r="Z12" s="22">
        <f t="shared" ref="Z12:Z34" si="5">IF((Q12)=0,"",(Y12/Q12))</f>
        <v>2.3212251613719821E-2</v>
      </c>
      <c r="AA12" s="19"/>
      <c r="AB12" s="16">
        <v>410.02</v>
      </c>
      <c r="AC12" s="18">
        <f t="shared" ref="AC12:AC27" si="6">$F12*AB12</f>
        <v>410.02</v>
      </c>
      <c r="AD12" s="19"/>
      <c r="AE12" s="21">
        <f>AC12-W12</f>
        <v>5.7999999999999545</v>
      </c>
      <c r="AF12" s="22">
        <f t="shared" ref="AF12:AF34" si="7">IF((W12)=0,"",(AE12/W12))</f>
        <v>1.4348622037504215E-2</v>
      </c>
      <c r="AG12" s="19"/>
      <c r="AH12" s="16">
        <v>421.78</v>
      </c>
      <c r="AI12" s="18">
        <f t="shared" ref="AI12:AI27" si="8">$F12*AH12</f>
        <v>421.78</v>
      </c>
      <c r="AJ12" s="19"/>
      <c r="AK12" s="21">
        <f>AI12-AC12</f>
        <v>11.759999999999991</v>
      </c>
      <c r="AL12" s="22">
        <f t="shared" ref="AL12:AL34" si="9">IF((AC12)=0,"",(AK12/AC12))</f>
        <v>2.8681527730354595E-2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si="10"/>
        <v>-5.4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350</v>
      </c>
      <c r="G19" s="16">
        <v>2.1000999999999999</v>
      </c>
      <c r="H19" s="18">
        <f t="shared" si="0"/>
        <v>735.03499999999997</v>
      </c>
      <c r="I19" s="19"/>
      <c r="J19" s="16">
        <v>2.5436999999999999</v>
      </c>
      <c r="K19" s="18">
        <f t="shared" si="1"/>
        <v>890.29499999999996</v>
      </c>
      <c r="L19" s="19"/>
      <c r="M19" s="21">
        <f t="shared" si="10"/>
        <v>155.26</v>
      </c>
      <c r="N19" s="22">
        <f t="shared" si="11"/>
        <v>0.21122803676015428</v>
      </c>
      <c r="O19" s="19"/>
      <c r="P19" s="16">
        <v>2.6482000000000001</v>
      </c>
      <c r="Q19" s="18">
        <f t="shared" si="2"/>
        <v>926.87</v>
      </c>
      <c r="R19" s="19"/>
      <c r="S19" s="21">
        <f t="shared" si="12"/>
        <v>36.575000000000045</v>
      </c>
      <c r="T19" s="22">
        <f t="shared" si="3"/>
        <v>4.1081888587490713E-2</v>
      </c>
      <c r="U19" s="19"/>
      <c r="V19" s="16">
        <v>2.7025999999999999</v>
      </c>
      <c r="W19" s="18">
        <f t="shared" si="4"/>
        <v>945.91</v>
      </c>
      <c r="X19" s="19"/>
      <c r="Y19" s="21">
        <f t="shared" si="13"/>
        <v>19.039999999999964</v>
      </c>
      <c r="Z19" s="22">
        <f t="shared" si="5"/>
        <v>2.0542255116682992E-2</v>
      </c>
      <c r="AA19" s="19"/>
      <c r="AB19" s="16">
        <v>2.7370000000000001</v>
      </c>
      <c r="AC19" s="18">
        <f t="shared" si="6"/>
        <v>957.95</v>
      </c>
      <c r="AD19" s="19"/>
      <c r="AE19" s="21">
        <f t="shared" si="14"/>
        <v>12.040000000000077</v>
      </c>
      <c r="AF19" s="22">
        <f t="shared" si="7"/>
        <v>1.2728483682380012E-2</v>
      </c>
      <c r="AG19" s="19"/>
      <c r="AH19" s="16">
        <v>2.8067000000000002</v>
      </c>
      <c r="AI19" s="18">
        <f t="shared" si="8"/>
        <v>982.34500000000003</v>
      </c>
      <c r="AJ19" s="19"/>
      <c r="AK19" s="21">
        <f t="shared" si="15"/>
        <v>24.394999999999982</v>
      </c>
      <c r="AL19" s="22">
        <f t="shared" si="9"/>
        <v>2.546583850931675E-2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350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350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-6.6849999999999996</v>
      </c>
      <c r="L21" s="19"/>
      <c r="M21" s="21">
        <f t="shared" si="10"/>
        <v>-6.6849999999999996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6.6849999999999996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350</v>
      </c>
      <c r="G24" s="16">
        <v>-1.04E-2</v>
      </c>
      <c r="H24" s="18">
        <f t="shared" si="0"/>
        <v>-3.6399999999999997</v>
      </c>
      <c r="I24" s="19"/>
      <c r="J24" s="16">
        <v>0</v>
      </c>
      <c r="K24" s="18">
        <f t="shared" si="1"/>
        <v>0</v>
      </c>
      <c r="L24" s="19"/>
      <c r="M24" s="21">
        <f t="shared" si="10"/>
        <v>3.6399999999999997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17"/>
        <v>350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17"/>
        <v>350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17"/>
        <v>350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1039.6049999999998</v>
      </c>
      <c r="I28" s="31"/>
      <c r="J28" s="28"/>
      <c r="K28" s="30">
        <f>SUM(K12:K27)</f>
        <v>1261.05</v>
      </c>
      <c r="L28" s="31"/>
      <c r="M28" s="32">
        <f t="shared" si="10"/>
        <v>221.44500000000016</v>
      </c>
      <c r="N28" s="33">
        <f t="shared" si="11"/>
        <v>0.2130087869912132</v>
      </c>
      <c r="O28" s="31"/>
      <c r="P28" s="28"/>
      <c r="Q28" s="30">
        <f>SUM(Q12:Q27)</f>
        <v>1321.92</v>
      </c>
      <c r="R28" s="31"/>
      <c r="S28" s="32">
        <f t="shared" si="12"/>
        <v>60.870000000000118</v>
      </c>
      <c r="T28" s="33">
        <f t="shared" si="3"/>
        <v>4.8269299393362768E-2</v>
      </c>
      <c r="U28" s="31"/>
      <c r="V28" s="28"/>
      <c r="W28" s="30">
        <f>SUM(W12:W27)</f>
        <v>1350.13</v>
      </c>
      <c r="X28" s="31"/>
      <c r="Y28" s="32">
        <f t="shared" si="13"/>
        <v>28.210000000000036</v>
      </c>
      <c r="Z28" s="33">
        <f t="shared" si="5"/>
        <v>2.1340171871217648E-2</v>
      </c>
      <c r="AA28" s="31"/>
      <c r="AB28" s="28"/>
      <c r="AC28" s="30">
        <f>SUM(AC12:AC27)</f>
        <v>1367.97</v>
      </c>
      <c r="AD28" s="31"/>
      <c r="AE28" s="32">
        <f t="shared" si="14"/>
        <v>17.839999999999918</v>
      </c>
      <c r="AF28" s="33">
        <f t="shared" si="7"/>
        <v>1.3213542399620715E-2</v>
      </c>
      <c r="AG28" s="31"/>
      <c r="AH28" s="28"/>
      <c r="AI28" s="30">
        <f>SUM(AI12:AI27)</f>
        <v>1404.125</v>
      </c>
      <c r="AJ28" s="31"/>
      <c r="AK28" s="32">
        <f t="shared" si="15"/>
        <v>36.154999999999973</v>
      </c>
      <c r="AL28" s="33">
        <f t="shared" si="9"/>
        <v>2.6429673165347174E-2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350</v>
      </c>
      <c r="G29" s="16">
        <v>-0.58990164711516002</v>
      </c>
      <c r="H29" s="18">
        <f t="shared" ref="H29:H35" si="18">F29*G29</f>
        <v>-206.46557649030601</v>
      </c>
      <c r="I29" s="19"/>
      <c r="J29" s="16">
        <v>-0.34010000000000001</v>
      </c>
      <c r="K29" s="18">
        <f t="shared" ref="K29:K35" si="19">$F29*J29</f>
        <v>-119.03500000000001</v>
      </c>
      <c r="L29" s="19"/>
      <c r="M29" s="21">
        <f t="shared" si="10"/>
        <v>87.430576490305995</v>
      </c>
      <c r="N29" s="22">
        <f t="shared" si="11"/>
        <v>-0.42346321346411492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119.03500000000001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350</v>
      </c>
      <c r="G30" s="16">
        <v>-0.44033296685597306</v>
      </c>
      <c r="H30" s="18">
        <f t="shared" si="18"/>
        <v>-154.11653839959058</v>
      </c>
      <c r="I30" s="19"/>
      <c r="J30" s="16">
        <v>0.44640000000000002</v>
      </c>
      <c r="K30" s="18">
        <f t="shared" si="19"/>
        <v>156.24</v>
      </c>
      <c r="L30" s="19"/>
      <c r="M30" s="21">
        <f t="shared" si="10"/>
        <v>310.35653839959059</v>
      </c>
      <c r="N30" s="22">
        <f t="shared" si="11"/>
        <v>-2.013778285072195</v>
      </c>
      <c r="O30" s="19"/>
      <c r="P30" s="16">
        <v>0</v>
      </c>
      <c r="Q30" s="18">
        <f t="shared" si="20"/>
        <v>0</v>
      </c>
      <c r="R30" s="19"/>
      <c r="S30" s="21">
        <f t="shared" si="12"/>
        <v>-156.24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24"/>
        <v>350</v>
      </c>
      <c r="G31" s="16">
        <v>0</v>
      </c>
      <c r="H31" s="18">
        <f t="shared" si="18"/>
        <v>0</v>
      </c>
      <c r="I31" s="19"/>
      <c r="J31" s="16">
        <v>4.6100000000000002E-2</v>
      </c>
      <c r="K31" s="18">
        <f t="shared" si="19"/>
        <v>16.135000000000002</v>
      </c>
      <c r="L31" s="19"/>
      <c r="M31" s="21">
        <f t="shared" si="10"/>
        <v>16.135000000000002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-16.135000000000002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24"/>
        <v>350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350</v>
      </c>
      <c r="G33" s="141">
        <v>2.1690000000000001E-2</v>
      </c>
      <c r="H33" s="18">
        <f t="shared" si="18"/>
        <v>7.5914999999999999</v>
      </c>
      <c r="I33" s="19"/>
      <c r="J33" s="141">
        <v>2.1690000000000001E-2</v>
      </c>
      <c r="K33" s="18">
        <f t="shared" si="19"/>
        <v>7.5914999999999999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20"/>
        <v>7.5914999999999999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21"/>
        <v>7.5914999999999999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22"/>
        <v>7.5914999999999999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23"/>
        <v>7.5914999999999999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5836.6000000000058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566.15020000000061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566.15020000000061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566.15020000000061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566.15020000000061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566.15020000000061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566.15020000000061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1252.7645851101038</v>
      </c>
      <c r="I36" s="31"/>
      <c r="J36" s="42"/>
      <c r="K36" s="44">
        <f>SUM(K29:K35)+K28</f>
        <v>1888.1317000000006</v>
      </c>
      <c r="L36" s="31"/>
      <c r="M36" s="32">
        <f t="shared" si="10"/>
        <v>635.36711488989681</v>
      </c>
      <c r="N36" s="33">
        <f t="shared" ref="N36:N46" si="25">IF((H36)=0,"",(M36/H36))</f>
        <v>0.50717199579365124</v>
      </c>
      <c r="O36" s="31"/>
      <c r="P36" s="42"/>
      <c r="Q36" s="44">
        <f>SUM(Q29:Q35)+Q28</f>
        <v>1895.6617000000006</v>
      </c>
      <c r="R36" s="31"/>
      <c r="S36" s="32">
        <f t="shared" si="12"/>
        <v>7.5299999999999727</v>
      </c>
      <c r="T36" s="33">
        <f t="shared" ref="T36:T46" si="26">IF((K36)=0,"",(S36/K36))</f>
        <v>3.9880692644480098E-3</v>
      </c>
      <c r="U36" s="31"/>
      <c r="V36" s="42"/>
      <c r="W36" s="44">
        <f>SUM(W29:W35)+W28</f>
        <v>1923.8717000000006</v>
      </c>
      <c r="X36" s="31"/>
      <c r="Y36" s="32">
        <f t="shared" si="13"/>
        <v>28.210000000000036</v>
      </c>
      <c r="Z36" s="33">
        <f t="shared" ref="Z36:Z46" si="27">IF((Q36)=0,"",(Y36/Q36))</f>
        <v>1.4881347236165623E-2</v>
      </c>
      <c r="AA36" s="31"/>
      <c r="AB36" s="42"/>
      <c r="AC36" s="44">
        <f>SUM(AC29:AC35)+AC28</f>
        <v>1941.7117000000007</v>
      </c>
      <c r="AD36" s="31"/>
      <c r="AE36" s="32">
        <f t="shared" si="14"/>
        <v>17.840000000000146</v>
      </c>
      <c r="AF36" s="33">
        <f t="shared" ref="AF36:AF46" si="28">IF((W36)=0,"",(AE36/W36))</f>
        <v>9.2729676308457264E-3</v>
      </c>
      <c r="AG36" s="31"/>
      <c r="AH36" s="42"/>
      <c r="AI36" s="44">
        <f>SUM(AI29:AI35)+AI28</f>
        <v>1977.8667000000005</v>
      </c>
      <c r="AJ36" s="31"/>
      <c r="AK36" s="32">
        <f t="shared" si="15"/>
        <v>36.154999999999745</v>
      </c>
      <c r="AL36" s="33">
        <f t="shared" ref="AL36:AL46" si="29">IF((AC36)=0,"",(AK36/AC36))</f>
        <v>1.8620168998312019E-2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350</v>
      </c>
      <c r="G37" s="20">
        <v>2.5070999999999999</v>
      </c>
      <c r="H37" s="18">
        <f>F37*G37</f>
        <v>877.48500000000001</v>
      </c>
      <c r="I37" s="19"/>
      <c r="J37" s="20">
        <v>2.6038000000000001</v>
      </c>
      <c r="K37" s="18">
        <f>$F37*J37</f>
        <v>911.33</v>
      </c>
      <c r="L37" s="19"/>
      <c r="M37" s="21">
        <f t="shared" si="10"/>
        <v>33.845000000000027</v>
      </c>
      <c r="N37" s="22">
        <f t="shared" si="25"/>
        <v>3.857045989390135E-2</v>
      </c>
      <c r="O37" s="19"/>
      <c r="P37" s="20">
        <v>2.6913</v>
      </c>
      <c r="Q37" s="18">
        <f>$F37*P37</f>
        <v>941.95500000000004</v>
      </c>
      <c r="R37" s="19"/>
      <c r="S37" s="21">
        <f t="shared" si="12"/>
        <v>30.625</v>
      </c>
      <c r="T37" s="22">
        <f t="shared" si="26"/>
        <v>3.3604731546201701E-2</v>
      </c>
      <c r="U37" s="19"/>
      <c r="V37" s="20">
        <v>2.7789000000000001</v>
      </c>
      <c r="W37" s="18">
        <f>$F37*V37</f>
        <v>972.61500000000001</v>
      </c>
      <c r="X37" s="19"/>
      <c r="Y37" s="21">
        <f t="shared" si="13"/>
        <v>30.659999999999968</v>
      </c>
      <c r="Z37" s="22">
        <f t="shared" si="27"/>
        <v>3.2549325604726308E-2</v>
      </c>
      <c r="AA37" s="19"/>
      <c r="AB37" s="20">
        <v>2.8664000000000001</v>
      </c>
      <c r="AC37" s="18">
        <f>$F37*AB37</f>
        <v>1003.24</v>
      </c>
      <c r="AD37" s="19"/>
      <c r="AE37" s="21">
        <f t="shared" si="14"/>
        <v>30.625</v>
      </c>
      <c r="AF37" s="22">
        <f t="shared" si="28"/>
        <v>3.1487279139227754E-2</v>
      </c>
      <c r="AG37" s="19"/>
      <c r="AH37" s="20">
        <v>2.9539</v>
      </c>
      <c r="AI37" s="18">
        <f>$F37*AH37</f>
        <v>1033.865</v>
      </c>
      <c r="AJ37" s="19"/>
      <c r="AK37" s="21">
        <f t="shared" si="15"/>
        <v>30.625</v>
      </c>
      <c r="AL37" s="22">
        <f t="shared" si="29"/>
        <v>3.0526095450739605E-2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350</v>
      </c>
      <c r="G38" s="20">
        <v>1.8734</v>
      </c>
      <c r="H38" s="18">
        <f>F38*G38</f>
        <v>655.68999999999994</v>
      </c>
      <c r="I38" s="19"/>
      <c r="J38" s="20">
        <v>2.0114999999999998</v>
      </c>
      <c r="K38" s="18">
        <f>$F38*J38</f>
        <v>704.02499999999998</v>
      </c>
      <c r="L38" s="19"/>
      <c r="M38" s="21">
        <f t="shared" si="10"/>
        <v>48.335000000000036</v>
      </c>
      <c r="N38" s="22">
        <f t="shared" si="25"/>
        <v>7.3716237856304115E-2</v>
      </c>
      <c r="O38" s="19"/>
      <c r="P38" s="20">
        <v>2.0527000000000002</v>
      </c>
      <c r="Q38" s="18">
        <f>$F38*P38</f>
        <v>718.44500000000005</v>
      </c>
      <c r="R38" s="19"/>
      <c r="S38" s="21">
        <f t="shared" si="12"/>
        <v>14.420000000000073</v>
      </c>
      <c r="T38" s="22">
        <f t="shared" si="26"/>
        <v>2.0482227193636692E-2</v>
      </c>
      <c r="U38" s="19"/>
      <c r="V38" s="20">
        <v>2.0937999999999999</v>
      </c>
      <c r="W38" s="18">
        <f>$F38*V38</f>
        <v>732.82999999999993</v>
      </c>
      <c r="X38" s="19"/>
      <c r="Y38" s="21">
        <f t="shared" si="13"/>
        <v>14.384999999999877</v>
      </c>
      <c r="Z38" s="22">
        <f t="shared" si="27"/>
        <v>2.0022409509426436E-2</v>
      </c>
      <c r="AA38" s="19"/>
      <c r="AB38" s="20">
        <v>2.1349</v>
      </c>
      <c r="AC38" s="18">
        <f>$F38*AB38</f>
        <v>747.21500000000003</v>
      </c>
      <c r="AD38" s="19"/>
      <c r="AE38" s="21">
        <f t="shared" si="14"/>
        <v>14.385000000000105</v>
      </c>
      <c r="AF38" s="22">
        <f t="shared" si="28"/>
        <v>1.9629381984907969E-2</v>
      </c>
      <c r="AG38" s="19"/>
      <c r="AH38" s="20">
        <v>2.1760999999999999</v>
      </c>
      <c r="AI38" s="18">
        <f>$F38*AH38</f>
        <v>761.63499999999999</v>
      </c>
      <c r="AJ38" s="19"/>
      <c r="AK38" s="21">
        <f t="shared" si="15"/>
        <v>14.419999999999959</v>
      </c>
      <c r="AL38" s="22">
        <f t="shared" si="29"/>
        <v>1.9298327790528775E-2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2785.939585110104</v>
      </c>
      <c r="I39" s="49"/>
      <c r="J39" s="48"/>
      <c r="K39" s="44">
        <f>SUM(K36:K38)</f>
        <v>3503.4867000000008</v>
      </c>
      <c r="L39" s="49"/>
      <c r="M39" s="32">
        <f t="shared" si="10"/>
        <v>717.54711488989687</v>
      </c>
      <c r="N39" s="33">
        <f t="shared" si="25"/>
        <v>0.2575601849820941</v>
      </c>
      <c r="O39" s="49"/>
      <c r="P39" s="48"/>
      <c r="Q39" s="44">
        <f>SUM(Q36:Q38)</f>
        <v>3556.0617000000007</v>
      </c>
      <c r="R39" s="49"/>
      <c r="S39" s="32">
        <f t="shared" si="12"/>
        <v>52.574999999999818</v>
      </c>
      <c r="T39" s="33">
        <f t="shared" si="26"/>
        <v>1.5006479116932227E-2</v>
      </c>
      <c r="U39" s="49"/>
      <c r="V39" s="48"/>
      <c r="W39" s="44">
        <f>SUM(W36:W38)</f>
        <v>3629.3167000000003</v>
      </c>
      <c r="X39" s="49"/>
      <c r="Y39" s="32">
        <f t="shared" si="13"/>
        <v>73.254999999999654</v>
      </c>
      <c r="Z39" s="33">
        <f t="shared" si="27"/>
        <v>2.0600036270461686E-2</v>
      </c>
      <c r="AA39" s="49"/>
      <c r="AB39" s="48"/>
      <c r="AC39" s="44">
        <f>SUM(AC36:AC38)</f>
        <v>3692.1667000000007</v>
      </c>
      <c r="AD39" s="49"/>
      <c r="AE39" s="32">
        <f t="shared" si="14"/>
        <v>62.850000000000364</v>
      </c>
      <c r="AF39" s="33">
        <f t="shared" si="28"/>
        <v>1.7317309343656991E-2</v>
      </c>
      <c r="AG39" s="49"/>
      <c r="AH39" s="48"/>
      <c r="AI39" s="44">
        <f>SUM(AI36:AI38)</f>
        <v>3773.3667000000005</v>
      </c>
      <c r="AJ39" s="49"/>
      <c r="AK39" s="32">
        <f t="shared" si="15"/>
        <v>81.199999999999818</v>
      </c>
      <c r="AL39" s="33">
        <f t="shared" si="29"/>
        <v>2.199250645968932E-2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159836.59999999998</v>
      </c>
      <c r="G40" s="51">
        <v>4.4000000000000003E-3</v>
      </c>
      <c r="H40" s="162">
        <f t="shared" ref="H40:H48" si="30">F40*G40</f>
        <v>703.28103999999996</v>
      </c>
      <c r="I40" s="19"/>
      <c r="J40" s="51">
        <v>4.4000000000000003E-3</v>
      </c>
      <c r="K40" s="162">
        <f t="shared" ref="K40:K48" si="31">$F40*J40</f>
        <v>703.28103999999996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703.28103999999996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703.28103999999996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703.28103999999996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703.28103999999996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159836.59999999998</v>
      </c>
      <c r="G41" s="51">
        <v>1.1999999999999999E-3</v>
      </c>
      <c r="H41" s="162">
        <f t="shared" si="30"/>
        <v>191.80391999999995</v>
      </c>
      <c r="I41" s="19"/>
      <c r="J41" s="51">
        <v>1.1999999999999999E-3</v>
      </c>
      <c r="K41" s="162">
        <f t="shared" si="31"/>
        <v>191.80391999999995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207.78757999999996</v>
      </c>
      <c r="R41" s="19"/>
      <c r="S41" s="21">
        <f t="shared" si="12"/>
        <v>15.983660000000015</v>
      </c>
      <c r="T41" s="163">
        <f t="shared" si="26"/>
        <v>8.3333333333333426E-2</v>
      </c>
      <c r="U41" s="19"/>
      <c r="V41" s="51">
        <v>1.2999999999999999E-3</v>
      </c>
      <c r="W41" s="162">
        <f t="shared" si="33"/>
        <v>207.78757999999996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207.78757999999996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207.78757999999996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153999.99999999997</v>
      </c>
      <c r="G43" s="51">
        <v>7.0000000000000001E-3</v>
      </c>
      <c r="H43" s="162">
        <f t="shared" si="30"/>
        <v>1077.9999999999998</v>
      </c>
      <c r="I43" s="19"/>
      <c r="J43" s="51">
        <v>7.0000000000000001E-3</v>
      </c>
      <c r="K43" s="162">
        <f t="shared" si="31"/>
        <v>1077.9999999999998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1077.9999999999998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1077.9999999999998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1077.9999999999998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1077.9999999999998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98559.999999999985</v>
      </c>
      <c r="G44" s="55">
        <v>7.1999999999999995E-2</v>
      </c>
      <c r="H44" s="162">
        <f t="shared" si="30"/>
        <v>7096.3199999999988</v>
      </c>
      <c r="I44" s="19"/>
      <c r="J44" s="55">
        <v>7.1999999999999995E-2</v>
      </c>
      <c r="K44" s="162">
        <f t="shared" si="31"/>
        <v>7096.3199999999988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7096.3199999999988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7096.3199999999988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7096.3199999999988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7096.3199999999988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27719.999999999993</v>
      </c>
      <c r="G45" s="55">
        <v>0.109</v>
      </c>
      <c r="H45" s="162">
        <f t="shared" si="30"/>
        <v>3021.4799999999991</v>
      </c>
      <c r="I45" s="19"/>
      <c r="J45" s="55">
        <v>0.109</v>
      </c>
      <c r="K45" s="162">
        <f t="shared" si="31"/>
        <v>3021.4799999999991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3021.4799999999991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3021.4799999999991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3021.4799999999991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3021.4799999999991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27719.999999999993</v>
      </c>
      <c r="G46" s="55">
        <v>0.129</v>
      </c>
      <c r="H46" s="162">
        <f t="shared" si="30"/>
        <v>3575.8799999999992</v>
      </c>
      <c r="I46" s="19"/>
      <c r="J46" s="55">
        <v>0.129</v>
      </c>
      <c r="K46" s="162">
        <f t="shared" si="31"/>
        <v>3575.8799999999992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3575.8799999999992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3575.8799999999992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3575.8799999999992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3575.8799999999992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153249.99999999997</v>
      </c>
      <c r="G48" s="55">
        <v>9.7000000000000003E-2</v>
      </c>
      <c r="H48" s="162">
        <f t="shared" si="30"/>
        <v>14865.249999999998</v>
      </c>
      <c r="I48" s="60"/>
      <c r="J48" s="55">
        <v>9.7000000000000003E-2</v>
      </c>
      <c r="K48" s="162">
        <f t="shared" si="31"/>
        <v>14865.249999999998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14865.249999999998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14865.249999999998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14865.249999999998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14865.249999999998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18452.9545451101</v>
      </c>
      <c r="I50" s="76"/>
      <c r="J50" s="73"/>
      <c r="K50" s="75">
        <f>SUM(K40:K46,K39)</f>
        <v>19170.501659999998</v>
      </c>
      <c r="L50" s="76"/>
      <c r="M50" s="77">
        <f>K50-H50</f>
        <v>717.54711488989778</v>
      </c>
      <c r="N50" s="78">
        <f>IF((H50)=0,"",(M50/H50))</f>
        <v>3.8885215542897575E-2</v>
      </c>
      <c r="O50" s="76"/>
      <c r="P50" s="73"/>
      <c r="Q50" s="75">
        <f>SUM(Q40:Q46,Q39)</f>
        <v>19239.060319999997</v>
      </c>
      <c r="R50" s="76"/>
      <c r="S50" s="77">
        <f t="shared" si="12"/>
        <v>68.558659999998781</v>
      </c>
      <c r="T50" s="78">
        <f>IF((K50)=0,"",(S50/K50))</f>
        <v>3.5762580038815107E-3</v>
      </c>
      <c r="U50" s="76"/>
      <c r="V50" s="73"/>
      <c r="W50" s="75">
        <f>SUM(W40:W46,W39)</f>
        <v>19312.315319999998</v>
      </c>
      <c r="X50" s="76"/>
      <c r="Y50" s="77">
        <f t="shared" si="13"/>
        <v>73.255000000001019</v>
      </c>
      <c r="Z50" s="78">
        <f>IF((Q50)=0,"",(Y50/Q50))</f>
        <v>3.8076183961983146E-3</v>
      </c>
      <c r="AA50" s="76"/>
      <c r="AB50" s="73"/>
      <c r="AC50" s="75">
        <f>SUM(AC40:AC46,AC39)</f>
        <v>19375.165319999996</v>
      </c>
      <c r="AD50" s="76"/>
      <c r="AE50" s="77">
        <f t="shared" si="14"/>
        <v>62.849999999998545</v>
      </c>
      <c r="AF50" s="78">
        <f>IF((W50)=0,"",(AE50/W50))</f>
        <v>3.2544000529501791E-3</v>
      </c>
      <c r="AG50" s="76"/>
      <c r="AH50" s="73"/>
      <c r="AI50" s="75">
        <f>SUM(AI40:AI46,AI39)</f>
        <v>19456.365319999997</v>
      </c>
      <c r="AJ50" s="76"/>
      <c r="AK50" s="77">
        <f t="shared" si="15"/>
        <v>81.200000000000728</v>
      </c>
      <c r="AL50" s="78">
        <f>IF((AC50)=0,"",(AK50/AC50))</f>
        <v>4.1909319822000229E-3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2398.8840908643133</v>
      </c>
      <c r="I51" s="83"/>
      <c r="J51" s="80">
        <v>0.13</v>
      </c>
      <c r="K51" s="84">
        <f>K50*J51</f>
        <v>2492.1652157999997</v>
      </c>
      <c r="L51" s="83"/>
      <c r="M51" s="85">
        <f>K51-H51</f>
        <v>93.281124935686421</v>
      </c>
      <c r="N51" s="86">
        <f>IF((H51)=0,"",(M51/H51))</f>
        <v>3.888521554289745E-2</v>
      </c>
      <c r="O51" s="83"/>
      <c r="P51" s="80">
        <v>0.13</v>
      </c>
      <c r="Q51" s="84">
        <f>Q50*P51</f>
        <v>2501.0778415999998</v>
      </c>
      <c r="R51" s="83"/>
      <c r="S51" s="85">
        <f t="shared" si="12"/>
        <v>8.9126258000001144</v>
      </c>
      <c r="T51" s="86">
        <f>IF((K51)=0,"",(S51/K51))</f>
        <v>3.5762580038816204E-3</v>
      </c>
      <c r="U51" s="83"/>
      <c r="V51" s="80">
        <v>0.13</v>
      </c>
      <c r="W51" s="84">
        <f>W50*V51</f>
        <v>2510.6009915999998</v>
      </c>
      <c r="X51" s="83"/>
      <c r="Y51" s="85">
        <f t="shared" si="13"/>
        <v>9.5231499999999869</v>
      </c>
      <c r="Z51" s="86">
        <f>IF((Q51)=0,"",(Y51/Q51))</f>
        <v>3.8076183961982561E-3</v>
      </c>
      <c r="AA51" s="83"/>
      <c r="AB51" s="80">
        <v>0.13</v>
      </c>
      <c r="AC51" s="84">
        <f>AC50*AB51</f>
        <v>2518.7714915999995</v>
      </c>
      <c r="AD51" s="83"/>
      <c r="AE51" s="85">
        <f t="shared" si="14"/>
        <v>8.1704999999997199</v>
      </c>
      <c r="AF51" s="86">
        <f>IF((W51)=0,"",(AE51/W51))</f>
        <v>3.2544000529501427E-3</v>
      </c>
      <c r="AG51" s="83"/>
      <c r="AH51" s="80">
        <v>0.13</v>
      </c>
      <c r="AI51" s="84">
        <f>AI50*AH51</f>
        <v>2529.3274915999996</v>
      </c>
      <c r="AJ51" s="83"/>
      <c r="AK51" s="85">
        <f t="shared" si="15"/>
        <v>10.55600000000004</v>
      </c>
      <c r="AL51" s="86">
        <f>IF((AC51)=0,"",(AK51/AC51))</f>
        <v>4.1909319822000012E-3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20851.838635974415</v>
      </c>
      <c r="I52" s="83"/>
      <c r="J52" s="88"/>
      <c r="K52" s="84">
        <f>K50+K51</f>
        <v>21662.666875799998</v>
      </c>
      <c r="L52" s="83"/>
      <c r="M52" s="85">
        <f>K52-H52</f>
        <v>810.8282398255833</v>
      </c>
      <c r="N52" s="86">
        <f>IF((H52)=0,"",(M52/H52))</f>
        <v>3.8885215542897519E-2</v>
      </c>
      <c r="O52" s="83"/>
      <c r="P52" s="88"/>
      <c r="Q52" s="84">
        <f>Q50+Q51</f>
        <v>21740.138161599996</v>
      </c>
      <c r="R52" s="83"/>
      <c r="S52" s="85">
        <f t="shared" si="12"/>
        <v>77.471285799998441</v>
      </c>
      <c r="T52" s="86">
        <f>IF((K52)=0,"",(S52/K52))</f>
        <v>3.5762580038815025E-3</v>
      </c>
      <c r="U52" s="83"/>
      <c r="V52" s="88"/>
      <c r="W52" s="84">
        <f>W50+W51</f>
        <v>21822.916311599998</v>
      </c>
      <c r="X52" s="83"/>
      <c r="Y52" s="85">
        <f t="shared" si="13"/>
        <v>82.778150000001915</v>
      </c>
      <c r="Z52" s="86">
        <f>IF((Q52)=0,"",(Y52/Q52))</f>
        <v>3.8076183961983498E-3</v>
      </c>
      <c r="AA52" s="83"/>
      <c r="AB52" s="88"/>
      <c r="AC52" s="84">
        <f>AC50+AC51</f>
        <v>21893.936811599997</v>
      </c>
      <c r="AD52" s="83"/>
      <c r="AE52" s="85">
        <f t="shared" si="14"/>
        <v>71.020499999998719</v>
      </c>
      <c r="AF52" s="86">
        <f>IF((W52)=0,"",(AE52/W52))</f>
        <v>3.2544000529501956E-3</v>
      </c>
      <c r="AG52" s="83"/>
      <c r="AH52" s="88"/>
      <c r="AI52" s="84">
        <f>AI50+AI51</f>
        <v>21985.692811599998</v>
      </c>
      <c r="AJ52" s="83"/>
      <c r="AK52" s="85">
        <f t="shared" si="15"/>
        <v>91.756000000001222</v>
      </c>
      <c r="AL52" s="86">
        <f>IF((AC52)=0,"",(AK52/AC52))</f>
        <v>4.1909319822000411E-3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-2085.1799999999998</v>
      </c>
      <c r="I53" s="83"/>
      <c r="J53" s="88"/>
      <c r="K53" s="90">
        <f>ROUND(-K52*10%,2)</f>
        <v>-2166.27</v>
      </c>
      <c r="L53" s="83"/>
      <c r="M53" s="91">
        <f>K53-H53</f>
        <v>-81.090000000000146</v>
      </c>
      <c r="N53" s="92">
        <f>IF((H53)=0,"",(M53/H53))</f>
        <v>3.8888729030587363E-2</v>
      </c>
      <c r="O53" s="83"/>
      <c r="P53" s="88"/>
      <c r="Q53" s="90">
        <f>ROUND(-Q52*10%,2)</f>
        <v>-2174.0100000000002</v>
      </c>
      <c r="R53" s="83"/>
      <c r="S53" s="91">
        <f t="shared" si="12"/>
        <v>-7.7400000000002365</v>
      </c>
      <c r="T53" s="92">
        <f>IF((K53)=0,"",(S53/K53))</f>
        <v>3.5729618191639254E-3</v>
      </c>
      <c r="U53" s="83"/>
      <c r="V53" s="88"/>
      <c r="W53" s="90">
        <f>ROUND(-W52*10%,2)</f>
        <v>-2182.29</v>
      </c>
      <c r="X53" s="83"/>
      <c r="Y53" s="91">
        <f t="shared" si="13"/>
        <v>-8.2799999999997453</v>
      </c>
      <c r="Z53" s="92">
        <f>IF((Q53)=0,"",(Y53/Q53))</f>
        <v>3.8086301350958572E-3</v>
      </c>
      <c r="AA53" s="83"/>
      <c r="AB53" s="88"/>
      <c r="AC53" s="90">
        <f>ROUND(-AC52*10%,2)</f>
        <v>-2189.39</v>
      </c>
      <c r="AD53" s="83"/>
      <c r="AE53" s="91">
        <f t="shared" si="14"/>
        <v>-7.0999999999999091</v>
      </c>
      <c r="AF53" s="92">
        <f>IF((W53)=0,"",(AE53/W53))</f>
        <v>3.2534631052701102E-3</v>
      </c>
      <c r="AG53" s="83"/>
      <c r="AH53" s="88"/>
      <c r="AI53" s="90">
        <f>ROUND(-AI52*10%,2)</f>
        <v>-2198.5700000000002</v>
      </c>
      <c r="AJ53" s="83"/>
      <c r="AK53" s="91">
        <f t="shared" si="15"/>
        <v>-9.180000000000291</v>
      </c>
      <c r="AL53" s="92">
        <f>IF((AC53)=0,"",(AK53/AC53))</f>
        <v>4.1929487208767248E-3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18766.658635974414</v>
      </c>
      <c r="I54" s="96"/>
      <c r="J54" s="93"/>
      <c r="K54" s="97">
        <f>K52+K53</f>
        <v>19496.396875799997</v>
      </c>
      <c r="L54" s="96"/>
      <c r="M54" s="98">
        <f>K54-H54</f>
        <v>729.73823982558315</v>
      </c>
      <c r="N54" s="99">
        <f>IF((H54)=0,"",(M54/H54))</f>
        <v>3.8884825156180136E-2</v>
      </c>
      <c r="O54" s="96"/>
      <c r="P54" s="93"/>
      <c r="Q54" s="97">
        <f>Q52+Q53</f>
        <v>19566.128161599998</v>
      </c>
      <c r="R54" s="96"/>
      <c r="S54" s="98">
        <f t="shared" si="12"/>
        <v>69.731285800000478</v>
      </c>
      <c r="T54" s="99">
        <f>IF((K54)=0,"",(S54/K54))</f>
        <v>3.5766242472502594E-3</v>
      </c>
      <c r="U54" s="96"/>
      <c r="V54" s="93"/>
      <c r="W54" s="97">
        <f>W52+W53</f>
        <v>19640.626311599997</v>
      </c>
      <c r="X54" s="96"/>
      <c r="Y54" s="98">
        <f t="shared" si="13"/>
        <v>74.498149999999441</v>
      </c>
      <c r="Z54" s="99">
        <f>IF((Q54)=0,"",(Y54/Q54))</f>
        <v>3.8075059809844075E-3</v>
      </c>
      <c r="AA54" s="96"/>
      <c r="AB54" s="93"/>
      <c r="AC54" s="97">
        <f>AC52+AC53</f>
        <v>19704.546811599997</v>
      </c>
      <c r="AD54" s="96"/>
      <c r="AE54" s="98">
        <f t="shared" si="14"/>
        <v>63.920500000000175</v>
      </c>
      <c r="AF54" s="99">
        <f>IF((W54)=0,"",(AE54/W54))</f>
        <v>3.2545041581615924E-3</v>
      </c>
      <c r="AG54" s="96"/>
      <c r="AH54" s="93"/>
      <c r="AI54" s="97">
        <f>AI52+AI53</f>
        <v>19787.122811599998</v>
      </c>
      <c r="AJ54" s="96"/>
      <c r="AK54" s="98">
        <f t="shared" si="15"/>
        <v>82.576000000000931</v>
      </c>
      <c r="AL54" s="99">
        <f>IF((AC54)=0,"",(AK54/AC54))</f>
        <v>4.1907079005434793E-3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19686.774545110104</v>
      </c>
      <c r="I56" s="110"/>
      <c r="J56" s="107"/>
      <c r="K56" s="109">
        <f>SUM(K47:K48,K39,K40:K43)</f>
        <v>20404.321659999998</v>
      </c>
      <c r="L56" s="110"/>
      <c r="M56" s="111">
        <f>K56-H56</f>
        <v>717.54711488989415</v>
      </c>
      <c r="N56" s="78">
        <f>IF((H56)=0,"",(M56/H56))</f>
        <v>3.6448180642578751E-2</v>
      </c>
      <c r="O56" s="110"/>
      <c r="P56" s="107"/>
      <c r="Q56" s="109">
        <f>SUM(Q47:Q48,Q39,Q40:Q43)</f>
        <v>20472.88032</v>
      </c>
      <c r="R56" s="110"/>
      <c r="S56" s="111">
        <f t="shared" si="12"/>
        <v>68.558660000002419</v>
      </c>
      <c r="T56" s="78">
        <f>IF((K56)=0,"",(S56/K56))</f>
        <v>3.3600068231821054E-3</v>
      </c>
      <c r="U56" s="110"/>
      <c r="V56" s="107"/>
      <c r="W56" s="109">
        <f>SUM(W47:W48,W39,W40:W43)</f>
        <v>20546.135320000001</v>
      </c>
      <c r="X56" s="110"/>
      <c r="Y56" s="111">
        <f t="shared" si="13"/>
        <v>73.255000000001019</v>
      </c>
      <c r="Z56" s="78">
        <f>IF((Q56)=0,"",(Y56/Q56))</f>
        <v>3.5781482065539187E-3</v>
      </c>
      <c r="AA56" s="110"/>
      <c r="AB56" s="107"/>
      <c r="AC56" s="109">
        <f>SUM(AC47:AC48,AC39,AC40:AC43)</f>
        <v>20608.98532</v>
      </c>
      <c r="AD56" s="110"/>
      <c r="AE56" s="111">
        <f t="shared" si="14"/>
        <v>62.849999999998545</v>
      </c>
      <c r="AF56" s="78">
        <f>IF((W56)=0,"",(AE56/W56))</f>
        <v>3.0589694373724459E-3</v>
      </c>
      <c r="AG56" s="110"/>
      <c r="AH56" s="107"/>
      <c r="AI56" s="109">
        <f>SUM(AI47:AI48,AI39,AI40:AI43)</f>
        <v>20690.185320000001</v>
      </c>
      <c r="AJ56" s="110"/>
      <c r="AK56" s="111">
        <f t="shared" si="15"/>
        <v>81.200000000000728</v>
      </c>
      <c r="AL56" s="78">
        <f>IF((AC56)=0,"",(AK56/AC56))</f>
        <v>3.9400290086674065E-3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2559.2806908643138</v>
      </c>
      <c r="I57" s="115"/>
      <c r="J57" s="113">
        <v>0.13</v>
      </c>
      <c r="K57" s="116">
        <f>K56*J57</f>
        <v>2652.5618157999997</v>
      </c>
      <c r="L57" s="115"/>
      <c r="M57" s="117">
        <f>K57-H57</f>
        <v>93.281124935685966</v>
      </c>
      <c r="N57" s="86">
        <f>IF((H57)=0,"",(M57/H57))</f>
        <v>3.644818064257864E-2</v>
      </c>
      <c r="O57" s="115"/>
      <c r="P57" s="113">
        <v>0.13</v>
      </c>
      <c r="Q57" s="116">
        <f>Q56*P57</f>
        <v>2661.4744416000003</v>
      </c>
      <c r="R57" s="115"/>
      <c r="S57" s="117">
        <f t="shared" si="12"/>
        <v>8.9126258000005691</v>
      </c>
      <c r="T57" s="86">
        <f>IF((K57)=0,"",(S57/K57))</f>
        <v>3.3600068231822017E-3</v>
      </c>
      <c r="U57" s="115"/>
      <c r="V57" s="113">
        <v>0.13</v>
      </c>
      <c r="W57" s="116">
        <f>W56*V57</f>
        <v>2670.9975916000003</v>
      </c>
      <c r="X57" s="115"/>
      <c r="Y57" s="117">
        <f t="shared" si="13"/>
        <v>9.5231499999999869</v>
      </c>
      <c r="Z57" s="86">
        <f>IF((Q57)=0,"",(Y57/Q57))</f>
        <v>3.5781482065538636E-3</v>
      </c>
      <c r="AA57" s="115"/>
      <c r="AB57" s="113">
        <v>0.13</v>
      </c>
      <c r="AC57" s="116">
        <f>AC56*AB57</f>
        <v>2679.1680916</v>
      </c>
      <c r="AD57" s="115"/>
      <c r="AE57" s="117">
        <f t="shared" si="14"/>
        <v>8.1704999999997199</v>
      </c>
      <c r="AF57" s="86">
        <f>IF((W57)=0,"",(AE57/W57))</f>
        <v>3.0589694373724116E-3</v>
      </c>
      <c r="AG57" s="115"/>
      <c r="AH57" s="113">
        <v>0.13</v>
      </c>
      <c r="AI57" s="116">
        <f>AI56*AH57</f>
        <v>2689.7240916000001</v>
      </c>
      <c r="AJ57" s="115"/>
      <c r="AK57" s="117">
        <f t="shared" si="15"/>
        <v>10.55600000000004</v>
      </c>
      <c r="AL57" s="86">
        <f>IF((AC57)=0,"",(AK57/AC57))</f>
        <v>3.9400290086673857E-3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22246.055235974418</v>
      </c>
      <c r="I58" s="115"/>
      <c r="J58" s="119"/>
      <c r="K58" s="116">
        <f>K56+K57</f>
        <v>23056.883475799998</v>
      </c>
      <c r="L58" s="115"/>
      <c r="M58" s="117">
        <f>K58-H58</f>
        <v>810.82823982557966</v>
      </c>
      <c r="N58" s="86">
        <f>IF((H58)=0,"",(M58/H58))</f>
        <v>3.6448180642578716E-2</v>
      </c>
      <c r="O58" s="115"/>
      <c r="P58" s="119"/>
      <c r="Q58" s="116">
        <f>Q56+Q57</f>
        <v>23134.3547616</v>
      </c>
      <c r="R58" s="115"/>
      <c r="S58" s="117">
        <f t="shared" si="12"/>
        <v>77.471285800002079</v>
      </c>
      <c r="T58" s="86">
        <f>IF((K58)=0,"",(S58/K58))</f>
        <v>3.3600068231820772E-3</v>
      </c>
      <c r="U58" s="115"/>
      <c r="V58" s="119"/>
      <c r="W58" s="116">
        <f>W56+W57</f>
        <v>23217.132911600002</v>
      </c>
      <c r="X58" s="115"/>
      <c r="Y58" s="117">
        <f t="shared" si="13"/>
        <v>82.778150000001915</v>
      </c>
      <c r="Z58" s="86">
        <f>IF((Q58)=0,"",(Y58/Q58))</f>
        <v>3.5781482065539516E-3</v>
      </c>
      <c r="AA58" s="115"/>
      <c r="AB58" s="119"/>
      <c r="AC58" s="116">
        <f>AC56+AC57</f>
        <v>23288.1534116</v>
      </c>
      <c r="AD58" s="115"/>
      <c r="AE58" s="117">
        <f t="shared" si="14"/>
        <v>71.020499999998719</v>
      </c>
      <c r="AF58" s="86">
        <f>IF((W58)=0,"",(AE58/W58))</f>
        <v>3.0589694373724615E-3</v>
      </c>
      <c r="AG58" s="115"/>
      <c r="AH58" s="119"/>
      <c r="AI58" s="116">
        <f>AI56+AI57</f>
        <v>23379.909411600001</v>
      </c>
      <c r="AJ58" s="115"/>
      <c r="AK58" s="117">
        <f t="shared" si="15"/>
        <v>91.756000000001222</v>
      </c>
      <c r="AL58" s="86">
        <f>IF((AC58)=0,"",(AK58/AC58))</f>
        <v>3.940029008667423E-3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-2224.61</v>
      </c>
      <c r="I59" s="115"/>
      <c r="J59" s="119"/>
      <c r="K59" s="122">
        <f>ROUND(-K58*10%,2)</f>
        <v>-2305.69</v>
      </c>
      <c r="L59" s="115"/>
      <c r="M59" s="123">
        <f>K59-H59</f>
        <v>-81.079999999999927</v>
      </c>
      <c r="N59" s="92">
        <f>IF((H59)=0,"",(M59/H59))</f>
        <v>3.6446837872705744E-2</v>
      </c>
      <c r="O59" s="115"/>
      <c r="P59" s="119"/>
      <c r="Q59" s="122">
        <f>ROUND(-Q58*10%,2)</f>
        <v>-2313.44</v>
      </c>
      <c r="R59" s="115"/>
      <c r="S59" s="123">
        <f t="shared" si="12"/>
        <v>-7.75</v>
      </c>
      <c r="T59" s="92">
        <f>IF((K59)=0,"",(S59/K59))</f>
        <v>3.3612497777238048E-3</v>
      </c>
      <c r="U59" s="115"/>
      <c r="V59" s="119"/>
      <c r="W59" s="122">
        <f>ROUND(-W58*10%,2)</f>
        <v>-2321.71</v>
      </c>
      <c r="X59" s="115"/>
      <c r="Y59" s="123">
        <f t="shared" si="13"/>
        <v>-8.2699999999999818</v>
      </c>
      <c r="Z59" s="92">
        <f>IF((Q59)=0,"",(Y59/Q59))</f>
        <v>3.5747631233141908E-3</v>
      </c>
      <c r="AA59" s="115"/>
      <c r="AB59" s="119"/>
      <c r="AC59" s="122">
        <f>ROUND(-AC58*10%,2)</f>
        <v>-2328.8200000000002</v>
      </c>
      <c r="AD59" s="115"/>
      <c r="AE59" s="123">
        <f t="shared" si="14"/>
        <v>-7.1100000000001273</v>
      </c>
      <c r="AF59" s="92">
        <f>IF((W59)=0,"",(AE59/W59))</f>
        <v>3.062397973907218E-3</v>
      </c>
      <c r="AG59" s="115"/>
      <c r="AH59" s="119"/>
      <c r="AI59" s="122">
        <f>ROUND(-AI58*10%,2)</f>
        <v>-2337.9899999999998</v>
      </c>
      <c r="AJ59" s="115"/>
      <c r="AK59" s="123">
        <f t="shared" si="15"/>
        <v>-9.169999999999618</v>
      </c>
      <c r="AL59" s="92">
        <f>IF((AC59)=0,"",(AK59/AC59))</f>
        <v>3.9376164752963376E-3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20021.445235974417</v>
      </c>
      <c r="I60" s="127"/>
      <c r="J60" s="124"/>
      <c r="K60" s="128">
        <f>SUM(K58:K59)</f>
        <v>20751.193475799999</v>
      </c>
      <c r="L60" s="127"/>
      <c r="M60" s="129">
        <f>K60-H60</f>
        <v>729.74823982558155</v>
      </c>
      <c r="N60" s="130">
        <f>IF((H60)=0,"",(M60/H60))</f>
        <v>3.6448329839564933E-2</v>
      </c>
      <c r="O60" s="127"/>
      <c r="P60" s="124"/>
      <c r="Q60" s="128">
        <f>SUM(Q58:Q59)</f>
        <v>20820.914761600001</v>
      </c>
      <c r="R60" s="127"/>
      <c r="S60" s="129">
        <f t="shared" si="12"/>
        <v>69.721285800002079</v>
      </c>
      <c r="T60" s="130">
        <f>IF((K60)=0,"",(S60/K60))</f>
        <v>3.359868717011911E-3</v>
      </c>
      <c r="U60" s="127"/>
      <c r="V60" s="124"/>
      <c r="W60" s="128">
        <f>SUM(W58:W59)</f>
        <v>20895.422911600002</v>
      </c>
      <c r="X60" s="127"/>
      <c r="Y60" s="129">
        <f t="shared" si="13"/>
        <v>74.508150000001478</v>
      </c>
      <c r="Z60" s="130">
        <f>IF((Q60)=0,"",(Y60/Q60))</f>
        <v>3.5785243277311144E-3</v>
      </c>
      <c r="AA60" s="127"/>
      <c r="AB60" s="124"/>
      <c r="AC60" s="128">
        <f>SUM(AC58:AC59)</f>
        <v>20959.333411600001</v>
      </c>
      <c r="AD60" s="127"/>
      <c r="AE60" s="129">
        <f t="shared" si="14"/>
        <v>63.910499999998137</v>
      </c>
      <c r="AF60" s="130">
        <f>IF((W60)=0,"",(AE60/W60))</f>
        <v>3.0585884894685955E-3</v>
      </c>
      <c r="AG60" s="127"/>
      <c r="AH60" s="124"/>
      <c r="AI60" s="128">
        <f>SUM(AI58:AI59)</f>
        <v>21041.9194116</v>
      </c>
      <c r="AJ60" s="127"/>
      <c r="AK60" s="129">
        <f t="shared" si="15"/>
        <v>82.585999999999331</v>
      </c>
      <c r="AL60" s="130">
        <f>IF((AC60)=0,"",(AK60/AC60))</f>
        <v>3.9402970685266112E-3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Q42" zoomScaleNormal="100" workbookViewId="0">
      <selection activeCell="Q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44140625" style="1" bestFit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879999.99999999988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91" t="s">
        <v>59</v>
      </c>
      <c r="H9" s="192"/>
      <c r="I9" s="158"/>
      <c r="J9" s="191" t="s">
        <v>61</v>
      </c>
      <c r="K9" s="192"/>
      <c r="L9" s="158"/>
      <c r="M9" s="191" t="s">
        <v>60</v>
      </c>
      <c r="N9" s="192"/>
      <c r="O9" s="158"/>
      <c r="P9" s="191" t="s">
        <v>62</v>
      </c>
      <c r="Q9" s="192"/>
      <c r="R9" s="158"/>
      <c r="S9" s="191" t="s">
        <v>63</v>
      </c>
      <c r="T9" s="192"/>
      <c r="U9" s="158"/>
      <c r="V9" s="191" t="s">
        <v>65</v>
      </c>
      <c r="W9" s="192"/>
      <c r="X9" s="158"/>
      <c r="Y9" s="191" t="s">
        <v>66</v>
      </c>
      <c r="Z9" s="192"/>
      <c r="AA9" s="158"/>
      <c r="AB9" s="191" t="s">
        <v>67</v>
      </c>
      <c r="AC9" s="192"/>
      <c r="AD9" s="158"/>
      <c r="AE9" s="191" t="s">
        <v>68</v>
      </c>
      <c r="AF9" s="192"/>
      <c r="AG9" s="158"/>
      <c r="AH9" s="191" t="s">
        <v>69</v>
      </c>
      <c r="AI9" s="192"/>
      <c r="AJ9" s="158"/>
      <c r="AK9" s="191" t="s">
        <v>70</v>
      </c>
      <c r="AL9" s="192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377.44</v>
      </c>
      <c r="K12" s="18">
        <f t="shared" ref="K12:K27" si="1">$F12*J12</f>
        <v>377.44</v>
      </c>
      <c r="L12" s="19"/>
      <c r="M12" s="21">
        <f>K12-H12</f>
        <v>74.670000000000016</v>
      </c>
      <c r="N12" s="22">
        <f>IF((H12)=0,"",(M12/H12))</f>
        <v>0.24662284902731452</v>
      </c>
      <c r="O12" s="19"/>
      <c r="P12" s="16">
        <v>395.05</v>
      </c>
      <c r="Q12" s="18">
        <f t="shared" ref="Q12:Q27" si="2">$F12*P12</f>
        <v>395.05</v>
      </c>
      <c r="R12" s="19"/>
      <c r="S12" s="21">
        <f>Q12-K12</f>
        <v>17.610000000000014</v>
      </c>
      <c r="T12" s="22">
        <f t="shared" ref="T12:T34" si="3">IF((K12)=0,"",(S12/K12))</f>
        <v>4.6656422212802071E-2</v>
      </c>
      <c r="U12" s="19"/>
      <c r="V12" s="16">
        <v>404.22</v>
      </c>
      <c r="W12" s="18">
        <f t="shared" ref="W12:W27" si="4">$F12*V12</f>
        <v>404.22</v>
      </c>
      <c r="X12" s="19"/>
      <c r="Y12" s="21">
        <f>W12-Q12</f>
        <v>9.1700000000000159</v>
      </c>
      <c r="Z12" s="22">
        <f t="shared" ref="Z12:Z34" si="5">IF((Q12)=0,"",(Y12/Q12))</f>
        <v>2.3212251613719821E-2</v>
      </c>
      <c r="AA12" s="19"/>
      <c r="AB12" s="16">
        <v>410.02</v>
      </c>
      <c r="AC12" s="18">
        <f t="shared" ref="AC12:AC27" si="6">$F12*AB12</f>
        <v>410.02</v>
      </c>
      <c r="AD12" s="19"/>
      <c r="AE12" s="21">
        <f>AC12-W12</f>
        <v>5.7999999999999545</v>
      </c>
      <c r="AF12" s="22">
        <f t="shared" ref="AF12:AF34" si="7">IF((W12)=0,"",(AE12/W12))</f>
        <v>1.4348622037504215E-2</v>
      </c>
      <c r="AG12" s="19"/>
      <c r="AH12" s="16">
        <v>421.78</v>
      </c>
      <c r="AI12" s="18">
        <f t="shared" ref="AI12:AI27" si="8">$F12*AH12</f>
        <v>421.78</v>
      </c>
      <c r="AJ12" s="19"/>
      <c r="AK12" s="21">
        <f>AI12-AC12</f>
        <v>11.759999999999991</v>
      </c>
      <c r="AL12" s="22">
        <f t="shared" ref="AL12:AL34" si="9">IF((AC12)=0,"",(AK12/AC12))</f>
        <v>2.8681527730354595E-2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si="10"/>
        <v>-5.4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2000</v>
      </c>
      <c r="G19" s="16">
        <v>2.1000999999999999</v>
      </c>
      <c r="H19" s="18">
        <f t="shared" si="0"/>
        <v>4200.2</v>
      </c>
      <c r="I19" s="19"/>
      <c r="J19" s="16">
        <v>2.5436999999999999</v>
      </c>
      <c r="K19" s="18">
        <f t="shared" si="1"/>
        <v>5087.3999999999996</v>
      </c>
      <c r="L19" s="19"/>
      <c r="M19" s="21">
        <f t="shared" si="10"/>
        <v>887.19999999999982</v>
      </c>
      <c r="N19" s="22">
        <f t="shared" si="11"/>
        <v>0.21122803676015425</v>
      </c>
      <c r="O19" s="19"/>
      <c r="P19" s="16">
        <v>2.6482000000000001</v>
      </c>
      <c r="Q19" s="18">
        <f t="shared" si="2"/>
        <v>5296.4000000000005</v>
      </c>
      <c r="R19" s="19"/>
      <c r="S19" s="21">
        <f t="shared" si="12"/>
        <v>209.00000000000091</v>
      </c>
      <c r="T19" s="22">
        <f t="shared" si="3"/>
        <v>4.1081888587490845E-2</v>
      </c>
      <c r="U19" s="19"/>
      <c r="V19" s="16">
        <v>2.7025999999999999</v>
      </c>
      <c r="W19" s="18">
        <f t="shared" si="4"/>
        <v>5405.2</v>
      </c>
      <c r="X19" s="19"/>
      <c r="Y19" s="21">
        <f t="shared" si="13"/>
        <v>108.79999999999927</v>
      </c>
      <c r="Z19" s="22">
        <f t="shared" si="5"/>
        <v>2.0542255116682891E-2</v>
      </c>
      <c r="AA19" s="19"/>
      <c r="AB19" s="16">
        <v>2.7370000000000001</v>
      </c>
      <c r="AC19" s="18">
        <f t="shared" si="6"/>
        <v>5474</v>
      </c>
      <c r="AD19" s="19"/>
      <c r="AE19" s="21">
        <f t="shared" si="14"/>
        <v>68.800000000000182</v>
      </c>
      <c r="AF19" s="22">
        <f t="shared" si="7"/>
        <v>1.2728483682379964E-2</v>
      </c>
      <c r="AG19" s="19"/>
      <c r="AH19" s="16">
        <v>2.8067000000000002</v>
      </c>
      <c r="AI19" s="18">
        <f t="shared" si="8"/>
        <v>5613.4000000000005</v>
      </c>
      <c r="AJ19" s="19"/>
      <c r="AK19" s="21">
        <f t="shared" si="15"/>
        <v>139.40000000000055</v>
      </c>
      <c r="AL19" s="22">
        <f t="shared" si="9"/>
        <v>2.5465838509316871E-2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2000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-38.199999999999996</v>
      </c>
      <c r="L21" s="19"/>
      <c r="M21" s="21">
        <f t="shared" si="10"/>
        <v>-38.199999999999996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38.199999999999996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2000</v>
      </c>
      <c r="G24" s="16">
        <v>-1.04E-2</v>
      </c>
      <c r="H24" s="18">
        <f t="shared" si="0"/>
        <v>-20.8</v>
      </c>
      <c r="I24" s="19"/>
      <c r="J24" s="16">
        <v>0</v>
      </c>
      <c r="K24" s="18">
        <f t="shared" si="1"/>
        <v>0</v>
      </c>
      <c r="L24" s="19"/>
      <c r="M24" s="21">
        <f t="shared" si="10"/>
        <v>20.8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17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17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17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4487.6099999999997</v>
      </c>
      <c r="I28" s="31"/>
      <c r="J28" s="28"/>
      <c r="K28" s="30">
        <f>SUM(K12:K27)</f>
        <v>5426.6399999999994</v>
      </c>
      <c r="L28" s="31"/>
      <c r="M28" s="32">
        <f t="shared" si="10"/>
        <v>939.02999999999975</v>
      </c>
      <c r="N28" s="33">
        <f t="shared" si="11"/>
        <v>0.20924946686543613</v>
      </c>
      <c r="O28" s="31"/>
      <c r="P28" s="28"/>
      <c r="Q28" s="30">
        <f>SUM(Q12:Q27)</f>
        <v>5691.4500000000007</v>
      </c>
      <c r="R28" s="31"/>
      <c r="S28" s="32">
        <f t="shared" si="12"/>
        <v>264.81000000000131</v>
      </c>
      <c r="T28" s="33">
        <f t="shared" si="3"/>
        <v>4.8798151342267282E-2</v>
      </c>
      <c r="U28" s="31"/>
      <c r="V28" s="28"/>
      <c r="W28" s="30">
        <f>SUM(W12:W27)</f>
        <v>5809.42</v>
      </c>
      <c r="X28" s="31"/>
      <c r="Y28" s="32">
        <f t="shared" si="13"/>
        <v>117.96999999999935</v>
      </c>
      <c r="Z28" s="33">
        <f t="shared" si="5"/>
        <v>2.0727582601973018E-2</v>
      </c>
      <c r="AA28" s="31"/>
      <c r="AB28" s="28"/>
      <c r="AC28" s="30">
        <f>SUM(AC12:AC27)</f>
        <v>5884.02</v>
      </c>
      <c r="AD28" s="31"/>
      <c r="AE28" s="32">
        <f t="shared" si="14"/>
        <v>74.600000000000364</v>
      </c>
      <c r="AF28" s="33">
        <f t="shared" si="7"/>
        <v>1.2841213064299081E-2</v>
      </c>
      <c r="AG28" s="31"/>
      <c r="AH28" s="28"/>
      <c r="AI28" s="30">
        <f>SUM(AI12:AI27)</f>
        <v>6035.18</v>
      </c>
      <c r="AJ28" s="31"/>
      <c r="AK28" s="32">
        <f t="shared" si="15"/>
        <v>151.15999999999985</v>
      </c>
      <c r="AL28" s="33">
        <f t="shared" si="9"/>
        <v>2.5689919476820242E-2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2000</v>
      </c>
      <c r="G29" s="16">
        <v>-0.58990164711516002</v>
      </c>
      <c r="H29" s="18">
        <f t="shared" ref="H29:H35" si="18">F29*G29</f>
        <v>-1179.80329423032</v>
      </c>
      <c r="I29" s="19"/>
      <c r="J29" s="16">
        <v>-0.34010000000000001</v>
      </c>
      <c r="K29" s="18">
        <f t="shared" ref="K29:K35" si="19">$F29*J29</f>
        <v>-680.2</v>
      </c>
      <c r="L29" s="19"/>
      <c r="M29" s="21">
        <f t="shared" si="10"/>
        <v>499.60329423031999</v>
      </c>
      <c r="N29" s="22">
        <f t="shared" si="11"/>
        <v>-0.42346321346411492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680.2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2000</v>
      </c>
      <c r="G30" s="16">
        <v>-0.44033296685597306</v>
      </c>
      <c r="H30" s="18">
        <f t="shared" si="18"/>
        <v>-880.66593371194608</v>
      </c>
      <c r="I30" s="19"/>
      <c r="J30" s="16">
        <v>0.44640000000000002</v>
      </c>
      <c r="K30" s="18">
        <f t="shared" si="19"/>
        <v>892.80000000000007</v>
      </c>
      <c r="L30" s="19"/>
      <c r="M30" s="21">
        <f t="shared" si="10"/>
        <v>1773.465933711946</v>
      </c>
      <c r="N30" s="22">
        <f t="shared" si="11"/>
        <v>-2.013778285072195</v>
      </c>
      <c r="O30" s="19"/>
      <c r="P30" s="16">
        <v>0</v>
      </c>
      <c r="Q30" s="18">
        <f t="shared" si="20"/>
        <v>0</v>
      </c>
      <c r="R30" s="19"/>
      <c r="S30" s="21">
        <f t="shared" si="12"/>
        <v>-892.80000000000007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24"/>
        <v>2000</v>
      </c>
      <c r="G31" s="16">
        <v>0</v>
      </c>
      <c r="H31" s="18">
        <f t="shared" si="18"/>
        <v>0</v>
      </c>
      <c r="I31" s="19"/>
      <c r="J31" s="16">
        <v>4.6100000000000002E-2</v>
      </c>
      <c r="K31" s="18">
        <f t="shared" si="19"/>
        <v>92.2</v>
      </c>
      <c r="L31" s="19"/>
      <c r="M31" s="21">
        <f t="shared" si="10"/>
        <v>92.2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-92.2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24"/>
        <v>2000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2000</v>
      </c>
      <c r="G33" s="141">
        <v>2.1690000000000001E-2</v>
      </c>
      <c r="H33" s="18">
        <f t="shared" si="18"/>
        <v>43.38</v>
      </c>
      <c r="I33" s="19"/>
      <c r="J33" s="141">
        <v>2.1690000000000001E-2</v>
      </c>
      <c r="K33" s="18">
        <f t="shared" si="19"/>
        <v>43.38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20"/>
        <v>43.38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21"/>
        <v>43.38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22"/>
        <v>43.38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23"/>
        <v>43.38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33352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3235.1440000000002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3235.1440000000002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3235.1440000000002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3235.1440000000002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3235.1440000000002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3235.1440000000002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5705.6647720577339</v>
      </c>
      <c r="I36" s="31"/>
      <c r="J36" s="42"/>
      <c r="K36" s="44">
        <f>SUM(K29:K35)+K28</f>
        <v>9009.9639999999999</v>
      </c>
      <c r="L36" s="31"/>
      <c r="M36" s="32">
        <f t="shared" si="10"/>
        <v>3304.299227942266</v>
      </c>
      <c r="N36" s="33">
        <f t="shared" ref="N36:N46" si="25">IF((H36)=0,"",(M36/H36))</f>
        <v>0.57912607206163969</v>
      </c>
      <c r="O36" s="31"/>
      <c r="P36" s="42"/>
      <c r="Q36" s="44">
        <f>SUM(Q29:Q35)+Q28</f>
        <v>8969.974000000002</v>
      </c>
      <c r="R36" s="31"/>
      <c r="S36" s="32">
        <f t="shared" si="12"/>
        <v>-39.989999999997963</v>
      </c>
      <c r="T36" s="33">
        <f t="shared" ref="T36:T46" si="26">IF((K36)=0,"",(S36/K36))</f>
        <v>-4.438419509778059E-3</v>
      </c>
      <c r="U36" s="31"/>
      <c r="V36" s="42"/>
      <c r="W36" s="44">
        <f>SUM(W29:W35)+W28</f>
        <v>9087.9439999999995</v>
      </c>
      <c r="X36" s="31"/>
      <c r="Y36" s="32">
        <f t="shared" si="13"/>
        <v>117.96999999999753</v>
      </c>
      <c r="Z36" s="33">
        <f t="shared" ref="Z36:Z46" si="27">IF((Q36)=0,"",(Y36/Q36))</f>
        <v>1.3151654620180336E-2</v>
      </c>
      <c r="AA36" s="31"/>
      <c r="AB36" s="42"/>
      <c r="AC36" s="44">
        <f>SUM(AC29:AC35)+AC28</f>
        <v>9162.5440000000017</v>
      </c>
      <c r="AD36" s="31"/>
      <c r="AE36" s="32">
        <f t="shared" si="14"/>
        <v>74.600000000002183</v>
      </c>
      <c r="AF36" s="33">
        <f t="shared" ref="AF36:AF46" si="28">IF((W36)=0,"",(AE36/W36))</f>
        <v>8.2086773422021739E-3</v>
      </c>
      <c r="AG36" s="31"/>
      <c r="AH36" s="42"/>
      <c r="AI36" s="44">
        <f>SUM(AI29:AI35)+AI28</f>
        <v>9313.7040000000015</v>
      </c>
      <c r="AJ36" s="31"/>
      <c r="AK36" s="32">
        <f t="shared" si="15"/>
        <v>151.15999999999985</v>
      </c>
      <c r="AL36" s="33">
        <f t="shared" ref="AL36:AL46" si="29">IF((AC36)=0,"",(AK36/AC36))</f>
        <v>1.6497601539485086E-2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2000</v>
      </c>
      <c r="G37" s="20">
        <v>2.5070999999999999</v>
      </c>
      <c r="H37" s="18">
        <f>F37*G37</f>
        <v>5014.2</v>
      </c>
      <c r="I37" s="19"/>
      <c r="J37" s="20">
        <v>2.6038000000000001</v>
      </c>
      <c r="K37" s="18">
        <f>$F37*J37</f>
        <v>5207.6000000000004</v>
      </c>
      <c r="L37" s="19"/>
      <c r="M37" s="21">
        <f t="shared" si="10"/>
        <v>193.40000000000055</v>
      </c>
      <c r="N37" s="22">
        <f t="shared" si="25"/>
        <v>3.8570459893901433E-2</v>
      </c>
      <c r="O37" s="19"/>
      <c r="P37" s="20">
        <v>2.6913</v>
      </c>
      <c r="Q37" s="18">
        <f>$F37*P37</f>
        <v>5382.6</v>
      </c>
      <c r="R37" s="19"/>
      <c r="S37" s="21">
        <f t="shared" si="12"/>
        <v>175</v>
      </c>
      <c r="T37" s="22">
        <f t="shared" si="26"/>
        <v>3.3604731546201701E-2</v>
      </c>
      <c r="U37" s="19"/>
      <c r="V37" s="20">
        <v>2.7789000000000001</v>
      </c>
      <c r="W37" s="18">
        <f>$F37*V37</f>
        <v>5557.8</v>
      </c>
      <c r="X37" s="19"/>
      <c r="Y37" s="21">
        <f t="shared" si="13"/>
        <v>175.19999999999982</v>
      </c>
      <c r="Z37" s="22">
        <f t="shared" si="27"/>
        <v>3.2549325604726308E-2</v>
      </c>
      <c r="AA37" s="19"/>
      <c r="AB37" s="20">
        <v>2.8664000000000001</v>
      </c>
      <c r="AC37" s="18">
        <f>$F37*AB37</f>
        <v>5732.8</v>
      </c>
      <c r="AD37" s="19"/>
      <c r="AE37" s="21">
        <f t="shared" si="14"/>
        <v>175</v>
      </c>
      <c r="AF37" s="22">
        <f t="shared" si="28"/>
        <v>3.1487279139227754E-2</v>
      </c>
      <c r="AG37" s="19"/>
      <c r="AH37" s="20">
        <v>2.9539</v>
      </c>
      <c r="AI37" s="18">
        <f>$F37*AH37</f>
        <v>5907.8</v>
      </c>
      <c r="AJ37" s="19"/>
      <c r="AK37" s="21">
        <f t="shared" si="15"/>
        <v>175</v>
      </c>
      <c r="AL37" s="22">
        <f t="shared" si="29"/>
        <v>3.0526095450739602E-2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2000</v>
      </c>
      <c r="G38" s="20">
        <v>1.8734</v>
      </c>
      <c r="H38" s="18">
        <f>F38*G38</f>
        <v>3746.7999999999997</v>
      </c>
      <c r="I38" s="19"/>
      <c r="J38" s="20">
        <v>2.0114999999999998</v>
      </c>
      <c r="K38" s="18">
        <f>$F38*J38</f>
        <v>4022.9999999999995</v>
      </c>
      <c r="L38" s="19"/>
      <c r="M38" s="21">
        <f t="shared" si="10"/>
        <v>276.19999999999982</v>
      </c>
      <c r="N38" s="22">
        <f t="shared" si="25"/>
        <v>7.3716237856304004E-2</v>
      </c>
      <c r="O38" s="19"/>
      <c r="P38" s="20">
        <v>2.0527000000000002</v>
      </c>
      <c r="Q38" s="18">
        <f>$F38*P38</f>
        <v>4105.4000000000005</v>
      </c>
      <c r="R38" s="19"/>
      <c r="S38" s="21">
        <f t="shared" si="12"/>
        <v>82.400000000001</v>
      </c>
      <c r="T38" s="22">
        <f t="shared" si="26"/>
        <v>2.0482227193636841E-2</v>
      </c>
      <c r="U38" s="19"/>
      <c r="V38" s="20">
        <v>2.0937999999999999</v>
      </c>
      <c r="W38" s="18">
        <f>$F38*V38</f>
        <v>4187.5999999999995</v>
      </c>
      <c r="X38" s="19"/>
      <c r="Y38" s="21">
        <f t="shared" si="13"/>
        <v>82.199999999998909</v>
      </c>
      <c r="Z38" s="22">
        <f t="shared" si="27"/>
        <v>2.0022409509426339E-2</v>
      </c>
      <c r="AA38" s="19"/>
      <c r="AB38" s="20">
        <v>2.1349</v>
      </c>
      <c r="AC38" s="18">
        <f>$F38*AB38</f>
        <v>4269.8</v>
      </c>
      <c r="AD38" s="19"/>
      <c r="AE38" s="21">
        <f t="shared" si="14"/>
        <v>82.200000000000728</v>
      </c>
      <c r="AF38" s="22">
        <f t="shared" si="28"/>
        <v>1.9629381984908E-2</v>
      </c>
      <c r="AG38" s="19"/>
      <c r="AH38" s="20">
        <v>2.1760999999999999</v>
      </c>
      <c r="AI38" s="18">
        <f>$F38*AH38</f>
        <v>4352.2</v>
      </c>
      <c r="AJ38" s="19"/>
      <c r="AK38" s="21">
        <f t="shared" si="15"/>
        <v>82.399999999999636</v>
      </c>
      <c r="AL38" s="22">
        <f t="shared" si="29"/>
        <v>1.9298327790528744E-2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14466.664772057733</v>
      </c>
      <c r="I39" s="49"/>
      <c r="J39" s="48"/>
      <c r="K39" s="44">
        <f>SUM(K36:K38)</f>
        <v>18240.563999999998</v>
      </c>
      <c r="L39" s="49"/>
      <c r="M39" s="32">
        <f t="shared" si="10"/>
        <v>3773.8992279422655</v>
      </c>
      <c r="N39" s="33">
        <f t="shared" si="25"/>
        <v>0.26086864439076013</v>
      </c>
      <c r="O39" s="49"/>
      <c r="P39" s="48"/>
      <c r="Q39" s="44">
        <f>SUM(Q36:Q38)</f>
        <v>18457.974000000002</v>
      </c>
      <c r="R39" s="49"/>
      <c r="S39" s="32">
        <f t="shared" si="12"/>
        <v>217.41000000000349</v>
      </c>
      <c r="T39" s="33">
        <f t="shared" si="26"/>
        <v>1.1919039345494115E-2</v>
      </c>
      <c r="U39" s="49"/>
      <c r="V39" s="48"/>
      <c r="W39" s="44">
        <f>SUM(W36:W38)</f>
        <v>18833.343999999997</v>
      </c>
      <c r="X39" s="49"/>
      <c r="Y39" s="32">
        <f t="shared" si="13"/>
        <v>375.36999999999534</v>
      </c>
      <c r="Z39" s="33">
        <f t="shared" si="27"/>
        <v>2.0336468130250661E-2</v>
      </c>
      <c r="AA39" s="49"/>
      <c r="AB39" s="48"/>
      <c r="AC39" s="44">
        <f>SUM(AC36:AC38)</f>
        <v>19165.144</v>
      </c>
      <c r="AD39" s="49"/>
      <c r="AE39" s="32">
        <f t="shared" si="14"/>
        <v>331.80000000000291</v>
      </c>
      <c r="AF39" s="33">
        <f t="shared" si="28"/>
        <v>1.7617689136884187E-2</v>
      </c>
      <c r="AG39" s="49"/>
      <c r="AH39" s="48"/>
      <c r="AI39" s="44">
        <f>SUM(AI36:AI38)</f>
        <v>19573.704000000002</v>
      </c>
      <c r="AJ39" s="49"/>
      <c r="AK39" s="32">
        <f t="shared" si="15"/>
        <v>408.56000000000131</v>
      </c>
      <c r="AL39" s="33">
        <f t="shared" si="29"/>
        <v>2.1317867478585148E-2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913351.99999999988</v>
      </c>
      <c r="G40" s="51">
        <v>4.4000000000000003E-3</v>
      </c>
      <c r="H40" s="162">
        <f t="shared" ref="H40:H48" si="30">F40*G40</f>
        <v>4018.7487999999998</v>
      </c>
      <c r="I40" s="19"/>
      <c r="J40" s="51">
        <v>4.4000000000000003E-3</v>
      </c>
      <c r="K40" s="162">
        <f t="shared" ref="K40:K48" si="31">$F40*J40</f>
        <v>4018.7487999999998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4018.7487999999998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4018.7487999999998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4018.7487999999998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4018.7487999999998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913351.99999999988</v>
      </c>
      <c r="G41" s="51">
        <v>1.1999999999999999E-3</v>
      </c>
      <c r="H41" s="162">
        <f t="shared" si="30"/>
        <v>1096.0223999999998</v>
      </c>
      <c r="I41" s="19"/>
      <c r="J41" s="51">
        <v>1.1999999999999999E-3</v>
      </c>
      <c r="K41" s="162">
        <f t="shared" si="31"/>
        <v>1096.0223999999998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1187.3575999999998</v>
      </c>
      <c r="R41" s="19"/>
      <c r="S41" s="21">
        <f t="shared" si="12"/>
        <v>91.335199999999986</v>
      </c>
      <c r="T41" s="163">
        <f t="shared" si="26"/>
        <v>8.3333333333333329E-2</v>
      </c>
      <c r="U41" s="19"/>
      <c r="V41" s="51">
        <v>1.2999999999999999E-3</v>
      </c>
      <c r="W41" s="162">
        <f t="shared" si="33"/>
        <v>1187.3575999999998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1187.3575999999998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1187.3575999999998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879999.99999999988</v>
      </c>
      <c r="G43" s="51">
        <v>7.0000000000000001E-3</v>
      </c>
      <c r="H43" s="162">
        <f t="shared" si="30"/>
        <v>6159.9999999999991</v>
      </c>
      <c r="I43" s="19"/>
      <c r="J43" s="51">
        <v>7.0000000000000001E-3</v>
      </c>
      <c r="K43" s="162">
        <f t="shared" si="31"/>
        <v>6159.9999999999991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6159.9999999999991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6159.9999999999991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6159.9999999999991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6159.9999999999991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563199.99999999988</v>
      </c>
      <c r="G44" s="55">
        <v>7.1999999999999995E-2</v>
      </c>
      <c r="H44" s="162">
        <f t="shared" si="30"/>
        <v>40550.399999999987</v>
      </c>
      <c r="I44" s="19"/>
      <c r="J44" s="55">
        <v>7.1999999999999995E-2</v>
      </c>
      <c r="K44" s="162">
        <f t="shared" si="31"/>
        <v>40550.399999999987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40550.399999999987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40550.399999999987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40550.399999999987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40550.399999999987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158399.99999999997</v>
      </c>
      <c r="G45" s="55">
        <v>0.109</v>
      </c>
      <c r="H45" s="162">
        <f t="shared" si="30"/>
        <v>17265.599999999999</v>
      </c>
      <c r="I45" s="19"/>
      <c r="J45" s="55">
        <v>0.109</v>
      </c>
      <c r="K45" s="162">
        <f t="shared" si="31"/>
        <v>17265.599999999999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17265.599999999999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17265.599999999999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17265.599999999999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17265.599999999999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158399.99999999997</v>
      </c>
      <c r="G46" s="55">
        <v>0.129</v>
      </c>
      <c r="H46" s="162">
        <f t="shared" si="30"/>
        <v>20433.599999999999</v>
      </c>
      <c r="I46" s="19"/>
      <c r="J46" s="55">
        <v>0.129</v>
      </c>
      <c r="K46" s="162">
        <f t="shared" si="31"/>
        <v>20433.599999999999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20433.599999999999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20433.599999999999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20433.599999999999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20433.599999999999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879249.99999999988</v>
      </c>
      <c r="G48" s="55">
        <v>9.7000000000000003E-2</v>
      </c>
      <c r="H48" s="162">
        <f t="shared" si="30"/>
        <v>85287.249999999985</v>
      </c>
      <c r="I48" s="60"/>
      <c r="J48" s="55">
        <v>9.7000000000000003E-2</v>
      </c>
      <c r="K48" s="162">
        <f t="shared" si="31"/>
        <v>85287.249999999985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85287.249999999985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85287.249999999985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85287.249999999985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85287.249999999985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103991.28597205773</v>
      </c>
      <c r="I50" s="76"/>
      <c r="J50" s="73"/>
      <c r="K50" s="75">
        <f>SUM(K40:K46,K39)</f>
        <v>107765.18519999999</v>
      </c>
      <c r="L50" s="76"/>
      <c r="M50" s="77">
        <f>K50-H50</f>
        <v>3773.8992279422673</v>
      </c>
      <c r="N50" s="78">
        <f>IF((H50)=0,"",(M50/H50))</f>
        <v>3.6290533314073135E-2</v>
      </c>
      <c r="O50" s="76"/>
      <c r="P50" s="73"/>
      <c r="Q50" s="75">
        <f>SUM(Q40:Q46,Q39)</f>
        <v>108073.9304</v>
      </c>
      <c r="R50" s="76"/>
      <c r="S50" s="77">
        <f t="shared" si="12"/>
        <v>308.74520000000484</v>
      </c>
      <c r="T50" s="78">
        <f>IF((K50)=0,"",(S50/K50))</f>
        <v>2.8649809252126153E-3</v>
      </c>
      <c r="U50" s="76"/>
      <c r="V50" s="73"/>
      <c r="W50" s="75">
        <f>SUM(W40:W46,W39)</f>
        <v>108449.30039999999</v>
      </c>
      <c r="X50" s="76"/>
      <c r="Y50" s="77">
        <f t="shared" si="13"/>
        <v>375.36999999999534</v>
      </c>
      <c r="Z50" s="78">
        <f>IF((Q50)=0,"",(Y50/Q50))</f>
        <v>3.473270552950995E-3</v>
      </c>
      <c r="AA50" s="76"/>
      <c r="AB50" s="73"/>
      <c r="AC50" s="75">
        <f>SUM(AC40:AC46,AC39)</f>
        <v>108781.1004</v>
      </c>
      <c r="AD50" s="76"/>
      <c r="AE50" s="77">
        <f t="shared" si="14"/>
        <v>331.80000000000291</v>
      </c>
      <c r="AF50" s="78">
        <f>IF((W50)=0,"",(AE50/W50))</f>
        <v>3.0594941486593759E-3</v>
      </c>
      <c r="AG50" s="76"/>
      <c r="AH50" s="73"/>
      <c r="AI50" s="75">
        <f>SUM(AI40:AI46,AI39)</f>
        <v>109189.66039999999</v>
      </c>
      <c r="AJ50" s="76"/>
      <c r="AK50" s="77">
        <f t="shared" si="15"/>
        <v>408.55999999999767</v>
      </c>
      <c r="AL50" s="78">
        <f>IF((AC50)=0,"",(AK50/AC50))</f>
        <v>3.7557994770937037E-3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13518.867176367505</v>
      </c>
      <c r="I51" s="83"/>
      <c r="J51" s="80">
        <v>0.13</v>
      </c>
      <c r="K51" s="84">
        <f>K50*J51</f>
        <v>14009.474076</v>
      </c>
      <c r="L51" s="83"/>
      <c r="M51" s="85">
        <f>K51-H51</f>
        <v>490.6068996324957</v>
      </c>
      <c r="N51" s="86">
        <f>IF((H51)=0,"",(M51/H51))</f>
        <v>3.6290533314073205E-2</v>
      </c>
      <c r="O51" s="83"/>
      <c r="P51" s="80">
        <v>0.13</v>
      </c>
      <c r="Q51" s="84">
        <f>Q50*P51</f>
        <v>14049.610952000001</v>
      </c>
      <c r="R51" s="83"/>
      <c r="S51" s="85">
        <f t="shared" si="12"/>
        <v>40.136876000000484</v>
      </c>
      <c r="T51" s="86">
        <f>IF((K51)=0,"",(S51/K51))</f>
        <v>2.8649809252126049E-3</v>
      </c>
      <c r="U51" s="83"/>
      <c r="V51" s="80">
        <v>0.13</v>
      </c>
      <c r="W51" s="84">
        <f>W50*V51</f>
        <v>14098.409051999999</v>
      </c>
      <c r="X51" s="83"/>
      <c r="Y51" s="85">
        <f t="shared" si="13"/>
        <v>48.798099999998158</v>
      </c>
      <c r="Z51" s="86">
        <f>IF((Q51)=0,"",(Y51/Q51))</f>
        <v>3.4732705529509065E-3</v>
      </c>
      <c r="AA51" s="83"/>
      <c r="AB51" s="80">
        <v>0.13</v>
      </c>
      <c r="AC51" s="84">
        <f>AC50*AB51</f>
        <v>14141.543051999999</v>
      </c>
      <c r="AD51" s="83"/>
      <c r="AE51" s="85">
        <f t="shared" si="14"/>
        <v>43.134000000000015</v>
      </c>
      <c r="AF51" s="86">
        <f>IF((W51)=0,"",(AE51/W51))</f>
        <v>3.0594941486593503E-3</v>
      </c>
      <c r="AG51" s="83"/>
      <c r="AH51" s="80">
        <v>0.13</v>
      </c>
      <c r="AI51" s="84">
        <f>AI50*AH51</f>
        <v>14194.655852</v>
      </c>
      <c r="AJ51" s="83"/>
      <c r="AK51" s="85">
        <f t="shared" si="15"/>
        <v>53.112800000000789</v>
      </c>
      <c r="AL51" s="86">
        <f>IF((AC51)=0,"",(AK51/AC51))</f>
        <v>3.7557994770937809E-3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117510.15314842523</v>
      </c>
      <c r="I52" s="83"/>
      <c r="J52" s="88"/>
      <c r="K52" s="84">
        <f>K50+K51</f>
        <v>121774.65927599999</v>
      </c>
      <c r="L52" s="83"/>
      <c r="M52" s="85">
        <f>K52-H52</f>
        <v>4264.5061275747576</v>
      </c>
      <c r="N52" s="86">
        <f>IF((H52)=0,"",(M52/H52))</f>
        <v>3.6290533314073094E-2</v>
      </c>
      <c r="O52" s="83"/>
      <c r="P52" s="88"/>
      <c r="Q52" s="84">
        <f>Q50+Q51</f>
        <v>122123.541352</v>
      </c>
      <c r="R52" s="83"/>
      <c r="S52" s="85">
        <f t="shared" si="12"/>
        <v>348.88207600000896</v>
      </c>
      <c r="T52" s="86">
        <f>IF((K52)=0,"",(S52/K52))</f>
        <v>2.8649809252126444E-3</v>
      </c>
      <c r="U52" s="83"/>
      <c r="V52" s="88"/>
      <c r="W52" s="84">
        <f>W50+W51</f>
        <v>122547.709452</v>
      </c>
      <c r="X52" s="83"/>
      <c r="Y52" s="85">
        <f t="shared" si="13"/>
        <v>424.16809999999532</v>
      </c>
      <c r="Z52" s="86">
        <f>IF((Q52)=0,"",(Y52/Q52))</f>
        <v>3.4732705529509997E-3</v>
      </c>
      <c r="AA52" s="83"/>
      <c r="AB52" s="88"/>
      <c r="AC52" s="84">
        <f>AC50+AC51</f>
        <v>122922.64345199999</v>
      </c>
      <c r="AD52" s="83"/>
      <c r="AE52" s="85">
        <f t="shared" si="14"/>
        <v>374.93399999999383</v>
      </c>
      <c r="AF52" s="86">
        <f>IF((W52)=0,"",(AE52/W52))</f>
        <v>3.0594941486592987E-3</v>
      </c>
      <c r="AG52" s="83"/>
      <c r="AH52" s="88"/>
      <c r="AI52" s="84">
        <f>AI50+AI51</f>
        <v>123384.31625199999</v>
      </c>
      <c r="AJ52" s="83"/>
      <c r="AK52" s="85">
        <f t="shared" si="15"/>
        <v>461.67280000000028</v>
      </c>
      <c r="AL52" s="86">
        <f>IF((AC52)=0,"",(AK52/AC52))</f>
        <v>3.7557994770937276E-3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-11751.02</v>
      </c>
      <c r="I53" s="83"/>
      <c r="J53" s="88"/>
      <c r="K53" s="90">
        <f>ROUND(-K52*10%,2)</f>
        <v>-12177.47</v>
      </c>
      <c r="L53" s="83"/>
      <c r="M53" s="91">
        <f>K53-H53</f>
        <v>-426.44999999999891</v>
      </c>
      <c r="N53" s="92">
        <f>IF((H53)=0,"",(M53/H53))</f>
        <v>3.6290466699911914E-2</v>
      </c>
      <c r="O53" s="83"/>
      <c r="P53" s="88"/>
      <c r="Q53" s="90">
        <f>ROUND(-Q52*10%,2)</f>
        <v>-12212.35</v>
      </c>
      <c r="R53" s="83"/>
      <c r="S53" s="91">
        <f t="shared" si="12"/>
        <v>-34.880000000001019</v>
      </c>
      <c r="T53" s="92">
        <f>IF((K53)=0,"",(S53/K53))</f>
        <v>2.8643059683169836E-3</v>
      </c>
      <c r="U53" s="83"/>
      <c r="V53" s="88"/>
      <c r="W53" s="90">
        <f>ROUND(-W52*10%,2)</f>
        <v>-12254.77</v>
      </c>
      <c r="X53" s="83"/>
      <c r="Y53" s="91">
        <f t="shared" si="13"/>
        <v>-42.420000000000073</v>
      </c>
      <c r="Z53" s="92">
        <f>IF((Q53)=0,"",(Y53/Q53))</f>
        <v>3.4735329400156457E-3</v>
      </c>
      <c r="AA53" s="83"/>
      <c r="AB53" s="88"/>
      <c r="AC53" s="90">
        <f>ROUND(-AC52*10%,2)</f>
        <v>-12292.26</v>
      </c>
      <c r="AD53" s="83"/>
      <c r="AE53" s="91">
        <f t="shared" si="14"/>
        <v>-37.489999999999782</v>
      </c>
      <c r="AF53" s="92">
        <f>IF((W53)=0,"",(AE53/W53))</f>
        <v>3.0592169416480096E-3</v>
      </c>
      <c r="AG53" s="83"/>
      <c r="AH53" s="88"/>
      <c r="AI53" s="90">
        <f>ROUND(-AI52*10%,2)</f>
        <v>-12338.43</v>
      </c>
      <c r="AJ53" s="83"/>
      <c r="AK53" s="91">
        <f t="shared" si="15"/>
        <v>-46.170000000000073</v>
      </c>
      <c r="AL53" s="92">
        <f>IF((AC53)=0,"",(AK53/AC53))</f>
        <v>3.7560220821883099E-3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105759.13314842523</v>
      </c>
      <c r="I54" s="96"/>
      <c r="J54" s="93"/>
      <c r="K54" s="97">
        <f>K52+K53</f>
        <v>109597.18927599999</v>
      </c>
      <c r="L54" s="96"/>
      <c r="M54" s="98">
        <f>K54-H54</f>
        <v>3838.0561275747605</v>
      </c>
      <c r="N54" s="99">
        <f>IF((H54)=0,"",(M54/H54))</f>
        <v>3.6290540715649862E-2</v>
      </c>
      <c r="O54" s="96"/>
      <c r="P54" s="93"/>
      <c r="Q54" s="97">
        <f>Q52+Q53</f>
        <v>109911.19135199999</v>
      </c>
      <c r="R54" s="96"/>
      <c r="S54" s="98">
        <f t="shared" si="12"/>
        <v>314.00207600000431</v>
      </c>
      <c r="T54" s="99">
        <f>IF((K54)=0,"",(S54/K54))</f>
        <v>2.8650559204511069E-3</v>
      </c>
      <c r="U54" s="96"/>
      <c r="V54" s="93"/>
      <c r="W54" s="97">
        <f>W52+W53</f>
        <v>110292.93945199999</v>
      </c>
      <c r="X54" s="96"/>
      <c r="Y54" s="98">
        <f t="shared" si="13"/>
        <v>381.74809999999707</v>
      </c>
      <c r="Z54" s="99">
        <f>IF((Q54)=0,"",(Y54/Q54))</f>
        <v>3.4732413988436913E-3</v>
      </c>
      <c r="AA54" s="96"/>
      <c r="AB54" s="93"/>
      <c r="AC54" s="97">
        <f>AC52+AC53</f>
        <v>110630.38345199999</v>
      </c>
      <c r="AD54" s="96"/>
      <c r="AE54" s="98">
        <f t="shared" si="14"/>
        <v>337.44400000000314</v>
      </c>
      <c r="AF54" s="99">
        <f>IF((W54)=0,"",(AE54/W54))</f>
        <v>3.059524949435774E-3</v>
      </c>
      <c r="AG54" s="96"/>
      <c r="AH54" s="93"/>
      <c r="AI54" s="97">
        <f>AI52+AI53</f>
        <v>111045.886252</v>
      </c>
      <c r="AJ54" s="96"/>
      <c r="AK54" s="98">
        <f t="shared" si="15"/>
        <v>415.50280000000203</v>
      </c>
      <c r="AL54" s="99">
        <f>IF((AC54)=0,"",(AK54/AC54))</f>
        <v>3.7557747432040607E-3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111091.18597205772</v>
      </c>
      <c r="I56" s="110"/>
      <c r="J56" s="107"/>
      <c r="K56" s="109">
        <f>SUM(K47:K48,K39,K40:K43)</f>
        <v>114865.08519999999</v>
      </c>
      <c r="L56" s="110"/>
      <c r="M56" s="111">
        <f>K56-H56</f>
        <v>3773.8992279422673</v>
      </c>
      <c r="N56" s="78">
        <f>IF((H56)=0,"",(M56/H56))</f>
        <v>3.3971184976740634E-2</v>
      </c>
      <c r="O56" s="110"/>
      <c r="P56" s="107"/>
      <c r="Q56" s="109">
        <f>SUM(Q47:Q48,Q39,Q40:Q43)</f>
        <v>115173.83039999999</v>
      </c>
      <c r="R56" s="110"/>
      <c r="S56" s="111">
        <f t="shared" si="12"/>
        <v>308.74520000000484</v>
      </c>
      <c r="T56" s="78">
        <f>IF((K56)=0,"",(S56/K56))</f>
        <v>2.6878942322849978E-3</v>
      </c>
      <c r="U56" s="110"/>
      <c r="V56" s="107"/>
      <c r="W56" s="109">
        <f>SUM(W47:W48,W39,W40:W43)</f>
        <v>115549.20039999999</v>
      </c>
      <c r="X56" s="110"/>
      <c r="Y56" s="111">
        <f t="shared" si="13"/>
        <v>375.36999999999534</v>
      </c>
      <c r="Z56" s="78">
        <f>IF((Q56)=0,"",(Y56/Q56))</f>
        <v>3.259160511518382E-3</v>
      </c>
      <c r="AA56" s="110"/>
      <c r="AB56" s="107"/>
      <c r="AC56" s="109">
        <f>SUM(AC47:AC48,AC39,AC40:AC43)</f>
        <v>115881.00039999999</v>
      </c>
      <c r="AD56" s="110"/>
      <c r="AE56" s="111">
        <f t="shared" si="14"/>
        <v>331.80000000000291</v>
      </c>
      <c r="AF56" s="78">
        <f>IF((W56)=0,"",(AE56/W56))</f>
        <v>2.8715040766305721E-3</v>
      </c>
      <c r="AG56" s="110"/>
      <c r="AH56" s="107"/>
      <c r="AI56" s="109">
        <f>SUM(AI47:AI48,AI39,AI40:AI43)</f>
        <v>116289.56039999999</v>
      </c>
      <c r="AJ56" s="110"/>
      <c r="AK56" s="111">
        <f t="shared" si="15"/>
        <v>408.55999999999767</v>
      </c>
      <c r="AL56" s="78">
        <f>IF((AC56)=0,"",(AK56/AC56))</f>
        <v>3.5256858207102404E-3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14441.854176367504</v>
      </c>
      <c r="I57" s="115"/>
      <c r="J57" s="113">
        <v>0.13</v>
      </c>
      <c r="K57" s="116">
        <f>K56*J57</f>
        <v>14932.461076</v>
      </c>
      <c r="L57" s="115"/>
      <c r="M57" s="117">
        <f>K57-H57</f>
        <v>490.6068996324957</v>
      </c>
      <c r="N57" s="86">
        <f>IF((H57)=0,"",(M57/H57))</f>
        <v>3.3971184976740704E-2</v>
      </c>
      <c r="O57" s="115"/>
      <c r="P57" s="113">
        <v>0.13</v>
      </c>
      <c r="Q57" s="116">
        <f>Q56*P57</f>
        <v>14972.597952</v>
      </c>
      <c r="R57" s="115"/>
      <c r="S57" s="117">
        <f t="shared" si="12"/>
        <v>40.136876000000484</v>
      </c>
      <c r="T57" s="86">
        <f>IF((K57)=0,"",(S57/K57))</f>
        <v>2.6878942322849878E-3</v>
      </c>
      <c r="U57" s="115"/>
      <c r="V57" s="113">
        <v>0.13</v>
      </c>
      <c r="W57" s="116">
        <f>W56*V57</f>
        <v>15021.396051999998</v>
      </c>
      <c r="X57" s="115"/>
      <c r="Y57" s="117">
        <f t="shared" si="13"/>
        <v>48.798099999998158</v>
      </c>
      <c r="Z57" s="86">
        <f>IF((Q57)=0,"",(Y57/Q57))</f>
        <v>3.2591605115182992E-3</v>
      </c>
      <c r="AA57" s="115"/>
      <c r="AB57" s="113">
        <v>0.13</v>
      </c>
      <c r="AC57" s="116">
        <f>AC56*AB57</f>
        <v>15064.530052</v>
      </c>
      <c r="AD57" s="115"/>
      <c r="AE57" s="117">
        <f t="shared" si="14"/>
        <v>43.134000000001834</v>
      </c>
      <c r="AF57" s="86">
        <f>IF((W57)=0,"",(AE57/W57))</f>
        <v>2.8715040766306692E-3</v>
      </c>
      <c r="AG57" s="115"/>
      <c r="AH57" s="113">
        <v>0.13</v>
      </c>
      <c r="AI57" s="116">
        <f>AI56*AH57</f>
        <v>15117.642851999999</v>
      </c>
      <c r="AJ57" s="115"/>
      <c r="AK57" s="117">
        <f t="shared" si="15"/>
        <v>53.11279999999897</v>
      </c>
      <c r="AL57" s="86">
        <f>IF((AC57)=0,"",(AK57/AC57))</f>
        <v>3.5256858207101918E-3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125533.04014842522</v>
      </c>
      <c r="I58" s="115"/>
      <c r="J58" s="119"/>
      <c r="K58" s="116">
        <f>K56+K57</f>
        <v>129797.54627599998</v>
      </c>
      <c r="L58" s="115"/>
      <c r="M58" s="117">
        <f>K58-H58</f>
        <v>4264.5061275747576</v>
      </c>
      <c r="N58" s="86">
        <f>IF((H58)=0,"",(M58/H58))</f>
        <v>3.39711849767406E-2</v>
      </c>
      <c r="O58" s="115"/>
      <c r="P58" s="119"/>
      <c r="Q58" s="116">
        <f>Q56+Q57</f>
        <v>130146.42835199999</v>
      </c>
      <c r="R58" s="115"/>
      <c r="S58" s="117">
        <f t="shared" si="12"/>
        <v>348.88207600000896</v>
      </c>
      <c r="T58" s="86">
        <f>IF((K58)=0,"",(S58/K58))</f>
        <v>2.6878942322850251E-3</v>
      </c>
      <c r="U58" s="115"/>
      <c r="V58" s="119"/>
      <c r="W58" s="116">
        <f>W56+W57</f>
        <v>130570.59645199998</v>
      </c>
      <c r="X58" s="115"/>
      <c r="Y58" s="117">
        <f t="shared" si="13"/>
        <v>424.16809999999532</v>
      </c>
      <c r="Z58" s="86">
        <f>IF((Q58)=0,"",(Y58/Q58))</f>
        <v>3.2591605115183863E-3</v>
      </c>
      <c r="AA58" s="115"/>
      <c r="AB58" s="119"/>
      <c r="AC58" s="116">
        <f>AC56+AC57</f>
        <v>130945.53045199999</v>
      </c>
      <c r="AD58" s="115"/>
      <c r="AE58" s="117">
        <f t="shared" si="14"/>
        <v>374.93400000000838</v>
      </c>
      <c r="AF58" s="86">
        <f>IF((W58)=0,"",(AE58/W58))</f>
        <v>2.8715040766306111E-3</v>
      </c>
      <c r="AG58" s="115"/>
      <c r="AH58" s="119"/>
      <c r="AI58" s="116">
        <f>AI56+AI57</f>
        <v>131407.20325199998</v>
      </c>
      <c r="AJ58" s="115"/>
      <c r="AK58" s="117">
        <f t="shared" si="15"/>
        <v>461.67279999998573</v>
      </c>
      <c r="AL58" s="86">
        <f>IF((AC58)=0,"",(AK58/AC58))</f>
        <v>3.5256858207101515E-3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-12553.3</v>
      </c>
      <c r="I59" s="115"/>
      <c r="J59" s="119"/>
      <c r="K59" s="122">
        <f>ROUND(-K58*10%,2)</f>
        <v>-12979.75</v>
      </c>
      <c r="L59" s="115"/>
      <c r="M59" s="123">
        <f>K59-H59</f>
        <v>-426.45000000000073</v>
      </c>
      <c r="N59" s="92">
        <f>IF((H59)=0,"",(M59/H59))</f>
        <v>3.3971147029068116E-2</v>
      </c>
      <c r="O59" s="115"/>
      <c r="P59" s="119"/>
      <c r="Q59" s="122">
        <f>ROUND(-Q58*10%,2)</f>
        <v>-13014.64</v>
      </c>
      <c r="R59" s="115"/>
      <c r="S59" s="123">
        <f t="shared" si="12"/>
        <v>-34.889999999999418</v>
      </c>
      <c r="T59" s="92">
        <f>IF((K59)=0,"",(S59/K59))</f>
        <v>2.6880332826132568E-3</v>
      </c>
      <c r="U59" s="115"/>
      <c r="V59" s="119"/>
      <c r="W59" s="122">
        <f>ROUND(-W58*10%,2)</f>
        <v>-13057.06</v>
      </c>
      <c r="X59" s="115"/>
      <c r="Y59" s="123">
        <f t="shared" si="13"/>
        <v>-42.420000000000073</v>
      </c>
      <c r="Z59" s="92">
        <f>IF((Q59)=0,"",(Y59/Q59))</f>
        <v>3.2594063301021061E-3</v>
      </c>
      <c r="AA59" s="115"/>
      <c r="AB59" s="119"/>
      <c r="AC59" s="122">
        <f>ROUND(-AC58*10%,2)</f>
        <v>-13094.55</v>
      </c>
      <c r="AD59" s="115"/>
      <c r="AE59" s="123">
        <f t="shared" si="14"/>
        <v>-37.489999999999782</v>
      </c>
      <c r="AF59" s="92">
        <f>IF((W59)=0,"",(AE59/W59))</f>
        <v>2.8712436030775522E-3</v>
      </c>
      <c r="AG59" s="115"/>
      <c r="AH59" s="119"/>
      <c r="AI59" s="122">
        <f>ROUND(-AI58*10%,2)</f>
        <v>-13140.72</v>
      </c>
      <c r="AJ59" s="115"/>
      <c r="AK59" s="123">
        <f t="shared" si="15"/>
        <v>-46.170000000000073</v>
      </c>
      <c r="AL59" s="92">
        <f>IF((AC59)=0,"",(AK59/AC59))</f>
        <v>3.5258943606309551E-3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112979.74014842522</v>
      </c>
      <c r="I60" s="127"/>
      <c r="J60" s="124"/>
      <c r="K60" s="128">
        <f>SUM(K58:K59)</f>
        <v>116817.79627599998</v>
      </c>
      <c r="L60" s="127"/>
      <c r="M60" s="129">
        <f>K60-H60</f>
        <v>3838.0561275747605</v>
      </c>
      <c r="N60" s="130">
        <f>IF((H60)=0,"",(M60/H60))</f>
        <v>3.3971189193147192E-2</v>
      </c>
      <c r="O60" s="127"/>
      <c r="P60" s="124"/>
      <c r="Q60" s="128">
        <f>SUM(Q58:Q59)</f>
        <v>117131.78835199999</v>
      </c>
      <c r="R60" s="127"/>
      <c r="S60" s="129">
        <f t="shared" si="12"/>
        <v>313.99207600000955</v>
      </c>
      <c r="T60" s="130">
        <f>IF((K60)=0,"",(S60/K60))</f>
        <v>2.687878782254675E-3</v>
      </c>
      <c r="U60" s="127"/>
      <c r="V60" s="124"/>
      <c r="W60" s="128">
        <f>SUM(W58:W59)</f>
        <v>117513.53645199999</v>
      </c>
      <c r="X60" s="127"/>
      <c r="Y60" s="129">
        <f t="shared" si="13"/>
        <v>381.74809999999707</v>
      </c>
      <c r="Z60" s="130">
        <f>IF((Q60)=0,"",(Y60/Q60))</f>
        <v>3.2591331983490442E-3</v>
      </c>
      <c r="AA60" s="127"/>
      <c r="AB60" s="124"/>
      <c r="AC60" s="128">
        <f>SUM(AC58:AC59)</f>
        <v>117850.98045199999</v>
      </c>
      <c r="AD60" s="127"/>
      <c r="AE60" s="129">
        <f t="shared" si="14"/>
        <v>337.44400000000314</v>
      </c>
      <c r="AF60" s="130">
        <f>IF((W60)=0,"",(AE60/W60))</f>
        <v>2.871533018137334E-3</v>
      </c>
      <c r="AG60" s="127"/>
      <c r="AH60" s="124"/>
      <c r="AI60" s="128">
        <f>SUM(AI58:AI59)</f>
        <v>118266.48325199998</v>
      </c>
      <c r="AJ60" s="127"/>
      <c r="AK60" s="129">
        <f t="shared" si="15"/>
        <v>415.50279999998747</v>
      </c>
      <c r="AL60" s="130">
        <f>IF((AC60)=0,"",(AK60/AC60))</f>
        <v>3.5256626496138429E-3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79"/>
  <sheetViews>
    <sheetView showGridLines="0" topLeftCell="Q42" zoomScaleNormal="100" workbookViewId="0">
      <selection activeCell="AI69" sqref="AI69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44140625" style="1" bestFit="1" customWidth="1"/>
    <col min="7" max="7" width="12.33203125" style="1" customWidth="1"/>
    <col min="8" max="8" width="12.33203125" style="152" customWidth="1"/>
    <col min="9" max="9" width="1.6640625" style="1" customWidth="1"/>
    <col min="10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3" width="12.33203125" style="1" customWidth="1"/>
    <col min="24" max="24" width="1.6640625" style="1" customWidth="1"/>
    <col min="25" max="26" width="9.109375" style="1"/>
    <col min="27" max="27" width="1.6640625" style="1" customWidth="1"/>
    <col min="28" max="29" width="12.33203125" style="1" customWidth="1"/>
    <col min="30" max="30" width="1.6640625" style="1" customWidth="1"/>
    <col min="31" max="32" width="9.109375" style="1"/>
    <col min="33" max="33" width="1.6640625" style="1" customWidth="1"/>
    <col min="34" max="35" width="12.33203125" style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79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4000</v>
      </c>
      <c r="H7" s="9" t="s">
        <v>72</v>
      </c>
      <c r="J7" s="161"/>
      <c r="K7" s="161"/>
    </row>
    <row r="8" spans="2:42" x14ac:dyDescent="0.25">
      <c r="B8" s="6"/>
      <c r="G8" s="8">
        <f>G7*(24*30)*0.611111111111111</f>
        <v>1759999.9999999998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191" t="s">
        <v>59</v>
      </c>
      <c r="H9" s="192"/>
      <c r="I9" s="158"/>
      <c r="J9" s="191" t="s">
        <v>61</v>
      </c>
      <c r="K9" s="192"/>
      <c r="L9" s="158"/>
      <c r="M9" s="191" t="s">
        <v>60</v>
      </c>
      <c r="N9" s="192"/>
      <c r="O9" s="158"/>
      <c r="P9" s="191" t="s">
        <v>62</v>
      </c>
      <c r="Q9" s="192"/>
      <c r="R9" s="158"/>
      <c r="S9" s="191" t="s">
        <v>63</v>
      </c>
      <c r="T9" s="192"/>
      <c r="U9" s="158"/>
      <c r="V9" s="191" t="s">
        <v>65</v>
      </c>
      <c r="W9" s="192"/>
      <c r="X9" s="158"/>
      <c r="Y9" s="191" t="s">
        <v>66</v>
      </c>
      <c r="Z9" s="192"/>
      <c r="AA9" s="158"/>
      <c r="AB9" s="191" t="s">
        <v>67</v>
      </c>
      <c r="AC9" s="192"/>
      <c r="AD9" s="158"/>
      <c r="AE9" s="191" t="s">
        <v>68</v>
      </c>
      <c r="AF9" s="192"/>
      <c r="AG9" s="158"/>
      <c r="AH9" s="191" t="s">
        <v>69</v>
      </c>
      <c r="AI9" s="192"/>
      <c r="AJ9" s="158"/>
      <c r="AK9" s="191" t="s">
        <v>70</v>
      </c>
      <c r="AL9" s="192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302.77</v>
      </c>
      <c r="H12" s="18">
        <f t="shared" ref="H12:H27" si="0">F12*G12</f>
        <v>302.77</v>
      </c>
      <c r="I12" s="19"/>
      <c r="J12" s="16">
        <v>377.44</v>
      </c>
      <c r="K12" s="18">
        <f t="shared" ref="K12:K27" si="1">$F12*J12</f>
        <v>377.44</v>
      </c>
      <c r="L12" s="19"/>
      <c r="M12" s="21">
        <f>K12-H12</f>
        <v>74.670000000000016</v>
      </c>
      <c r="N12" s="22">
        <f>IF((H12)=0,"",(M12/H12))</f>
        <v>0.24662284902731452</v>
      </c>
      <c r="O12" s="19"/>
      <c r="P12" s="16">
        <v>395.05</v>
      </c>
      <c r="Q12" s="18">
        <f t="shared" ref="Q12:Q27" si="2">$F12*P12</f>
        <v>395.05</v>
      </c>
      <c r="R12" s="19"/>
      <c r="S12" s="21">
        <f>Q12-K12</f>
        <v>17.610000000000014</v>
      </c>
      <c r="T12" s="22">
        <f t="shared" ref="T12:T34" si="3">IF((K12)=0,"",(S12/K12))</f>
        <v>4.6656422212802071E-2</v>
      </c>
      <c r="U12" s="19"/>
      <c r="V12" s="16">
        <v>404.22</v>
      </c>
      <c r="W12" s="18">
        <f t="shared" ref="W12:W27" si="4">$F12*V12</f>
        <v>404.22</v>
      </c>
      <c r="X12" s="19"/>
      <c r="Y12" s="21">
        <f>W12-Q12</f>
        <v>9.1700000000000159</v>
      </c>
      <c r="Z12" s="22">
        <f t="shared" ref="Z12:Z34" si="5">IF((Q12)=0,"",(Y12/Q12))</f>
        <v>2.3212251613719821E-2</v>
      </c>
      <c r="AA12" s="19"/>
      <c r="AB12" s="16">
        <v>410.02</v>
      </c>
      <c r="AC12" s="18">
        <f t="shared" ref="AC12:AC27" si="6">$F12*AB12</f>
        <v>410.02</v>
      </c>
      <c r="AD12" s="19"/>
      <c r="AE12" s="21">
        <f>AC12-W12</f>
        <v>5.7999999999999545</v>
      </c>
      <c r="AF12" s="22">
        <f t="shared" ref="AF12:AF34" si="7">IF((W12)=0,"",(AE12/W12))</f>
        <v>1.4348622037504215E-2</v>
      </c>
      <c r="AG12" s="19"/>
      <c r="AH12" s="16">
        <v>421.78</v>
      </c>
      <c r="AI12" s="18">
        <f t="shared" ref="AI12:AI27" si="8">$F12*AH12</f>
        <v>421.78</v>
      </c>
      <c r="AJ12" s="19"/>
      <c r="AK12" s="21">
        <f>AI12-AC12</f>
        <v>11.759999999999991</v>
      </c>
      <c r="AL12" s="22">
        <f t="shared" ref="AL12:AL34" si="9">IF((AC12)=0,"",(AK12/AC12))</f>
        <v>2.8681527730354595E-2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5.4</v>
      </c>
      <c r="H14" s="18">
        <f t="shared" si="0"/>
        <v>5.4</v>
      </c>
      <c r="I14" s="19"/>
      <c r="J14" s="16">
        <v>0</v>
      </c>
      <c r="K14" s="18">
        <f>$F14*J14</f>
        <v>0</v>
      </c>
      <c r="L14" s="19"/>
      <c r="M14" s="21">
        <f t="shared" si="10"/>
        <v>-5.4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>$F14*AH14</f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>$F15*J15</f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>$F15*AH15</f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t="13.2" hidden="1" customHeight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t="13.2" hidden="1" customHeight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t="13.2" hidden="1" customHeight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4000</v>
      </c>
      <c r="G19" s="16">
        <v>2.1000999999999999</v>
      </c>
      <c r="H19" s="18">
        <f t="shared" si="0"/>
        <v>8400.4</v>
      </c>
      <c r="I19" s="19"/>
      <c r="J19" s="16">
        <v>2.5436999999999999</v>
      </c>
      <c r="K19" s="18">
        <f t="shared" si="1"/>
        <v>10174.799999999999</v>
      </c>
      <c r="L19" s="19"/>
      <c r="M19" s="21">
        <f t="shared" si="10"/>
        <v>1774.3999999999996</v>
      </c>
      <c r="N19" s="22">
        <f t="shared" si="11"/>
        <v>0.21122803676015425</v>
      </c>
      <c r="O19" s="19"/>
      <c r="P19" s="16">
        <v>2.6482000000000001</v>
      </c>
      <c r="Q19" s="18">
        <f t="shared" si="2"/>
        <v>10592.800000000001</v>
      </c>
      <c r="R19" s="19"/>
      <c r="S19" s="21">
        <f t="shared" si="12"/>
        <v>418.00000000000182</v>
      </c>
      <c r="T19" s="22">
        <f t="shared" si="3"/>
        <v>4.1081888587490845E-2</v>
      </c>
      <c r="U19" s="19"/>
      <c r="V19" s="16">
        <v>2.7025999999999999</v>
      </c>
      <c r="W19" s="18">
        <f t="shared" si="4"/>
        <v>10810.4</v>
      </c>
      <c r="X19" s="19"/>
      <c r="Y19" s="21">
        <f t="shared" si="13"/>
        <v>217.59999999999854</v>
      </c>
      <c r="Z19" s="22">
        <f t="shared" si="5"/>
        <v>2.0542255116682891E-2</v>
      </c>
      <c r="AA19" s="19"/>
      <c r="AB19" s="16">
        <v>2.7370000000000001</v>
      </c>
      <c r="AC19" s="18">
        <f t="shared" si="6"/>
        <v>10948</v>
      </c>
      <c r="AD19" s="19"/>
      <c r="AE19" s="21">
        <f t="shared" si="14"/>
        <v>137.60000000000036</v>
      </c>
      <c r="AF19" s="22">
        <f t="shared" si="7"/>
        <v>1.2728483682379964E-2</v>
      </c>
      <c r="AG19" s="19"/>
      <c r="AH19" s="16">
        <v>2.8067000000000002</v>
      </c>
      <c r="AI19" s="18">
        <f t="shared" si="8"/>
        <v>11226.800000000001</v>
      </c>
      <c r="AJ19" s="19"/>
      <c r="AK19" s="21">
        <f t="shared" si="15"/>
        <v>278.80000000000109</v>
      </c>
      <c r="AL19" s="22">
        <f t="shared" si="9"/>
        <v>2.5465838509316871E-2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4000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4000</v>
      </c>
      <c r="G21" s="16"/>
      <c r="H21" s="18">
        <f t="shared" si="0"/>
        <v>0</v>
      </c>
      <c r="I21" s="19"/>
      <c r="J21" s="16">
        <v>-1.9099999999999999E-2</v>
      </c>
      <c r="K21" s="18">
        <f t="shared" si="1"/>
        <v>-76.399999999999991</v>
      </c>
      <c r="L21" s="19"/>
      <c r="M21" s="21">
        <f t="shared" si="10"/>
        <v>-76.399999999999991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76.399999999999991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4000</v>
      </c>
      <c r="G24" s="16">
        <v>-1.04E-2</v>
      </c>
      <c r="H24" s="18">
        <f t="shared" si="0"/>
        <v>-41.6</v>
      </c>
      <c r="I24" s="19"/>
      <c r="J24" s="16">
        <v>0</v>
      </c>
      <c r="K24" s="18">
        <f t="shared" si="1"/>
        <v>0</v>
      </c>
      <c r="L24" s="19"/>
      <c r="M24" s="21">
        <f t="shared" si="10"/>
        <v>41.6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t="13.2" hidden="1" customHeight="1" x14ac:dyDescent="0.25">
      <c r="B25" s="24"/>
      <c r="C25" s="14"/>
      <c r="D25" s="15"/>
      <c r="E25" s="15"/>
      <c r="F25" s="17">
        <f t="shared" si="17"/>
        <v>4000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t="13.2" hidden="1" customHeight="1" x14ac:dyDescent="0.25">
      <c r="B26" s="24"/>
      <c r="C26" s="14"/>
      <c r="D26" s="15"/>
      <c r="E26" s="15"/>
      <c r="F26" s="17">
        <f t="shared" si="17"/>
        <v>4000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t="13.2" hidden="1" customHeight="1" x14ac:dyDescent="0.25">
      <c r="B27" s="24"/>
      <c r="C27" s="14"/>
      <c r="D27" s="15"/>
      <c r="E27" s="15"/>
      <c r="F27" s="17">
        <f t="shared" si="17"/>
        <v>4000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8667.0099999999984</v>
      </c>
      <c r="I28" s="31"/>
      <c r="J28" s="28"/>
      <c r="K28" s="30">
        <f>SUM(K12:K27)</f>
        <v>10475.84</v>
      </c>
      <c r="L28" s="31"/>
      <c r="M28" s="32">
        <f t="shared" si="10"/>
        <v>1808.8300000000017</v>
      </c>
      <c r="N28" s="33">
        <f t="shared" si="11"/>
        <v>0.20870288600105483</v>
      </c>
      <c r="O28" s="31"/>
      <c r="P28" s="28"/>
      <c r="Q28" s="30">
        <f>SUM(Q12:Q27)</f>
        <v>10987.85</v>
      </c>
      <c r="R28" s="31"/>
      <c r="S28" s="32">
        <f t="shared" si="12"/>
        <v>512.01000000000022</v>
      </c>
      <c r="T28" s="33">
        <f t="shared" si="3"/>
        <v>4.887531691969333E-2</v>
      </c>
      <c r="U28" s="31"/>
      <c r="V28" s="28"/>
      <c r="W28" s="30">
        <f>SUM(W12:W27)</f>
        <v>11214.619999999999</v>
      </c>
      <c r="X28" s="31"/>
      <c r="Y28" s="32">
        <f t="shared" si="13"/>
        <v>226.76999999999862</v>
      </c>
      <c r="Z28" s="33">
        <f t="shared" si="5"/>
        <v>2.0638250431157926E-2</v>
      </c>
      <c r="AA28" s="31"/>
      <c r="AB28" s="28"/>
      <c r="AC28" s="30">
        <f>SUM(AC12:AC27)</f>
        <v>11358.02</v>
      </c>
      <c r="AD28" s="31"/>
      <c r="AE28" s="32">
        <f t="shared" si="14"/>
        <v>143.40000000000146</v>
      </c>
      <c r="AF28" s="33">
        <f t="shared" si="7"/>
        <v>1.2786879983450307E-2</v>
      </c>
      <c r="AG28" s="31"/>
      <c r="AH28" s="28"/>
      <c r="AI28" s="30">
        <f>SUM(AI12:AI27)</f>
        <v>11648.580000000002</v>
      </c>
      <c r="AJ28" s="31"/>
      <c r="AK28" s="32">
        <f t="shared" si="15"/>
        <v>290.56000000000131</v>
      </c>
      <c r="AL28" s="33">
        <f t="shared" si="9"/>
        <v>2.5581923609925082E-2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4000</v>
      </c>
      <c r="G29" s="16">
        <v>-0.58990164711516002</v>
      </c>
      <c r="H29" s="18">
        <f t="shared" ref="H29:H35" si="18">F29*G29</f>
        <v>-2359.6065884606401</v>
      </c>
      <c r="I29" s="19"/>
      <c r="J29" s="16">
        <v>-0.34010000000000001</v>
      </c>
      <c r="K29" s="18">
        <f t="shared" ref="K29:K35" si="19">$F29*J29</f>
        <v>-1360.4</v>
      </c>
      <c r="L29" s="19"/>
      <c r="M29" s="21">
        <f t="shared" si="10"/>
        <v>999.20658846063998</v>
      </c>
      <c r="N29" s="22">
        <f t="shared" si="11"/>
        <v>-0.42346321346411492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1360.4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ht="13.2" customHeight="1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4000</v>
      </c>
      <c r="G30" s="16">
        <v>-0.44033296685597306</v>
      </c>
      <c r="H30" s="18">
        <f t="shared" si="18"/>
        <v>-1761.3318674238922</v>
      </c>
      <c r="I30" s="19"/>
      <c r="J30" s="16">
        <v>0.44640000000000002</v>
      </c>
      <c r="K30" s="18">
        <f t="shared" si="19"/>
        <v>1785.6000000000001</v>
      </c>
      <c r="L30" s="19"/>
      <c r="M30" s="21">
        <f t="shared" si="10"/>
        <v>3546.9318674238921</v>
      </c>
      <c r="N30" s="22">
        <f t="shared" si="11"/>
        <v>-2.013778285072195</v>
      </c>
      <c r="O30" s="19"/>
      <c r="P30" s="16">
        <v>0</v>
      </c>
      <c r="Q30" s="18">
        <f t="shared" si="20"/>
        <v>0</v>
      </c>
      <c r="R30" s="19"/>
      <c r="S30" s="21">
        <f t="shared" si="12"/>
        <v>-1785.6000000000001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ht="13.2" customHeight="1" x14ac:dyDescent="0.25">
      <c r="B31" s="140">
        <v>1595</v>
      </c>
      <c r="C31" s="14"/>
      <c r="D31" s="15" t="s">
        <v>73</v>
      </c>
      <c r="E31" s="15"/>
      <c r="F31" s="17">
        <f t="shared" si="24"/>
        <v>4000</v>
      </c>
      <c r="G31" s="16">
        <v>0</v>
      </c>
      <c r="H31" s="18">
        <f t="shared" si="18"/>
        <v>0</v>
      </c>
      <c r="I31" s="19"/>
      <c r="J31" s="16">
        <v>4.6100000000000002E-2</v>
      </c>
      <c r="K31" s="18">
        <f t="shared" si="19"/>
        <v>184.4</v>
      </c>
      <c r="L31" s="19"/>
      <c r="M31" s="21">
        <f t="shared" si="10"/>
        <v>184.4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-184.4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t="13.2" hidden="1" customHeight="1" x14ac:dyDescent="0.25">
      <c r="B32" s="35"/>
      <c r="C32" s="14"/>
      <c r="D32" s="15"/>
      <c r="E32" s="15"/>
      <c r="F32" s="17">
        <f t="shared" si="24"/>
        <v>4000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4000</v>
      </c>
      <c r="G33" s="141">
        <v>2.1690000000000001E-2</v>
      </c>
      <c r="H33" s="18">
        <f t="shared" si="18"/>
        <v>86.76</v>
      </c>
      <c r="I33" s="19"/>
      <c r="J33" s="141">
        <v>2.1690000000000001E-2</v>
      </c>
      <c r="K33" s="18">
        <f t="shared" si="19"/>
        <v>86.76</v>
      </c>
      <c r="L33" s="19"/>
      <c r="M33" s="21">
        <f t="shared" si="10"/>
        <v>0</v>
      </c>
      <c r="N33" s="22">
        <f t="shared" si="11"/>
        <v>0</v>
      </c>
      <c r="O33" s="19"/>
      <c r="P33" s="141">
        <v>2.1690000000000001E-2</v>
      </c>
      <c r="Q33" s="18">
        <f t="shared" si="20"/>
        <v>86.76</v>
      </c>
      <c r="R33" s="19"/>
      <c r="S33" s="21">
        <f t="shared" si="12"/>
        <v>0</v>
      </c>
      <c r="T33" s="22">
        <f t="shared" si="3"/>
        <v>0</v>
      </c>
      <c r="U33" s="19"/>
      <c r="V33" s="141">
        <v>2.1690000000000001E-2</v>
      </c>
      <c r="W33" s="18">
        <f t="shared" si="21"/>
        <v>86.76</v>
      </c>
      <c r="X33" s="19"/>
      <c r="Y33" s="21">
        <f t="shared" si="13"/>
        <v>0</v>
      </c>
      <c r="Z33" s="22">
        <f t="shared" si="5"/>
        <v>0</v>
      </c>
      <c r="AA33" s="19"/>
      <c r="AB33" s="141">
        <v>2.1690000000000001E-2</v>
      </c>
      <c r="AC33" s="18">
        <f t="shared" si="22"/>
        <v>86.76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2.1690000000000001E-2</v>
      </c>
      <c r="AI33" s="18">
        <f t="shared" si="23"/>
        <v>86.76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66704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6470.2880000000005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6470.2880000000005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6470.2880000000005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6470.2880000000005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6470.2880000000005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6470.2880000000005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11103.119544115467</v>
      </c>
      <c r="I36" s="31"/>
      <c r="J36" s="42"/>
      <c r="K36" s="44">
        <f>SUM(K29:K35)+K28</f>
        <v>17642.488000000001</v>
      </c>
      <c r="L36" s="31"/>
      <c r="M36" s="32">
        <f t="shared" si="10"/>
        <v>6539.3684558845343</v>
      </c>
      <c r="N36" s="33">
        <f t="shared" ref="N36:N46" si="25">IF((H36)=0,"",(M36/H36))</f>
        <v>0.58896677009573661</v>
      </c>
      <c r="O36" s="31"/>
      <c r="P36" s="42"/>
      <c r="Q36" s="44">
        <f>SUM(Q29:Q35)+Q28</f>
        <v>17544.898000000001</v>
      </c>
      <c r="R36" s="31"/>
      <c r="S36" s="32">
        <f t="shared" si="12"/>
        <v>-97.590000000000146</v>
      </c>
      <c r="T36" s="33">
        <f t="shared" ref="T36:T46" si="26">IF((K36)=0,"",(S36/K36))</f>
        <v>-5.5315327407336277E-3</v>
      </c>
      <c r="U36" s="31"/>
      <c r="V36" s="42"/>
      <c r="W36" s="44">
        <f>SUM(W29:W35)+W28</f>
        <v>17771.667999999998</v>
      </c>
      <c r="X36" s="31"/>
      <c r="Y36" s="32">
        <f t="shared" si="13"/>
        <v>226.7699999999968</v>
      </c>
      <c r="Z36" s="33">
        <f t="shared" ref="Z36:Z46" si="27">IF((Q36)=0,"",(Y36/Q36))</f>
        <v>1.2925125013550766E-2</v>
      </c>
      <c r="AA36" s="31"/>
      <c r="AB36" s="42"/>
      <c r="AC36" s="44">
        <f>SUM(AC29:AC35)+AC28</f>
        <v>17915.067999999999</v>
      </c>
      <c r="AD36" s="31"/>
      <c r="AE36" s="32">
        <f t="shared" si="14"/>
        <v>143.40000000000146</v>
      </c>
      <c r="AF36" s="33">
        <f t="shared" ref="AF36:AF46" si="28">IF((W36)=0,"",(AE36/W36))</f>
        <v>8.0690231215213709E-3</v>
      </c>
      <c r="AG36" s="31"/>
      <c r="AH36" s="42"/>
      <c r="AI36" s="44">
        <f>SUM(AI29:AI35)+AI28</f>
        <v>18205.628000000004</v>
      </c>
      <c r="AJ36" s="31"/>
      <c r="AK36" s="32">
        <f t="shared" si="15"/>
        <v>290.56000000000495</v>
      </c>
      <c r="AL36" s="33">
        <f t="shared" ref="AL36:AL46" si="29">IF((AC36)=0,"",(AK36/AC36))</f>
        <v>1.6218749490652502E-2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4000</v>
      </c>
      <c r="G37" s="20">
        <v>2.5070999999999999</v>
      </c>
      <c r="H37" s="18">
        <f>F37*G37</f>
        <v>10028.4</v>
      </c>
      <c r="I37" s="19"/>
      <c r="J37" s="20">
        <v>2.6038000000000001</v>
      </c>
      <c r="K37" s="18">
        <f>$F37*J37</f>
        <v>10415.200000000001</v>
      </c>
      <c r="L37" s="19"/>
      <c r="M37" s="21">
        <f t="shared" si="10"/>
        <v>386.80000000000109</v>
      </c>
      <c r="N37" s="22">
        <f t="shared" si="25"/>
        <v>3.8570459893901433E-2</v>
      </c>
      <c r="O37" s="19"/>
      <c r="P37" s="20">
        <v>2.6913</v>
      </c>
      <c r="Q37" s="18">
        <f>$F37*P37</f>
        <v>10765.2</v>
      </c>
      <c r="R37" s="19"/>
      <c r="S37" s="21">
        <f t="shared" si="12"/>
        <v>350</v>
      </c>
      <c r="T37" s="22">
        <f t="shared" si="26"/>
        <v>3.3604731546201701E-2</v>
      </c>
      <c r="U37" s="19"/>
      <c r="V37" s="20">
        <v>2.7789000000000001</v>
      </c>
      <c r="W37" s="18">
        <f>$F37*V37</f>
        <v>11115.6</v>
      </c>
      <c r="X37" s="19"/>
      <c r="Y37" s="21">
        <f t="shared" si="13"/>
        <v>350.39999999999964</v>
      </c>
      <c r="Z37" s="22">
        <f t="shared" si="27"/>
        <v>3.2549325604726308E-2</v>
      </c>
      <c r="AA37" s="19"/>
      <c r="AB37" s="20">
        <v>2.8664000000000001</v>
      </c>
      <c r="AC37" s="18">
        <f>$F37*AB37</f>
        <v>11465.6</v>
      </c>
      <c r="AD37" s="19"/>
      <c r="AE37" s="21">
        <f t="shared" si="14"/>
        <v>350</v>
      </c>
      <c r="AF37" s="22">
        <f t="shared" si="28"/>
        <v>3.1487279139227754E-2</v>
      </c>
      <c r="AG37" s="19"/>
      <c r="AH37" s="20">
        <v>2.9539</v>
      </c>
      <c r="AI37" s="18">
        <f>$F37*AH37</f>
        <v>11815.6</v>
      </c>
      <c r="AJ37" s="19"/>
      <c r="AK37" s="21">
        <f t="shared" si="15"/>
        <v>350</v>
      </c>
      <c r="AL37" s="22">
        <f t="shared" si="29"/>
        <v>3.0526095450739602E-2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4000</v>
      </c>
      <c r="G38" s="20">
        <v>1.8734</v>
      </c>
      <c r="H38" s="18">
        <f>F38*G38</f>
        <v>7493.5999999999995</v>
      </c>
      <c r="I38" s="19"/>
      <c r="J38" s="20">
        <v>2.0114999999999998</v>
      </c>
      <c r="K38" s="18">
        <f>$F38*J38</f>
        <v>8045.9999999999991</v>
      </c>
      <c r="L38" s="19"/>
      <c r="M38" s="21">
        <f t="shared" si="10"/>
        <v>552.39999999999964</v>
      </c>
      <c r="N38" s="22">
        <f t="shared" si="25"/>
        <v>7.3716237856304004E-2</v>
      </c>
      <c r="O38" s="19"/>
      <c r="P38" s="20">
        <v>2.0527000000000002</v>
      </c>
      <c r="Q38" s="18">
        <f>$F38*P38</f>
        <v>8210.8000000000011</v>
      </c>
      <c r="R38" s="19"/>
      <c r="S38" s="21">
        <f t="shared" si="12"/>
        <v>164.800000000002</v>
      </c>
      <c r="T38" s="22">
        <f t="shared" si="26"/>
        <v>2.0482227193636841E-2</v>
      </c>
      <c r="U38" s="19"/>
      <c r="V38" s="20">
        <v>2.0937999999999999</v>
      </c>
      <c r="W38" s="18">
        <f>$F38*V38</f>
        <v>8375.1999999999989</v>
      </c>
      <c r="X38" s="19"/>
      <c r="Y38" s="21">
        <f t="shared" si="13"/>
        <v>164.39999999999782</v>
      </c>
      <c r="Z38" s="22">
        <f t="shared" si="27"/>
        <v>2.0022409509426339E-2</v>
      </c>
      <c r="AA38" s="19"/>
      <c r="AB38" s="20">
        <v>2.1349</v>
      </c>
      <c r="AC38" s="18">
        <f>$F38*AB38</f>
        <v>8539.6</v>
      </c>
      <c r="AD38" s="19"/>
      <c r="AE38" s="21">
        <f t="shared" si="14"/>
        <v>164.40000000000146</v>
      </c>
      <c r="AF38" s="22">
        <f t="shared" si="28"/>
        <v>1.9629381984908E-2</v>
      </c>
      <c r="AG38" s="19"/>
      <c r="AH38" s="20">
        <v>2.1760999999999999</v>
      </c>
      <c r="AI38" s="18">
        <f>$F38*AH38</f>
        <v>8704.4</v>
      </c>
      <c r="AJ38" s="19"/>
      <c r="AK38" s="21">
        <f t="shared" si="15"/>
        <v>164.79999999999927</v>
      </c>
      <c r="AL38" s="22">
        <f t="shared" si="29"/>
        <v>1.9298327790528744E-2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28625.119544115463</v>
      </c>
      <c r="I39" s="49"/>
      <c r="J39" s="48"/>
      <c r="K39" s="44">
        <f>SUM(K36:K38)</f>
        <v>36103.688000000002</v>
      </c>
      <c r="L39" s="49"/>
      <c r="M39" s="32">
        <f t="shared" si="10"/>
        <v>7478.5684558845387</v>
      </c>
      <c r="N39" s="33">
        <f t="shared" si="25"/>
        <v>0.26125894232018765</v>
      </c>
      <c r="O39" s="49"/>
      <c r="P39" s="48"/>
      <c r="Q39" s="44">
        <f>SUM(Q36:Q38)</f>
        <v>36520.898000000001</v>
      </c>
      <c r="R39" s="49"/>
      <c r="S39" s="32">
        <f t="shared" si="12"/>
        <v>417.20999999999913</v>
      </c>
      <c r="T39" s="33">
        <f t="shared" si="26"/>
        <v>1.1555883155205615E-2</v>
      </c>
      <c r="U39" s="49"/>
      <c r="V39" s="48"/>
      <c r="W39" s="44">
        <f>SUM(W36:W38)</f>
        <v>37262.467999999993</v>
      </c>
      <c r="X39" s="49"/>
      <c r="Y39" s="32">
        <f t="shared" si="13"/>
        <v>741.56999999999243</v>
      </c>
      <c r="Z39" s="33">
        <f t="shared" si="27"/>
        <v>2.0305360508933609E-2</v>
      </c>
      <c r="AA39" s="49"/>
      <c r="AB39" s="48"/>
      <c r="AC39" s="44">
        <f>SUM(AC36:AC38)</f>
        <v>37920.267999999996</v>
      </c>
      <c r="AD39" s="49"/>
      <c r="AE39" s="32">
        <f t="shared" si="14"/>
        <v>657.80000000000291</v>
      </c>
      <c r="AF39" s="33">
        <f t="shared" si="28"/>
        <v>1.7653151691401733E-2</v>
      </c>
      <c r="AG39" s="49"/>
      <c r="AH39" s="48"/>
      <c r="AI39" s="44">
        <f>SUM(AI36:AI38)</f>
        <v>38725.628000000004</v>
      </c>
      <c r="AJ39" s="49"/>
      <c r="AK39" s="32">
        <f t="shared" si="15"/>
        <v>805.36000000000786</v>
      </c>
      <c r="AL39" s="33">
        <f t="shared" si="29"/>
        <v>2.1238246522941449E-2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1826703.9999999998</v>
      </c>
      <c r="G40" s="51">
        <v>4.4000000000000003E-3</v>
      </c>
      <c r="H40" s="162">
        <f t="shared" ref="H40:H48" si="30">F40*G40</f>
        <v>8037.4975999999997</v>
      </c>
      <c r="I40" s="19"/>
      <c r="J40" s="51">
        <v>4.4000000000000003E-3</v>
      </c>
      <c r="K40" s="162">
        <f t="shared" ref="K40:K48" si="31">$F40*J40</f>
        <v>8037.4975999999997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8037.4975999999997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8037.4975999999997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8037.4975999999997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8037.4975999999997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1826703.9999999998</v>
      </c>
      <c r="G41" s="51">
        <v>1.1999999999999999E-3</v>
      </c>
      <c r="H41" s="162">
        <f t="shared" si="30"/>
        <v>2192.0447999999997</v>
      </c>
      <c r="I41" s="19"/>
      <c r="J41" s="51">
        <v>1.1999999999999999E-3</v>
      </c>
      <c r="K41" s="162">
        <f t="shared" si="31"/>
        <v>2192.0447999999997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2374.7151999999996</v>
      </c>
      <c r="R41" s="19"/>
      <c r="S41" s="21">
        <f t="shared" si="12"/>
        <v>182.67039999999997</v>
      </c>
      <c r="T41" s="163">
        <f t="shared" si="26"/>
        <v>8.3333333333333329E-2</v>
      </c>
      <c r="U41" s="19"/>
      <c r="V41" s="51">
        <v>1.2999999999999999E-3</v>
      </c>
      <c r="W41" s="162">
        <f t="shared" si="33"/>
        <v>2374.7151999999996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2374.7151999999996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2374.7151999999996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1759999.9999999998</v>
      </c>
      <c r="G43" s="51">
        <v>7.0000000000000001E-3</v>
      </c>
      <c r="H43" s="162">
        <f t="shared" si="30"/>
        <v>12319.999999999998</v>
      </c>
      <c r="I43" s="19"/>
      <c r="J43" s="51">
        <v>7.0000000000000001E-3</v>
      </c>
      <c r="K43" s="162">
        <f t="shared" si="31"/>
        <v>12319.999999999998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12319.999999999998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12319.999999999998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12319.999999999998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12319.999999999998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1126399.9999999998</v>
      </c>
      <c r="G44" s="55">
        <v>7.1999999999999995E-2</v>
      </c>
      <c r="H44" s="162">
        <f t="shared" si="30"/>
        <v>81100.799999999974</v>
      </c>
      <c r="I44" s="19"/>
      <c r="J44" s="55">
        <v>7.1999999999999995E-2</v>
      </c>
      <c r="K44" s="162">
        <f t="shared" si="31"/>
        <v>81100.799999999974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81100.799999999974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81100.799999999974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81100.799999999974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81100.799999999974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316799.99999999994</v>
      </c>
      <c r="G45" s="55">
        <v>0.109</v>
      </c>
      <c r="H45" s="162">
        <f t="shared" si="30"/>
        <v>34531.199999999997</v>
      </c>
      <c r="I45" s="19"/>
      <c r="J45" s="55">
        <v>0.109</v>
      </c>
      <c r="K45" s="162">
        <f t="shared" si="31"/>
        <v>34531.199999999997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34531.199999999997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34531.199999999997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34531.199999999997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34531.199999999997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316799.99999999994</v>
      </c>
      <c r="G46" s="55">
        <v>0.129</v>
      </c>
      <c r="H46" s="162">
        <f t="shared" si="30"/>
        <v>40867.199999999997</v>
      </c>
      <c r="I46" s="19"/>
      <c r="J46" s="55">
        <v>0.129</v>
      </c>
      <c r="K46" s="162">
        <f t="shared" si="31"/>
        <v>40867.199999999997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40867.199999999997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40867.199999999997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40867.199999999997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40867.199999999997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1759249.9999999998</v>
      </c>
      <c r="G48" s="55">
        <v>9.7000000000000003E-2</v>
      </c>
      <c r="H48" s="162">
        <f t="shared" si="30"/>
        <v>170647.24999999997</v>
      </c>
      <c r="I48" s="60"/>
      <c r="J48" s="55">
        <v>9.7000000000000003E-2</v>
      </c>
      <c r="K48" s="162">
        <f t="shared" si="31"/>
        <v>170647.24999999997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170647.24999999997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170647.24999999997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170647.24999999997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170647.24999999997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207674.11194411546</v>
      </c>
      <c r="I50" s="76"/>
      <c r="J50" s="73"/>
      <c r="K50" s="75">
        <f>SUM(K40:K46,K39)</f>
        <v>215152.68039999998</v>
      </c>
      <c r="L50" s="76"/>
      <c r="M50" s="77">
        <f>K50-H50</f>
        <v>7478.5684558845242</v>
      </c>
      <c r="N50" s="78">
        <f>IF((H50)=0,"",(M50/H50))</f>
        <v>3.6011077095141196E-2</v>
      </c>
      <c r="O50" s="76"/>
      <c r="P50" s="73"/>
      <c r="Q50" s="75">
        <f>SUM(Q40:Q46,Q39)</f>
        <v>215752.56079999998</v>
      </c>
      <c r="R50" s="76"/>
      <c r="S50" s="77">
        <f t="shared" si="12"/>
        <v>599.88039999999455</v>
      </c>
      <c r="T50" s="78">
        <f>IF((K50)=0,"",(S50/K50))</f>
        <v>2.7881614065171302E-3</v>
      </c>
      <c r="U50" s="76"/>
      <c r="V50" s="73"/>
      <c r="W50" s="75">
        <f>SUM(W40:W46,W39)</f>
        <v>216494.13079999998</v>
      </c>
      <c r="X50" s="76"/>
      <c r="Y50" s="77">
        <f t="shared" si="13"/>
        <v>741.57000000000698</v>
      </c>
      <c r="Z50" s="78">
        <f>IF((Q50)=0,"",(Y50/Q50))</f>
        <v>3.4371318572085615E-3</v>
      </c>
      <c r="AA50" s="76"/>
      <c r="AB50" s="73"/>
      <c r="AC50" s="75">
        <f>SUM(AC40:AC46,AC39)</f>
        <v>217151.93079999997</v>
      </c>
      <c r="AD50" s="76"/>
      <c r="AE50" s="77">
        <f t="shared" si="14"/>
        <v>657.79999999998836</v>
      </c>
      <c r="AF50" s="78">
        <f>IF((W50)=0,"",(AE50/W50))</f>
        <v>3.0384195523881076E-3</v>
      </c>
      <c r="AG50" s="76"/>
      <c r="AH50" s="73"/>
      <c r="AI50" s="75">
        <f>SUM(AI40:AI46,AI39)</f>
        <v>217957.29079999999</v>
      </c>
      <c r="AJ50" s="76"/>
      <c r="AK50" s="77">
        <f t="shared" si="15"/>
        <v>805.36000000001513</v>
      </c>
      <c r="AL50" s="78">
        <f>IF((AC50)=0,"",(AK50/AC50))</f>
        <v>3.7087397612953449E-3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26997.634552735009</v>
      </c>
      <c r="I51" s="83"/>
      <c r="J51" s="80">
        <v>0.13</v>
      </c>
      <c r="K51" s="84">
        <f>K50*J51</f>
        <v>27969.848451999998</v>
      </c>
      <c r="L51" s="83"/>
      <c r="M51" s="85">
        <f>K51-H51</f>
        <v>972.21389926498887</v>
      </c>
      <c r="N51" s="86">
        <f>IF((H51)=0,"",(M51/H51))</f>
        <v>3.6011077095141217E-2</v>
      </c>
      <c r="O51" s="83"/>
      <c r="P51" s="80">
        <v>0.13</v>
      </c>
      <c r="Q51" s="84">
        <f>Q50*P51</f>
        <v>28047.832903999999</v>
      </c>
      <c r="R51" s="83"/>
      <c r="S51" s="85">
        <f t="shared" si="12"/>
        <v>77.984452000000601</v>
      </c>
      <c r="T51" s="86">
        <f>IF((K51)=0,"",(S51/K51))</f>
        <v>2.7881614065171771E-3</v>
      </c>
      <c r="U51" s="83"/>
      <c r="V51" s="80">
        <v>0.13</v>
      </c>
      <c r="W51" s="84">
        <f>W50*V51</f>
        <v>28144.237003999999</v>
      </c>
      <c r="X51" s="83"/>
      <c r="Y51" s="85">
        <f t="shared" si="13"/>
        <v>96.404099999999744</v>
      </c>
      <c r="Z51" s="86">
        <f>IF((Q51)=0,"",(Y51/Q51))</f>
        <v>3.4371318572085198E-3</v>
      </c>
      <c r="AA51" s="83"/>
      <c r="AB51" s="80">
        <v>0.13</v>
      </c>
      <c r="AC51" s="84">
        <f>AC50*AB51</f>
        <v>28229.751003999998</v>
      </c>
      <c r="AD51" s="83"/>
      <c r="AE51" s="85">
        <f t="shared" si="14"/>
        <v>85.513999999999214</v>
      </c>
      <c r="AF51" s="86">
        <f>IF((W51)=0,"",(AE51/W51))</f>
        <v>3.0384195523881332E-3</v>
      </c>
      <c r="AG51" s="83"/>
      <c r="AH51" s="80">
        <v>0.13</v>
      </c>
      <c r="AI51" s="84">
        <f>AI50*AH51</f>
        <v>28334.447803999999</v>
      </c>
      <c r="AJ51" s="83"/>
      <c r="AK51" s="85">
        <f t="shared" si="15"/>
        <v>104.69680000000153</v>
      </c>
      <c r="AL51" s="86">
        <f>IF((AC51)=0,"",(AK51/AC51))</f>
        <v>3.7087397612953293E-3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234671.74649685048</v>
      </c>
      <c r="I52" s="83"/>
      <c r="J52" s="88"/>
      <c r="K52" s="84">
        <f>K50+K51</f>
        <v>243122.52885199999</v>
      </c>
      <c r="L52" s="83"/>
      <c r="M52" s="85">
        <f>K52-H52</f>
        <v>8450.7823551495094</v>
      </c>
      <c r="N52" s="86">
        <f>IF((H52)=0,"",(M52/H52))</f>
        <v>3.6011077095141175E-2</v>
      </c>
      <c r="O52" s="83"/>
      <c r="P52" s="88"/>
      <c r="Q52" s="84">
        <f>Q50+Q51</f>
        <v>243800.39370399999</v>
      </c>
      <c r="R52" s="83"/>
      <c r="S52" s="85">
        <f t="shared" si="12"/>
        <v>677.86485199999879</v>
      </c>
      <c r="T52" s="86">
        <f>IF((K52)=0,"",(S52/K52))</f>
        <v>2.7881614065171506E-3</v>
      </c>
      <c r="U52" s="83"/>
      <c r="V52" s="88"/>
      <c r="W52" s="84">
        <f>W50+W51</f>
        <v>244638.36780399998</v>
      </c>
      <c r="X52" s="83"/>
      <c r="Y52" s="85">
        <f t="shared" si="13"/>
        <v>837.97409999999218</v>
      </c>
      <c r="Z52" s="86">
        <f>IF((Q52)=0,"",(Y52/Q52))</f>
        <v>3.4371318572084968E-3</v>
      </c>
      <c r="AA52" s="83"/>
      <c r="AB52" s="88"/>
      <c r="AC52" s="84">
        <f>AC50+AC51</f>
        <v>245381.68180399996</v>
      </c>
      <c r="AD52" s="83"/>
      <c r="AE52" s="85">
        <f t="shared" si="14"/>
        <v>743.31399999998393</v>
      </c>
      <c r="AF52" s="86">
        <f>IF((W52)=0,"",(AE52/W52))</f>
        <v>3.0384195523880959E-3</v>
      </c>
      <c r="AG52" s="83"/>
      <c r="AH52" s="88"/>
      <c r="AI52" s="84">
        <f>AI50+AI51</f>
        <v>246291.73860399998</v>
      </c>
      <c r="AJ52" s="83"/>
      <c r="AK52" s="85">
        <f t="shared" si="15"/>
        <v>910.0568000000203</v>
      </c>
      <c r="AL52" s="86">
        <f>IF((AC52)=0,"",(AK52/AC52))</f>
        <v>3.7087397612953579E-3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-23467.17</v>
      </c>
      <c r="I53" s="83"/>
      <c r="J53" s="88"/>
      <c r="K53" s="90">
        <f>ROUND(-K52*10%,2)</f>
        <v>-24312.25</v>
      </c>
      <c r="L53" s="83"/>
      <c r="M53" s="91">
        <f>K53-H53</f>
        <v>-845.08000000000175</v>
      </c>
      <c r="N53" s="92">
        <f>IF((H53)=0,"",(M53/H53))</f>
        <v>3.6011159419734116E-2</v>
      </c>
      <c r="O53" s="83"/>
      <c r="P53" s="88"/>
      <c r="Q53" s="90">
        <f>ROUND(-Q52*10%,2)</f>
        <v>-24380.04</v>
      </c>
      <c r="R53" s="83"/>
      <c r="S53" s="91">
        <f t="shared" si="12"/>
        <v>-67.790000000000873</v>
      </c>
      <c r="T53" s="92">
        <f>IF((K53)=0,"",(S53/K53))</f>
        <v>2.7883063064916194E-3</v>
      </c>
      <c r="U53" s="83"/>
      <c r="V53" s="88"/>
      <c r="W53" s="90">
        <f>ROUND(-W52*10%,2)</f>
        <v>-24463.84</v>
      </c>
      <c r="X53" s="83"/>
      <c r="Y53" s="91">
        <f t="shared" si="13"/>
        <v>-83.799999999999272</v>
      </c>
      <c r="Z53" s="92">
        <f>IF((Q53)=0,"",(Y53/Q53))</f>
        <v>3.4372380028908594E-3</v>
      </c>
      <c r="AA53" s="83"/>
      <c r="AB53" s="88"/>
      <c r="AC53" s="90">
        <f>ROUND(-AC52*10%,2)</f>
        <v>-24538.17</v>
      </c>
      <c r="AD53" s="83"/>
      <c r="AE53" s="91">
        <f t="shared" si="14"/>
        <v>-74.329999999998108</v>
      </c>
      <c r="AF53" s="92">
        <f>IF((W53)=0,"",(AE53/W53))</f>
        <v>3.03836192519237E-3</v>
      </c>
      <c r="AG53" s="83"/>
      <c r="AH53" s="88"/>
      <c r="AI53" s="90">
        <f>ROUND(-AI52*10%,2)</f>
        <v>-24629.17</v>
      </c>
      <c r="AJ53" s="83"/>
      <c r="AK53" s="91">
        <f t="shared" si="15"/>
        <v>-91</v>
      </c>
      <c r="AL53" s="92">
        <f>IF((AC53)=0,"",(AK53/AC53))</f>
        <v>3.7085080101735379E-3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211204.57649685047</v>
      </c>
      <c r="I54" s="96"/>
      <c r="J54" s="93"/>
      <c r="K54" s="97">
        <f>K52+K53</f>
        <v>218810.27885199999</v>
      </c>
      <c r="L54" s="96"/>
      <c r="M54" s="98">
        <f>K54-H54</f>
        <v>7605.7023551495222</v>
      </c>
      <c r="N54" s="99">
        <f>IF((H54)=0,"",(M54/H54))</f>
        <v>3.6011067947966269E-2</v>
      </c>
      <c r="O54" s="96"/>
      <c r="P54" s="93"/>
      <c r="Q54" s="97">
        <f>Q52+Q53</f>
        <v>219420.35370399998</v>
      </c>
      <c r="R54" s="96"/>
      <c r="S54" s="98">
        <f t="shared" si="12"/>
        <v>610.07485199999064</v>
      </c>
      <c r="T54" s="99">
        <f>IF((K54)=0,"",(S54/K54))</f>
        <v>2.7881453065220769E-3</v>
      </c>
      <c r="U54" s="96"/>
      <c r="V54" s="93"/>
      <c r="W54" s="97">
        <f>W52+W53</f>
        <v>220174.52780399998</v>
      </c>
      <c r="X54" s="96"/>
      <c r="Y54" s="98">
        <f t="shared" si="13"/>
        <v>754.17410000000382</v>
      </c>
      <c r="Z54" s="99">
        <f>IF((Q54)=0,"",(Y54/Q54))</f>
        <v>3.4371200632435013E-3</v>
      </c>
      <c r="AA54" s="96"/>
      <c r="AB54" s="93"/>
      <c r="AC54" s="97">
        <f>AC52+AC53</f>
        <v>220843.51180399995</v>
      </c>
      <c r="AD54" s="96"/>
      <c r="AE54" s="98">
        <f t="shared" si="14"/>
        <v>668.98399999996764</v>
      </c>
      <c r="AF54" s="99">
        <f>IF((W54)=0,"",(AE54/W54))</f>
        <v>3.0384259554106967E-3</v>
      </c>
      <c r="AG54" s="96"/>
      <c r="AH54" s="93"/>
      <c r="AI54" s="97">
        <f>AI52+AI53</f>
        <v>221662.56860399997</v>
      </c>
      <c r="AJ54" s="96"/>
      <c r="AK54" s="98">
        <f t="shared" si="15"/>
        <v>819.0568000000203</v>
      </c>
      <c r="AL54" s="99">
        <f>IF((AC54)=0,"",(AK54/AC54))</f>
        <v>3.7087655114221266E-3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221884.41194411545</v>
      </c>
      <c r="I56" s="110"/>
      <c r="J56" s="107"/>
      <c r="K56" s="109">
        <f>SUM(K47:K48,K39,K40:K43)</f>
        <v>229362.98039999997</v>
      </c>
      <c r="L56" s="110"/>
      <c r="M56" s="111">
        <f>K56-H56</f>
        <v>7478.5684558845242</v>
      </c>
      <c r="N56" s="78">
        <f>IF((H56)=0,"",(M56/H56))</f>
        <v>3.3704794268143996E-2</v>
      </c>
      <c r="O56" s="110"/>
      <c r="P56" s="107"/>
      <c r="Q56" s="109">
        <f>SUM(Q47:Q48,Q39,Q40:Q43)</f>
        <v>229962.86079999999</v>
      </c>
      <c r="R56" s="110"/>
      <c r="S56" s="111">
        <f t="shared" si="12"/>
        <v>599.88040000002366</v>
      </c>
      <c r="T56" s="78">
        <f>IF((K56)=0,"",(S56/K56))</f>
        <v>2.6154194497902666E-3</v>
      </c>
      <c r="U56" s="110"/>
      <c r="V56" s="107"/>
      <c r="W56" s="109">
        <f>SUM(W47:W48,W39,W40:W43)</f>
        <v>230704.43079999997</v>
      </c>
      <c r="X56" s="110"/>
      <c r="Y56" s="111">
        <f t="shared" si="13"/>
        <v>741.56999999997788</v>
      </c>
      <c r="Z56" s="78">
        <f>IF((Q56)=0,"",(Y56/Q56))</f>
        <v>3.224738105188757E-3</v>
      </c>
      <c r="AA56" s="110"/>
      <c r="AB56" s="107"/>
      <c r="AC56" s="109">
        <f>SUM(AC47:AC48,AC39,AC40:AC43)</f>
        <v>231362.23079999999</v>
      </c>
      <c r="AD56" s="110"/>
      <c r="AE56" s="111">
        <f t="shared" si="14"/>
        <v>657.80000000001746</v>
      </c>
      <c r="AF56" s="78">
        <f>IF((W56)=0,"",(AE56/W56))</f>
        <v>2.8512673021450158E-3</v>
      </c>
      <c r="AG56" s="110"/>
      <c r="AH56" s="107"/>
      <c r="AI56" s="109">
        <f>SUM(AI47:AI48,AI39,AI40:AI43)</f>
        <v>232167.59079999998</v>
      </c>
      <c r="AJ56" s="110"/>
      <c r="AK56" s="111">
        <f t="shared" si="15"/>
        <v>805.35999999998603</v>
      </c>
      <c r="AL56" s="78">
        <f>IF((AC56)=0,"",(AK56/AC56))</f>
        <v>3.4809484556542667E-3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28844.973552735009</v>
      </c>
      <c r="I57" s="115"/>
      <c r="J57" s="113">
        <v>0.13</v>
      </c>
      <c r="K57" s="116">
        <f>K56*J57</f>
        <v>29817.187451999998</v>
      </c>
      <c r="L57" s="115"/>
      <c r="M57" s="117">
        <f>K57-H57</f>
        <v>972.21389926498887</v>
      </c>
      <c r="N57" s="86">
        <f>IF((H57)=0,"",(M57/H57))</f>
        <v>3.3704794268144024E-2</v>
      </c>
      <c r="O57" s="115"/>
      <c r="P57" s="113">
        <v>0.13</v>
      </c>
      <c r="Q57" s="116">
        <f>Q56*P57</f>
        <v>29895.171903999999</v>
      </c>
      <c r="R57" s="115"/>
      <c r="S57" s="117">
        <f t="shared" si="12"/>
        <v>77.984452000000601</v>
      </c>
      <c r="T57" s="86">
        <f>IF((K57)=0,"",(S57/K57))</f>
        <v>2.6154194497901837E-3</v>
      </c>
      <c r="U57" s="115"/>
      <c r="V57" s="113">
        <v>0.13</v>
      </c>
      <c r="W57" s="116">
        <f>W56*V57</f>
        <v>29991.576003999999</v>
      </c>
      <c r="X57" s="115"/>
      <c r="Y57" s="117">
        <f t="shared" si="13"/>
        <v>96.404099999999744</v>
      </c>
      <c r="Z57" s="86">
        <f>IF((Q57)=0,"",(Y57/Q57))</f>
        <v>3.2247381051888446E-3</v>
      </c>
      <c r="AA57" s="115"/>
      <c r="AB57" s="113">
        <v>0.13</v>
      </c>
      <c r="AC57" s="116">
        <f>AC56*AB57</f>
        <v>30077.090004000001</v>
      </c>
      <c r="AD57" s="115"/>
      <c r="AE57" s="117">
        <f t="shared" si="14"/>
        <v>85.514000000002852</v>
      </c>
      <c r="AF57" s="86">
        <f>IF((W57)=0,"",(AE57/W57))</f>
        <v>2.8512673021450353E-3</v>
      </c>
      <c r="AG57" s="115"/>
      <c r="AH57" s="113">
        <v>0.13</v>
      </c>
      <c r="AI57" s="116">
        <f>AI56*AH57</f>
        <v>30181.786803999999</v>
      </c>
      <c r="AJ57" s="115"/>
      <c r="AK57" s="117">
        <f t="shared" si="15"/>
        <v>104.69679999999789</v>
      </c>
      <c r="AL57" s="86">
        <f>IF((AC57)=0,"",(AK57/AC57))</f>
        <v>3.4809484556542567E-3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250729.38549685045</v>
      </c>
      <c r="I58" s="115"/>
      <c r="J58" s="119"/>
      <c r="K58" s="116">
        <f>K56+K57</f>
        <v>259180.16785199998</v>
      </c>
      <c r="L58" s="115"/>
      <c r="M58" s="117">
        <f>K58-H58</f>
        <v>8450.7823551495385</v>
      </c>
      <c r="N58" s="86">
        <f>IF((H58)=0,"",(M58/H58))</f>
        <v>3.3704794268144107E-2</v>
      </c>
      <c r="O58" s="115"/>
      <c r="P58" s="119"/>
      <c r="Q58" s="116">
        <f>Q56+Q57</f>
        <v>259858.03270399998</v>
      </c>
      <c r="R58" s="115"/>
      <c r="S58" s="117">
        <f t="shared" si="12"/>
        <v>677.86485199999879</v>
      </c>
      <c r="T58" s="86">
        <f>IF((K58)=0,"",(S58/K58))</f>
        <v>2.6154194497901586E-3</v>
      </c>
      <c r="U58" s="115"/>
      <c r="V58" s="119"/>
      <c r="W58" s="116">
        <f>W56+W57</f>
        <v>260696.00680399998</v>
      </c>
      <c r="X58" s="115"/>
      <c r="Y58" s="117">
        <f t="shared" si="13"/>
        <v>837.97409999999218</v>
      </c>
      <c r="Z58" s="86">
        <f>IF((Q58)=0,"",(Y58/Q58))</f>
        <v>3.2247381051888234E-3</v>
      </c>
      <c r="AA58" s="115"/>
      <c r="AB58" s="119"/>
      <c r="AC58" s="116">
        <f>AC56+AC57</f>
        <v>261439.32080399999</v>
      </c>
      <c r="AD58" s="115"/>
      <c r="AE58" s="117">
        <f t="shared" si="14"/>
        <v>743.31400000001304</v>
      </c>
      <c r="AF58" s="86">
        <f>IF((W58)=0,"",(AE58/W58))</f>
        <v>2.8512673021449902E-3</v>
      </c>
      <c r="AG58" s="115"/>
      <c r="AH58" s="119"/>
      <c r="AI58" s="116">
        <f>AI56+AI57</f>
        <v>262349.37760399998</v>
      </c>
      <c r="AJ58" s="115"/>
      <c r="AK58" s="117">
        <f t="shared" si="15"/>
        <v>910.0567999999912</v>
      </c>
      <c r="AL58" s="86">
        <f>IF((AC58)=0,"",(AK58/AC58))</f>
        <v>3.4809484556542936E-3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-25072.94</v>
      </c>
      <c r="I59" s="115"/>
      <c r="J59" s="119"/>
      <c r="K59" s="122">
        <f>ROUND(-K58*10%,2)</f>
        <v>-25918.02</v>
      </c>
      <c r="L59" s="115"/>
      <c r="M59" s="123">
        <f>K59-H59</f>
        <v>-845.08000000000175</v>
      </c>
      <c r="N59" s="92">
        <f>IF((H59)=0,"",(M59/H59))</f>
        <v>3.3704862692608119E-2</v>
      </c>
      <c r="O59" s="115"/>
      <c r="P59" s="119"/>
      <c r="Q59" s="122">
        <f>ROUND(-Q58*10%,2)</f>
        <v>-25985.8</v>
      </c>
      <c r="R59" s="115"/>
      <c r="S59" s="123">
        <f t="shared" si="12"/>
        <v>-67.779999999998836</v>
      </c>
      <c r="T59" s="92">
        <f>IF((K59)=0,"",(S59/K59))</f>
        <v>2.6151689056493834E-3</v>
      </c>
      <c r="U59" s="115"/>
      <c r="V59" s="119"/>
      <c r="W59" s="122">
        <f>ROUND(-W58*10%,2)</f>
        <v>-26069.599999999999</v>
      </c>
      <c r="X59" s="115"/>
      <c r="Y59" s="123">
        <f t="shared" si="13"/>
        <v>-83.799999999999272</v>
      </c>
      <c r="Z59" s="92">
        <f>IF((Q59)=0,"",(Y59/Q59))</f>
        <v>3.2248381808525914E-3</v>
      </c>
      <c r="AA59" s="115"/>
      <c r="AB59" s="119"/>
      <c r="AC59" s="122">
        <f>ROUND(-AC58*10%,2)</f>
        <v>-26143.93</v>
      </c>
      <c r="AD59" s="115"/>
      <c r="AE59" s="123">
        <f t="shared" si="14"/>
        <v>-74.330000000001746</v>
      </c>
      <c r="AF59" s="92">
        <f>IF((W59)=0,"",(AE59/W59))</f>
        <v>2.8512136741646113E-3</v>
      </c>
      <c r="AG59" s="115"/>
      <c r="AH59" s="119"/>
      <c r="AI59" s="122">
        <f>ROUND(-AI58*10%,2)</f>
        <v>-26234.94</v>
      </c>
      <c r="AJ59" s="115"/>
      <c r="AK59" s="123">
        <f t="shared" si="15"/>
        <v>-91.009999999998399</v>
      </c>
      <c r="AL59" s="92">
        <f>IF((AC59)=0,"",(AK59/AC59))</f>
        <v>3.4811139717708241E-3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225656.44549685044</v>
      </c>
      <c r="I60" s="127"/>
      <c r="J60" s="124"/>
      <c r="K60" s="128">
        <f>SUM(K58:K59)</f>
        <v>233262.14785199999</v>
      </c>
      <c r="L60" s="127"/>
      <c r="M60" s="129">
        <f>K60-H60</f>
        <v>7605.7023551495513</v>
      </c>
      <c r="N60" s="130">
        <f>IF((H60)=0,"",(M60/H60))</f>
        <v>3.3704786665425458E-2</v>
      </c>
      <c r="O60" s="127"/>
      <c r="P60" s="124"/>
      <c r="Q60" s="128">
        <f>SUM(Q58:Q59)</f>
        <v>233872.23270399999</v>
      </c>
      <c r="R60" s="127"/>
      <c r="S60" s="129">
        <f t="shared" si="12"/>
        <v>610.08485199999996</v>
      </c>
      <c r="T60" s="130">
        <f>IF((K60)=0,"",(S60/K60))</f>
        <v>2.6154472880318591E-3</v>
      </c>
      <c r="U60" s="127"/>
      <c r="V60" s="124"/>
      <c r="W60" s="128">
        <f>SUM(W58:W59)</f>
        <v>234626.40680399997</v>
      </c>
      <c r="X60" s="127"/>
      <c r="Y60" s="129">
        <f t="shared" si="13"/>
        <v>754.17409999997471</v>
      </c>
      <c r="Z60" s="130">
        <f>IF((Q60)=0,"",(Y60/Q60))</f>
        <v>3.2247269856721036E-3</v>
      </c>
      <c r="AA60" s="127"/>
      <c r="AB60" s="124"/>
      <c r="AC60" s="128">
        <f>SUM(AC58:AC59)</f>
        <v>235295.390804</v>
      </c>
      <c r="AD60" s="127"/>
      <c r="AE60" s="129">
        <f t="shared" si="14"/>
        <v>668.98400000002584</v>
      </c>
      <c r="AF60" s="130">
        <f>IF((W60)=0,"",(AE60/W60))</f>
        <v>2.8512732608093659E-3</v>
      </c>
      <c r="AG60" s="127"/>
      <c r="AH60" s="124"/>
      <c r="AI60" s="128">
        <f>SUM(AI58:AI59)</f>
        <v>236114.43760399998</v>
      </c>
      <c r="AJ60" s="127"/>
      <c r="AK60" s="129">
        <f t="shared" si="15"/>
        <v>819.04679999998189</v>
      </c>
      <c r="AL60" s="130">
        <f>IF((AC60)=0,"",(AK60/AC60))</f>
        <v>3.4809300649762589E-3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Option Button 10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746760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79"/>
  <sheetViews>
    <sheetView showGridLines="0" topLeftCell="Q39" zoomScaleNormal="100" workbookViewId="0">
      <selection activeCell="AB46" sqref="AB46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Summary!D19</f>
        <v>6500</v>
      </c>
      <c r="H7" s="9" t="s">
        <v>72</v>
      </c>
      <c r="J7" s="161"/>
      <c r="K7" s="161"/>
    </row>
    <row r="8" spans="2:42" x14ac:dyDescent="0.25">
      <c r="B8" s="6"/>
      <c r="G8" s="8">
        <f>Summary!C19</f>
        <v>3321500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17807.77</v>
      </c>
      <c r="K12" s="18">
        <f t="shared" ref="K12:K27" si="1">$F12*J12</f>
        <v>17807.77</v>
      </c>
      <c r="L12" s="19"/>
      <c r="M12" s="21">
        <f>K12-H12</f>
        <v>-5568.3999999999978</v>
      </c>
      <c r="N12" s="22">
        <f>IF((H12)=0,"",(M12/H12))</f>
        <v>-0.23820839769731303</v>
      </c>
      <c r="O12" s="19"/>
      <c r="P12" s="16">
        <v>18600.68</v>
      </c>
      <c r="Q12" s="18">
        <f t="shared" ref="Q12:Q27" si="2">$F12*P12</f>
        <v>18600.68</v>
      </c>
      <c r="R12" s="19"/>
      <c r="S12" s="21">
        <f>Q12-K12</f>
        <v>792.90999999999985</v>
      </c>
      <c r="T12" s="22">
        <f t="shared" ref="T12:T34" si="3">IF((K12)=0,"",(S12/K12))</f>
        <v>4.4526069238315626E-2</v>
      </c>
      <c r="U12" s="19"/>
      <c r="V12" s="16">
        <v>18973.900000000001</v>
      </c>
      <c r="W12" s="18">
        <f t="shared" ref="W12:W27" si="4">$F12*V12</f>
        <v>18973.900000000001</v>
      </c>
      <c r="X12" s="19"/>
      <c r="Y12" s="21">
        <f>W12-Q12</f>
        <v>373.22000000000116</v>
      </c>
      <c r="Z12" s="22">
        <f t="shared" ref="Z12:Z34" si="5">IF((Q12)=0,"",(Y12/Q12))</f>
        <v>2.0064857843906846E-2</v>
      </c>
      <c r="AA12" s="19"/>
      <c r="AB12" s="16">
        <v>19242.88</v>
      </c>
      <c r="AC12" s="18">
        <f t="shared" ref="AC12:AC27" si="6">$F12*AB12</f>
        <v>19242.88</v>
      </c>
      <c r="AD12" s="19"/>
      <c r="AE12" s="21">
        <f>AC12-W12</f>
        <v>268.97999999999956</v>
      </c>
      <c r="AF12" s="22">
        <f t="shared" ref="AF12:AF34" si="7">IF((W12)=0,"",(AE12/W12))</f>
        <v>1.4176315886559935E-2</v>
      </c>
      <c r="AG12" s="19"/>
      <c r="AH12" s="16">
        <v>19792.54</v>
      </c>
      <c r="AI12" s="18">
        <f t="shared" ref="AI12:AI27" si="8">$F12*AH12</f>
        <v>19792.54</v>
      </c>
      <c r="AJ12" s="19"/>
      <c r="AK12" s="21">
        <f>AI12-AC12</f>
        <v>549.65999999999985</v>
      </c>
      <c r="AL12" s="22">
        <f t="shared" ref="AL12:AL34" si="9">IF((AC12)=0,"",(AK12/AC12))</f>
        <v>2.8564331326703687E-2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6500</v>
      </c>
      <c r="G19" s="16">
        <v>1.3792</v>
      </c>
      <c r="H19" s="18">
        <f t="shared" si="0"/>
        <v>8964.7999999999993</v>
      </c>
      <c r="I19" s="19"/>
      <c r="J19" s="16">
        <v>1.0507</v>
      </c>
      <c r="K19" s="18">
        <f t="shared" si="1"/>
        <v>6829.55</v>
      </c>
      <c r="L19" s="19"/>
      <c r="M19" s="21">
        <f t="shared" si="10"/>
        <v>-2135.2499999999991</v>
      </c>
      <c r="N19" s="22">
        <f t="shared" si="11"/>
        <v>-0.23818155452436188</v>
      </c>
      <c r="O19" s="19"/>
      <c r="P19" s="16">
        <v>1.0974999999999999</v>
      </c>
      <c r="Q19" s="18">
        <f t="shared" si="2"/>
        <v>7133.7499999999991</v>
      </c>
      <c r="R19" s="19"/>
      <c r="S19" s="21">
        <f t="shared" si="12"/>
        <v>304.19999999999891</v>
      </c>
      <c r="T19" s="22">
        <f t="shared" si="3"/>
        <v>4.4541734082040381E-2</v>
      </c>
      <c r="U19" s="19"/>
      <c r="V19" s="16">
        <v>1.1194999999999999</v>
      </c>
      <c r="W19" s="18">
        <f t="shared" si="4"/>
        <v>7276.75</v>
      </c>
      <c r="X19" s="19"/>
      <c r="Y19" s="21">
        <f t="shared" si="13"/>
        <v>143.00000000000091</v>
      </c>
      <c r="Z19" s="22">
        <f t="shared" si="5"/>
        <v>2.0045558086560493E-2</v>
      </c>
      <c r="AA19" s="19"/>
      <c r="AB19" s="16">
        <v>1.1354</v>
      </c>
      <c r="AC19" s="18">
        <f t="shared" si="6"/>
        <v>7380.0999999999995</v>
      </c>
      <c r="AD19" s="19"/>
      <c r="AE19" s="21">
        <f t="shared" si="14"/>
        <v>103.34999999999945</v>
      </c>
      <c r="AF19" s="22">
        <f t="shared" si="7"/>
        <v>1.4202769093345169E-2</v>
      </c>
      <c r="AG19" s="19"/>
      <c r="AH19" s="16">
        <v>1.1677999999999999</v>
      </c>
      <c r="AI19" s="18">
        <f t="shared" si="8"/>
        <v>7590.7</v>
      </c>
      <c r="AJ19" s="19"/>
      <c r="AK19" s="21">
        <f t="shared" si="15"/>
        <v>210.60000000000036</v>
      </c>
      <c r="AL19" s="22">
        <f t="shared" si="9"/>
        <v>2.853619869649468E-2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31">$G$7</f>
        <v>6500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6500</v>
      </c>
      <c r="G21" s="16"/>
      <c r="H21" s="18">
        <f t="shared" si="0"/>
        <v>0</v>
      </c>
      <c r="I21" s="19"/>
      <c r="J21" s="16">
        <v>-2.2599999999999999E-2</v>
      </c>
      <c r="K21" s="18">
        <f t="shared" si="1"/>
        <v>-146.89999999999998</v>
      </c>
      <c r="L21" s="19"/>
      <c r="M21" s="21">
        <f t="shared" si="10"/>
        <v>-146.89999999999998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146.89999999999998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2">$G$7</f>
        <v>6500</v>
      </c>
      <c r="G24" s="16">
        <v>-7.4000000000000003E-3</v>
      </c>
      <c r="H24" s="18">
        <f t="shared" si="0"/>
        <v>-48.1</v>
      </c>
      <c r="I24" s="19"/>
      <c r="J24" s="16">
        <v>0</v>
      </c>
      <c r="K24" s="18">
        <f t="shared" si="1"/>
        <v>0</v>
      </c>
      <c r="L24" s="19"/>
      <c r="M24" s="21">
        <f t="shared" si="10"/>
        <v>48.1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2"/>
        <v>6500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2"/>
        <v>6500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2"/>
        <v>6500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32292.91</v>
      </c>
      <c r="I28" s="31"/>
      <c r="J28" s="28"/>
      <c r="K28" s="30">
        <f>SUM(K12:K27)</f>
        <v>24490.42</v>
      </c>
      <c r="L28" s="31"/>
      <c r="M28" s="32">
        <f t="shared" si="10"/>
        <v>-7802.4900000000016</v>
      </c>
      <c r="N28" s="33">
        <f t="shared" si="11"/>
        <v>-0.24161619377132632</v>
      </c>
      <c r="O28" s="31"/>
      <c r="P28" s="28"/>
      <c r="Q28" s="30">
        <f>SUM(Q12:Q27)</f>
        <v>25734.43</v>
      </c>
      <c r="R28" s="31"/>
      <c r="S28" s="32">
        <f t="shared" si="12"/>
        <v>1244.010000000002</v>
      </c>
      <c r="T28" s="33">
        <f t="shared" si="3"/>
        <v>5.0795780554192295E-2</v>
      </c>
      <c r="U28" s="31"/>
      <c r="V28" s="28"/>
      <c r="W28" s="30">
        <f>SUM(W12:W27)</f>
        <v>26250.65</v>
      </c>
      <c r="X28" s="31"/>
      <c r="Y28" s="32">
        <f t="shared" si="13"/>
        <v>516.22000000000116</v>
      </c>
      <c r="Z28" s="33">
        <f t="shared" si="5"/>
        <v>2.0059507826674271E-2</v>
      </c>
      <c r="AA28" s="31"/>
      <c r="AB28" s="28"/>
      <c r="AC28" s="30">
        <f>SUM(AC12:AC27)</f>
        <v>26622.98</v>
      </c>
      <c r="AD28" s="31"/>
      <c r="AE28" s="32">
        <f t="shared" si="14"/>
        <v>372.32999999999811</v>
      </c>
      <c r="AF28" s="33">
        <f t="shared" si="7"/>
        <v>1.4183648785839515E-2</v>
      </c>
      <c r="AG28" s="31"/>
      <c r="AH28" s="28"/>
      <c r="AI28" s="30">
        <f>SUM(AI12:AI27)</f>
        <v>27383.24</v>
      </c>
      <c r="AJ28" s="31"/>
      <c r="AK28" s="32">
        <f t="shared" si="15"/>
        <v>760.26000000000204</v>
      </c>
      <c r="AL28" s="33">
        <f t="shared" si="9"/>
        <v>2.8556532739760991E-2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6500</v>
      </c>
      <c r="G29" s="16">
        <v>-0.34624020110229936</v>
      </c>
      <c r="H29" s="18">
        <f t="shared" ref="H29:H35" si="33">F29*G29</f>
        <v>-2250.5613071649459</v>
      </c>
      <c r="I29" s="19"/>
      <c r="J29" s="16">
        <v>-0.40860000000000002</v>
      </c>
      <c r="K29" s="18">
        <f t="shared" ref="K29:K35" si="34">$F29*J29</f>
        <v>-2655.9</v>
      </c>
      <c r="L29" s="19"/>
      <c r="M29" s="21">
        <f t="shared" si="10"/>
        <v>-405.33869283505419</v>
      </c>
      <c r="N29" s="22">
        <f t="shared" si="11"/>
        <v>0.18010559923189265</v>
      </c>
      <c r="O29" s="19"/>
      <c r="P29" s="16">
        <v>0</v>
      </c>
      <c r="Q29" s="18">
        <f t="shared" ref="Q29:Q35" si="35">$F29*P29</f>
        <v>0</v>
      </c>
      <c r="R29" s="19"/>
      <c r="S29" s="21">
        <f t="shared" si="12"/>
        <v>2655.9</v>
      </c>
      <c r="T29" s="22">
        <f t="shared" si="3"/>
        <v>-1</v>
      </c>
      <c r="U29" s="19"/>
      <c r="V29" s="16">
        <v>0</v>
      </c>
      <c r="W29" s="18">
        <f t="shared" ref="W29:W35" si="36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7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8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39">$G$7</f>
        <v>6500</v>
      </c>
      <c r="G30" s="16">
        <v>-0.27998187016745585</v>
      </c>
      <c r="H30" s="18">
        <f t="shared" si="33"/>
        <v>-1819.882156088463</v>
      </c>
      <c r="I30" s="19"/>
      <c r="J30" s="16">
        <v>0.52929999999999999</v>
      </c>
      <c r="K30" s="18">
        <f t="shared" si="34"/>
        <v>3440.45</v>
      </c>
      <c r="L30" s="19"/>
      <c r="M30" s="21">
        <f t="shared" ref="M30:M31" si="40">K30-H30</f>
        <v>5260.3321560884633</v>
      </c>
      <c r="N30" s="22">
        <f t="shared" ref="N30:N31" si="41">IF((H30)=0,"",(M30/H30))</f>
        <v>-2.8904795502774099</v>
      </c>
      <c r="O30" s="19"/>
      <c r="P30" s="16">
        <v>0</v>
      </c>
      <c r="Q30" s="18">
        <f t="shared" si="35"/>
        <v>0</v>
      </c>
      <c r="R30" s="19"/>
      <c r="S30" s="21">
        <f t="shared" ref="S30:S31" si="42">Q30-K30</f>
        <v>-3440.45</v>
      </c>
      <c r="T30" s="22">
        <f t="shared" ref="T30:T31" si="43">IF((K30)=0,"",(S30/K30))</f>
        <v>-1</v>
      </c>
      <c r="U30" s="19"/>
      <c r="V30" s="16">
        <v>0</v>
      </c>
      <c r="W30" s="18">
        <f t="shared" si="36"/>
        <v>0</v>
      </c>
      <c r="X30" s="19"/>
      <c r="Y30" s="21">
        <f t="shared" ref="Y30:Y31" si="44">W30-Q30</f>
        <v>0</v>
      </c>
      <c r="Z30" s="22" t="str">
        <f t="shared" ref="Z30:Z31" si="45">IF((Q30)=0,"",(Y30/Q30))</f>
        <v/>
      </c>
      <c r="AA30" s="19"/>
      <c r="AB30" s="16">
        <v>0</v>
      </c>
      <c r="AC30" s="18">
        <f t="shared" si="37"/>
        <v>0</v>
      </c>
      <c r="AD30" s="19"/>
      <c r="AE30" s="21">
        <f t="shared" ref="AE30:AE31" si="46">AC30-W30</f>
        <v>0</v>
      </c>
      <c r="AF30" s="22" t="str">
        <f t="shared" ref="AF30:AF31" si="47">IF((W30)=0,"",(AE30/W30))</f>
        <v/>
      </c>
      <c r="AG30" s="19"/>
      <c r="AH30" s="16">
        <v>0</v>
      </c>
      <c r="AI30" s="18">
        <f t="shared" si="38"/>
        <v>0</v>
      </c>
      <c r="AJ30" s="19"/>
      <c r="AK30" s="21">
        <f t="shared" ref="AK30:AK31" si="48">AI30-AC30</f>
        <v>0</v>
      </c>
      <c r="AL30" s="22" t="str">
        <f t="shared" ref="AL30:AL31" si="49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39"/>
        <v>6500</v>
      </c>
      <c r="G31" s="16">
        <v>0</v>
      </c>
      <c r="H31" s="18">
        <f t="shared" si="33"/>
        <v>0</v>
      </c>
      <c r="I31" s="19"/>
      <c r="J31" s="16">
        <v>5.4600000000000003E-2</v>
      </c>
      <c r="K31" s="18">
        <f>$F31*J31</f>
        <v>354.90000000000003</v>
      </c>
      <c r="L31" s="19"/>
      <c r="M31" s="21">
        <f t="shared" si="40"/>
        <v>354.90000000000003</v>
      </c>
      <c r="N31" s="22" t="str">
        <f t="shared" si="41"/>
        <v/>
      </c>
      <c r="O31" s="19"/>
      <c r="P31" s="16">
        <v>0</v>
      </c>
      <c r="Q31" s="18">
        <f t="shared" si="35"/>
        <v>0</v>
      </c>
      <c r="R31" s="19"/>
      <c r="S31" s="21">
        <f t="shared" si="42"/>
        <v>-354.90000000000003</v>
      </c>
      <c r="T31" s="22">
        <f t="shared" si="43"/>
        <v>-1</v>
      </c>
      <c r="U31" s="19"/>
      <c r="V31" s="16">
        <v>0</v>
      </c>
      <c r="W31" s="18">
        <f t="shared" si="36"/>
        <v>0</v>
      </c>
      <c r="X31" s="19"/>
      <c r="Y31" s="21">
        <f t="shared" si="44"/>
        <v>0</v>
      </c>
      <c r="Z31" s="22" t="str">
        <f t="shared" si="45"/>
        <v/>
      </c>
      <c r="AA31" s="19"/>
      <c r="AB31" s="16">
        <v>0</v>
      </c>
      <c r="AC31" s="18">
        <f t="shared" si="37"/>
        <v>0</v>
      </c>
      <c r="AD31" s="19"/>
      <c r="AE31" s="21">
        <f t="shared" si="46"/>
        <v>0</v>
      </c>
      <c r="AF31" s="22" t="str">
        <f t="shared" si="47"/>
        <v/>
      </c>
      <c r="AG31" s="19"/>
      <c r="AH31" s="16">
        <v>0</v>
      </c>
      <c r="AI31" s="18">
        <f t="shared" si="38"/>
        <v>0</v>
      </c>
      <c r="AJ31" s="19"/>
      <c r="AK31" s="21">
        <f t="shared" si="48"/>
        <v>0</v>
      </c>
      <c r="AL31" s="22" t="str">
        <f t="shared" si="49"/>
        <v/>
      </c>
    </row>
    <row r="32" spans="2:38" hidden="1" x14ac:dyDescent="0.25">
      <c r="B32" s="35"/>
      <c r="C32" s="14"/>
      <c r="D32" s="15"/>
      <c r="E32" s="15"/>
      <c r="F32" s="17">
        <f t="shared" ref="F32:F33" si="50">$G$7</f>
        <v>6500</v>
      </c>
      <c r="G32" s="16"/>
      <c r="H32" s="18">
        <f t="shared" si="33"/>
        <v>0</v>
      </c>
      <c r="I32" s="36"/>
      <c r="J32" s="16"/>
      <c r="K32" s="18">
        <f t="shared" si="34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5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6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7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8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50"/>
        <v>6500</v>
      </c>
      <c r="G33" s="141">
        <v>2.4920000000000001E-2</v>
      </c>
      <c r="H33" s="18">
        <f t="shared" si="33"/>
        <v>161.98000000000002</v>
      </c>
      <c r="I33" s="19"/>
      <c r="J33" s="141">
        <v>2.4920000000000001E-2</v>
      </c>
      <c r="K33" s="18">
        <f t="shared" si="34"/>
        <v>161.98000000000002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35"/>
        <v>161.98000000000002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36"/>
        <v>161.98000000000002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37"/>
        <v>161.98000000000002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38"/>
        <v>161.98000000000002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19929</v>
      </c>
      <c r="G34" s="38">
        <f>IF(ISBLANK($D$5)=TRUE, 0, IF($D$5="TOU", 0.64*$G$44+0.18*$G$45+0.18*$G$46, IF(AND($D$5="non-TOU", $F$48&gt;0), G48,G47)))</f>
        <v>9.7000000000000003E-2</v>
      </c>
      <c r="H34" s="18">
        <f t="shared" si="33"/>
        <v>1933.1130000000001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34"/>
        <v>1933.1130000000001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35"/>
        <v>1933.1130000000001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36"/>
        <v>1933.1130000000001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37"/>
        <v>1933.1130000000001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38"/>
        <v>1933.1130000000001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33"/>
        <v>0</v>
      </c>
      <c r="I35" s="19"/>
      <c r="J35" s="38"/>
      <c r="K35" s="18">
        <f t="shared" si="34"/>
        <v>0</v>
      </c>
      <c r="L35" s="19"/>
      <c r="M35" s="21">
        <f t="shared" si="10"/>
        <v>0</v>
      </c>
      <c r="N35" s="22"/>
      <c r="O35" s="19"/>
      <c r="P35" s="38"/>
      <c r="Q35" s="18">
        <f t="shared" si="35"/>
        <v>0</v>
      </c>
      <c r="R35" s="19"/>
      <c r="S35" s="21">
        <f t="shared" si="12"/>
        <v>0</v>
      </c>
      <c r="T35" s="22"/>
      <c r="U35" s="19"/>
      <c r="V35" s="38"/>
      <c r="W35" s="18">
        <f t="shared" si="36"/>
        <v>0</v>
      </c>
      <c r="X35" s="19"/>
      <c r="Y35" s="21">
        <f t="shared" si="13"/>
        <v>0</v>
      </c>
      <c r="Z35" s="22"/>
      <c r="AA35" s="19"/>
      <c r="AB35" s="38"/>
      <c r="AC35" s="18">
        <f t="shared" si="37"/>
        <v>0</v>
      </c>
      <c r="AD35" s="19"/>
      <c r="AE35" s="21">
        <f t="shared" si="14"/>
        <v>0</v>
      </c>
      <c r="AF35" s="22"/>
      <c r="AG35" s="19"/>
      <c r="AH35" s="38"/>
      <c r="AI35" s="18">
        <f t="shared" si="38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30317.55953674659</v>
      </c>
      <c r="I36" s="31"/>
      <c r="J36" s="42"/>
      <c r="K36" s="44">
        <f>SUM(K29:K35)+K28</f>
        <v>27724.962999999996</v>
      </c>
      <c r="L36" s="31"/>
      <c r="M36" s="32">
        <f t="shared" si="10"/>
        <v>-2592.5965367465942</v>
      </c>
      <c r="N36" s="33">
        <f t="shared" ref="N36:N46" si="51">IF((H36)=0,"",(M36/H36))</f>
        <v>-8.5514684439036759E-2</v>
      </c>
      <c r="O36" s="31"/>
      <c r="P36" s="42"/>
      <c r="Q36" s="44">
        <f>SUM(Q29:Q35)+Q28</f>
        <v>27829.523000000001</v>
      </c>
      <c r="R36" s="31"/>
      <c r="S36" s="32">
        <f t="shared" si="12"/>
        <v>104.56000000000495</v>
      </c>
      <c r="T36" s="33">
        <f t="shared" ref="T36:T46" si="52">IF((K36)=0,"",(S36/K36))</f>
        <v>3.7713305514602475E-3</v>
      </c>
      <c r="U36" s="31"/>
      <c r="V36" s="42"/>
      <c r="W36" s="44">
        <f>SUM(W29:W35)+W28</f>
        <v>28345.743000000002</v>
      </c>
      <c r="X36" s="31"/>
      <c r="Y36" s="32">
        <f t="shared" si="13"/>
        <v>516.22000000000116</v>
      </c>
      <c r="Z36" s="33">
        <f t="shared" ref="Z36:Z46" si="53">IF((Q36)=0,"",(Y36/Q36))</f>
        <v>1.8549365722150581E-2</v>
      </c>
      <c r="AA36" s="31"/>
      <c r="AB36" s="42"/>
      <c r="AC36" s="44">
        <f>SUM(AC29:AC35)+AC28</f>
        <v>28718.073</v>
      </c>
      <c r="AD36" s="31"/>
      <c r="AE36" s="32">
        <f t="shared" si="14"/>
        <v>372.32999999999811</v>
      </c>
      <c r="AF36" s="33">
        <f t="shared" ref="AF36:AF46" si="54">IF((W36)=0,"",(AE36/W36))</f>
        <v>1.3135305714159551E-2</v>
      </c>
      <c r="AG36" s="31"/>
      <c r="AH36" s="42"/>
      <c r="AI36" s="44">
        <f>SUM(AI29:AI35)+AI28</f>
        <v>29478.333000000002</v>
      </c>
      <c r="AJ36" s="31"/>
      <c r="AK36" s="32">
        <f t="shared" si="15"/>
        <v>760.26000000000204</v>
      </c>
      <c r="AL36" s="33">
        <f t="shared" ref="AL36:AL46" si="55">IF((AC36)=0,"",(AK36/AC36))</f>
        <v>2.6473224718107029E-2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6500</v>
      </c>
      <c r="G37" s="20">
        <v>2.8639999999999999</v>
      </c>
      <c r="H37" s="18">
        <f>F37*G37</f>
        <v>18616</v>
      </c>
      <c r="I37" s="19"/>
      <c r="J37" s="20">
        <v>2.9744999999999999</v>
      </c>
      <c r="K37" s="18">
        <f>$F37*J37</f>
        <v>19334.25</v>
      </c>
      <c r="L37" s="19"/>
      <c r="M37" s="21">
        <f t="shared" si="10"/>
        <v>718.25</v>
      </c>
      <c r="N37" s="22">
        <f t="shared" si="51"/>
        <v>3.8582402234636874E-2</v>
      </c>
      <c r="O37" s="19"/>
      <c r="P37" s="20">
        <v>3.0743999999999998</v>
      </c>
      <c r="Q37" s="18">
        <f>$F37*P37</f>
        <v>19983.599999999999</v>
      </c>
      <c r="R37" s="19"/>
      <c r="S37" s="21">
        <f t="shared" si="12"/>
        <v>649.34999999999854</v>
      </c>
      <c r="T37" s="22">
        <f t="shared" si="52"/>
        <v>3.3585476550680712E-2</v>
      </c>
      <c r="U37" s="19"/>
      <c r="V37" s="20">
        <v>3.1743999999999999</v>
      </c>
      <c r="W37" s="18">
        <f>$F37*V37</f>
        <v>20633.599999999999</v>
      </c>
      <c r="X37" s="19"/>
      <c r="Y37" s="21">
        <f t="shared" si="13"/>
        <v>650</v>
      </c>
      <c r="Z37" s="22">
        <f t="shared" si="53"/>
        <v>3.2526671870934165E-2</v>
      </c>
      <c r="AA37" s="19"/>
      <c r="AB37" s="20">
        <v>3.2744</v>
      </c>
      <c r="AC37" s="18">
        <f>$F37*AB37</f>
        <v>21283.599999999999</v>
      </c>
      <c r="AD37" s="19"/>
      <c r="AE37" s="21">
        <f t="shared" si="14"/>
        <v>650</v>
      </c>
      <c r="AF37" s="22">
        <f t="shared" si="54"/>
        <v>3.1502016129032258E-2</v>
      </c>
      <c r="AG37" s="19"/>
      <c r="AH37" s="20">
        <v>3.3742999999999999</v>
      </c>
      <c r="AI37" s="18">
        <f>$F37*AH37</f>
        <v>21932.95</v>
      </c>
      <c r="AJ37" s="19"/>
      <c r="AK37" s="21">
        <f t="shared" si="15"/>
        <v>649.35000000000218</v>
      </c>
      <c r="AL37" s="22">
        <f t="shared" si="55"/>
        <v>3.0509406303445012E-2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6500</v>
      </c>
      <c r="G38" s="20">
        <v>2.1528</v>
      </c>
      <c r="H38" s="18">
        <f>F38*G38</f>
        <v>13993.2</v>
      </c>
      <c r="I38" s="19"/>
      <c r="J38" s="20">
        <v>2.3115000000000001</v>
      </c>
      <c r="K38" s="18">
        <f>$F38*J38</f>
        <v>15024.75</v>
      </c>
      <c r="L38" s="19"/>
      <c r="M38" s="21">
        <f t="shared" si="10"/>
        <v>1031.5499999999993</v>
      </c>
      <c r="N38" s="22">
        <f t="shared" si="51"/>
        <v>7.3717948717948664E-2</v>
      </c>
      <c r="O38" s="19"/>
      <c r="P38" s="20">
        <v>2.3588</v>
      </c>
      <c r="Q38" s="18">
        <f>$F38*P38</f>
        <v>15332.2</v>
      </c>
      <c r="R38" s="19"/>
      <c r="S38" s="21">
        <f t="shared" si="12"/>
        <v>307.45000000000073</v>
      </c>
      <c r="T38" s="22">
        <f t="shared" si="52"/>
        <v>2.0462902876919799E-2</v>
      </c>
      <c r="U38" s="19"/>
      <c r="V38" s="20">
        <v>2.4060000000000001</v>
      </c>
      <c r="W38" s="18">
        <f>$F38*V38</f>
        <v>15639</v>
      </c>
      <c r="X38" s="19"/>
      <c r="Y38" s="21">
        <f t="shared" si="13"/>
        <v>306.79999999999927</v>
      </c>
      <c r="Z38" s="22">
        <f t="shared" si="53"/>
        <v>2.0010174665083893E-2</v>
      </c>
      <c r="AA38" s="19"/>
      <c r="AB38" s="20">
        <v>2.4533</v>
      </c>
      <c r="AC38" s="18">
        <f>$F38*AB38</f>
        <v>15946.45</v>
      </c>
      <c r="AD38" s="19"/>
      <c r="AE38" s="21">
        <f t="shared" si="14"/>
        <v>307.45000000000073</v>
      </c>
      <c r="AF38" s="22">
        <f t="shared" si="54"/>
        <v>1.965918536990861E-2</v>
      </c>
      <c r="AG38" s="19"/>
      <c r="AH38" s="20">
        <v>2.5005999999999999</v>
      </c>
      <c r="AI38" s="18">
        <f>$F38*AH38</f>
        <v>16253.9</v>
      </c>
      <c r="AJ38" s="19"/>
      <c r="AK38" s="21">
        <f t="shared" si="15"/>
        <v>307.44999999999891</v>
      </c>
      <c r="AL38" s="22">
        <f t="shared" si="55"/>
        <v>1.9280153262951873E-2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62926.759536746584</v>
      </c>
      <c r="I39" s="49"/>
      <c r="J39" s="48"/>
      <c r="K39" s="44">
        <f>SUM(K36:K38)</f>
        <v>62083.962999999996</v>
      </c>
      <c r="L39" s="49"/>
      <c r="M39" s="32">
        <f t="shared" si="10"/>
        <v>-842.79653674658766</v>
      </c>
      <c r="N39" s="33">
        <f t="shared" si="51"/>
        <v>-1.339329313873901E-2</v>
      </c>
      <c r="O39" s="49"/>
      <c r="P39" s="48"/>
      <c r="Q39" s="44">
        <f>SUM(Q36:Q38)</f>
        <v>63145.323000000004</v>
      </c>
      <c r="R39" s="49"/>
      <c r="S39" s="32">
        <f t="shared" si="12"/>
        <v>1061.3600000000079</v>
      </c>
      <c r="T39" s="33">
        <f t="shared" si="52"/>
        <v>1.709555815565459E-2</v>
      </c>
      <c r="U39" s="49"/>
      <c r="V39" s="48"/>
      <c r="W39" s="44">
        <f>SUM(W36:W38)</f>
        <v>64618.343000000001</v>
      </c>
      <c r="X39" s="49"/>
      <c r="Y39" s="32">
        <f t="shared" si="13"/>
        <v>1473.0199999999968</v>
      </c>
      <c r="Z39" s="33">
        <f t="shared" si="53"/>
        <v>2.3327460055909393E-2</v>
      </c>
      <c r="AA39" s="49"/>
      <c r="AB39" s="48"/>
      <c r="AC39" s="44">
        <f>SUM(AC36:AC38)</f>
        <v>65948.122999999992</v>
      </c>
      <c r="AD39" s="49"/>
      <c r="AE39" s="32">
        <f t="shared" si="14"/>
        <v>1329.7799999999916</v>
      </c>
      <c r="AF39" s="33">
        <f t="shared" si="54"/>
        <v>2.0578986372336901E-2</v>
      </c>
      <c r="AG39" s="49"/>
      <c r="AH39" s="48"/>
      <c r="AI39" s="44">
        <f>SUM(AI36:AI38)</f>
        <v>67665.183000000005</v>
      </c>
      <c r="AJ39" s="49"/>
      <c r="AK39" s="32">
        <f t="shared" si="15"/>
        <v>1717.0600000000122</v>
      </c>
      <c r="AL39" s="33">
        <f t="shared" si="55"/>
        <v>2.603652570976148E-2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3341429</v>
      </c>
      <c r="G40" s="51">
        <v>4.4000000000000003E-3</v>
      </c>
      <c r="H40" s="162">
        <f t="shared" ref="H40:H48" si="56">F40*G40</f>
        <v>14702.287600000001</v>
      </c>
      <c r="I40" s="19"/>
      <c r="J40" s="51">
        <v>4.4000000000000003E-3</v>
      </c>
      <c r="K40" s="162">
        <f t="shared" ref="K40:K48" si="57">$F40*J40</f>
        <v>14702.287600000001</v>
      </c>
      <c r="L40" s="19"/>
      <c r="M40" s="21">
        <f>K40-H40</f>
        <v>0</v>
      </c>
      <c r="N40" s="163">
        <f t="shared" si="51"/>
        <v>0</v>
      </c>
      <c r="O40" s="19"/>
      <c r="P40" s="51">
        <v>4.4000000000000003E-3</v>
      </c>
      <c r="Q40" s="162">
        <f t="shared" ref="Q40:Q48" si="58">$F40*P40</f>
        <v>14702.287600000001</v>
      </c>
      <c r="R40" s="19"/>
      <c r="S40" s="21">
        <f t="shared" si="12"/>
        <v>0</v>
      </c>
      <c r="T40" s="163">
        <f t="shared" si="52"/>
        <v>0</v>
      </c>
      <c r="U40" s="19"/>
      <c r="V40" s="51">
        <v>4.4000000000000003E-3</v>
      </c>
      <c r="W40" s="162">
        <f t="shared" ref="W40:W48" si="59">$F40*V40</f>
        <v>14702.287600000001</v>
      </c>
      <c r="X40" s="19"/>
      <c r="Y40" s="21">
        <f t="shared" si="13"/>
        <v>0</v>
      </c>
      <c r="Z40" s="163">
        <f t="shared" si="53"/>
        <v>0</v>
      </c>
      <c r="AA40" s="19"/>
      <c r="AB40" s="51">
        <v>4.4000000000000003E-3</v>
      </c>
      <c r="AC40" s="162">
        <f t="shared" ref="AC40:AC48" si="60">$F40*AB40</f>
        <v>14702.287600000001</v>
      </c>
      <c r="AD40" s="19"/>
      <c r="AE40" s="21">
        <f t="shared" si="14"/>
        <v>0</v>
      </c>
      <c r="AF40" s="163">
        <f t="shared" si="54"/>
        <v>0</v>
      </c>
      <c r="AG40" s="19"/>
      <c r="AH40" s="51">
        <v>4.4000000000000003E-3</v>
      </c>
      <c r="AI40" s="162">
        <f t="shared" ref="AI40:AI48" si="61">$F40*AH40</f>
        <v>14702.287600000001</v>
      </c>
      <c r="AJ40" s="19"/>
      <c r="AK40" s="21">
        <f t="shared" si="15"/>
        <v>0</v>
      </c>
      <c r="AL40" s="163">
        <f t="shared" si="5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3341429</v>
      </c>
      <c r="G41" s="51">
        <v>1.1999999999999999E-3</v>
      </c>
      <c r="H41" s="162">
        <f t="shared" si="56"/>
        <v>4009.7147999999997</v>
      </c>
      <c r="I41" s="19"/>
      <c r="J41" s="51">
        <v>1.1999999999999999E-3</v>
      </c>
      <c r="K41" s="162">
        <f t="shared" si="57"/>
        <v>4009.7147999999997</v>
      </c>
      <c r="L41" s="19"/>
      <c r="M41" s="21">
        <f t="shared" si="10"/>
        <v>0</v>
      </c>
      <c r="N41" s="163">
        <f t="shared" si="51"/>
        <v>0</v>
      </c>
      <c r="O41" s="19"/>
      <c r="P41" s="51">
        <v>1.2999999999999999E-3</v>
      </c>
      <c r="Q41" s="162">
        <f t="shared" si="58"/>
        <v>4343.8576999999996</v>
      </c>
      <c r="R41" s="19"/>
      <c r="S41" s="21">
        <f t="shared" si="12"/>
        <v>334.14289999999983</v>
      </c>
      <c r="T41" s="163">
        <f t="shared" si="52"/>
        <v>8.3333333333333301E-2</v>
      </c>
      <c r="U41" s="19"/>
      <c r="V41" s="51">
        <v>1.2999999999999999E-3</v>
      </c>
      <c r="W41" s="162">
        <f t="shared" si="59"/>
        <v>4343.8576999999996</v>
      </c>
      <c r="X41" s="19"/>
      <c r="Y41" s="21">
        <f t="shared" si="13"/>
        <v>0</v>
      </c>
      <c r="Z41" s="163">
        <f t="shared" si="53"/>
        <v>0</v>
      </c>
      <c r="AA41" s="19"/>
      <c r="AB41" s="51">
        <v>1.2999999999999999E-3</v>
      </c>
      <c r="AC41" s="162">
        <f t="shared" si="60"/>
        <v>4343.8576999999996</v>
      </c>
      <c r="AD41" s="19"/>
      <c r="AE41" s="21">
        <f t="shared" si="14"/>
        <v>0</v>
      </c>
      <c r="AF41" s="163">
        <f t="shared" si="54"/>
        <v>0</v>
      </c>
      <c r="AG41" s="19"/>
      <c r="AH41" s="51">
        <v>1.2999999999999999E-3</v>
      </c>
      <c r="AI41" s="162">
        <f t="shared" si="61"/>
        <v>4343.8576999999996</v>
      </c>
      <c r="AJ41" s="19"/>
      <c r="AK41" s="21">
        <f t="shared" si="15"/>
        <v>0</v>
      </c>
      <c r="AL41" s="163">
        <f t="shared" si="5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6"/>
        <v>0.25</v>
      </c>
      <c r="I42" s="19"/>
      <c r="J42" s="51">
        <v>0.25</v>
      </c>
      <c r="K42" s="162">
        <f t="shared" si="57"/>
        <v>0.25</v>
      </c>
      <c r="L42" s="19"/>
      <c r="M42" s="21">
        <f t="shared" si="10"/>
        <v>0</v>
      </c>
      <c r="N42" s="163">
        <f t="shared" si="51"/>
        <v>0</v>
      </c>
      <c r="O42" s="19"/>
      <c r="P42" s="51">
        <v>0.25</v>
      </c>
      <c r="Q42" s="162">
        <f t="shared" si="58"/>
        <v>0.25</v>
      </c>
      <c r="R42" s="19"/>
      <c r="S42" s="21">
        <f t="shared" si="12"/>
        <v>0</v>
      </c>
      <c r="T42" s="163">
        <f t="shared" si="52"/>
        <v>0</v>
      </c>
      <c r="U42" s="19"/>
      <c r="V42" s="51">
        <v>0.25</v>
      </c>
      <c r="W42" s="162">
        <f t="shared" si="59"/>
        <v>0.25</v>
      </c>
      <c r="X42" s="19"/>
      <c r="Y42" s="21">
        <f t="shared" si="13"/>
        <v>0</v>
      </c>
      <c r="Z42" s="163">
        <f t="shared" si="53"/>
        <v>0</v>
      </c>
      <c r="AA42" s="19"/>
      <c r="AB42" s="51">
        <v>0.25</v>
      </c>
      <c r="AC42" s="162">
        <f t="shared" si="60"/>
        <v>0.25</v>
      </c>
      <c r="AD42" s="19"/>
      <c r="AE42" s="21">
        <f t="shared" si="14"/>
        <v>0</v>
      </c>
      <c r="AF42" s="163">
        <f t="shared" si="54"/>
        <v>0</v>
      </c>
      <c r="AG42" s="19"/>
      <c r="AH42" s="51">
        <v>0.25</v>
      </c>
      <c r="AI42" s="162">
        <f t="shared" si="61"/>
        <v>0.25</v>
      </c>
      <c r="AJ42" s="19"/>
      <c r="AK42" s="21">
        <f t="shared" si="15"/>
        <v>0</v>
      </c>
      <c r="AL42" s="163">
        <f t="shared" si="5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3321500</v>
      </c>
      <c r="G43" s="51">
        <v>7.0000000000000001E-3</v>
      </c>
      <c r="H43" s="162">
        <f t="shared" si="56"/>
        <v>23250.5</v>
      </c>
      <c r="I43" s="19"/>
      <c r="J43" s="51">
        <v>7.0000000000000001E-3</v>
      </c>
      <c r="K43" s="162">
        <f t="shared" si="57"/>
        <v>23250.5</v>
      </c>
      <c r="L43" s="19"/>
      <c r="M43" s="21">
        <f t="shared" si="10"/>
        <v>0</v>
      </c>
      <c r="N43" s="163">
        <f t="shared" si="51"/>
        <v>0</v>
      </c>
      <c r="O43" s="19"/>
      <c r="P43" s="51">
        <v>7.0000000000000001E-3</v>
      </c>
      <c r="Q43" s="162">
        <f t="shared" si="58"/>
        <v>23250.5</v>
      </c>
      <c r="R43" s="19"/>
      <c r="S43" s="21">
        <f t="shared" si="12"/>
        <v>0</v>
      </c>
      <c r="T43" s="163">
        <f t="shared" si="52"/>
        <v>0</v>
      </c>
      <c r="U43" s="19"/>
      <c r="V43" s="51">
        <v>7.0000000000000001E-3</v>
      </c>
      <c r="W43" s="162">
        <f t="shared" si="59"/>
        <v>23250.5</v>
      </c>
      <c r="X43" s="19"/>
      <c r="Y43" s="21">
        <f t="shared" si="13"/>
        <v>0</v>
      </c>
      <c r="Z43" s="163">
        <f t="shared" si="53"/>
        <v>0</v>
      </c>
      <c r="AA43" s="19"/>
      <c r="AB43" s="51">
        <v>7.0000000000000001E-3</v>
      </c>
      <c r="AC43" s="162">
        <f t="shared" si="60"/>
        <v>23250.5</v>
      </c>
      <c r="AD43" s="19"/>
      <c r="AE43" s="21">
        <f t="shared" si="14"/>
        <v>0</v>
      </c>
      <c r="AF43" s="163">
        <f t="shared" si="54"/>
        <v>0</v>
      </c>
      <c r="AG43" s="19"/>
      <c r="AH43" s="51">
        <v>7.0000000000000001E-3</v>
      </c>
      <c r="AI43" s="162">
        <f t="shared" si="61"/>
        <v>23250.5</v>
      </c>
      <c r="AJ43" s="19"/>
      <c r="AK43" s="21">
        <f t="shared" si="15"/>
        <v>0</v>
      </c>
      <c r="AL43" s="163">
        <f t="shared" si="55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2125760</v>
      </c>
      <c r="G44" s="55">
        <v>7.1999999999999995E-2</v>
      </c>
      <c r="H44" s="162">
        <f t="shared" si="56"/>
        <v>153054.72</v>
      </c>
      <c r="I44" s="19"/>
      <c r="J44" s="55">
        <v>7.1999999999999995E-2</v>
      </c>
      <c r="K44" s="162">
        <f t="shared" si="57"/>
        <v>153054.72</v>
      </c>
      <c r="L44" s="19"/>
      <c r="M44" s="21">
        <f t="shared" si="10"/>
        <v>0</v>
      </c>
      <c r="N44" s="163">
        <f t="shared" si="51"/>
        <v>0</v>
      </c>
      <c r="O44" s="19"/>
      <c r="P44" s="55">
        <v>7.1999999999999995E-2</v>
      </c>
      <c r="Q44" s="162">
        <f t="shared" si="58"/>
        <v>153054.72</v>
      </c>
      <c r="R44" s="19"/>
      <c r="S44" s="21">
        <f t="shared" si="12"/>
        <v>0</v>
      </c>
      <c r="T44" s="163">
        <f t="shared" si="52"/>
        <v>0</v>
      </c>
      <c r="U44" s="19"/>
      <c r="V44" s="55">
        <v>7.1999999999999995E-2</v>
      </c>
      <c r="W44" s="162">
        <f t="shared" si="59"/>
        <v>153054.72</v>
      </c>
      <c r="X44" s="19"/>
      <c r="Y44" s="21">
        <f t="shared" si="13"/>
        <v>0</v>
      </c>
      <c r="Z44" s="163">
        <f t="shared" si="53"/>
        <v>0</v>
      </c>
      <c r="AA44" s="19"/>
      <c r="AB44" s="55">
        <v>7.1999999999999995E-2</v>
      </c>
      <c r="AC44" s="162">
        <f t="shared" si="60"/>
        <v>153054.72</v>
      </c>
      <c r="AD44" s="19"/>
      <c r="AE44" s="21">
        <f t="shared" si="14"/>
        <v>0</v>
      </c>
      <c r="AF44" s="163">
        <f t="shared" si="54"/>
        <v>0</v>
      </c>
      <c r="AG44" s="19"/>
      <c r="AH44" s="55">
        <v>7.1999999999999995E-2</v>
      </c>
      <c r="AI44" s="162">
        <f t="shared" si="61"/>
        <v>153054.72</v>
      </c>
      <c r="AJ44" s="19"/>
      <c r="AK44" s="21">
        <f t="shared" si="15"/>
        <v>0</v>
      </c>
      <c r="AL44" s="163">
        <f t="shared" si="5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597870</v>
      </c>
      <c r="G45" s="55">
        <v>0.109</v>
      </c>
      <c r="H45" s="162">
        <f t="shared" si="56"/>
        <v>65167.83</v>
      </c>
      <c r="I45" s="19"/>
      <c r="J45" s="55">
        <v>0.109</v>
      </c>
      <c r="K45" s="162">
        <f t="shared" si="57"/>
        <v>65167.83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8"/>
        <v>65167.83</v>
      </c>
      <c r="R45" s="19"/>
      <c r="S45" s="21">
        <f t="shared" si="12"/>
        <v>0</v>
      </c>
      <c r="T45" s="163">
        <f t="shared" si="52"/>
        <v>0</v>
      </c>
      <c r="U45" s="19"/>
      <c r="V45" s="55">
        <v>0.109</v>
      </c>
      <c r="W45" s="162">
        <f t="shared" si="59"/>
        <v>65167.83</v>
      </c>
      <c r="X45" s="19"/>
      <c r="Y45" s="21">
        <f t="shared" si="13"/>
        <v>0</v>
      </c>
      <c r="Z45" s="163">
        <f t="shared" si="53"/>
        <v>0</v>
      </c>
      <c r="AA45" s="19"/>
      <c r="AB45" s="55">
        <v>0.109</v>
      </c>
      <c r="AC45" s="162">
        <f t="shared" si="60"/>
        <v>65167.83</v>
      </c>
      <c r="AD45" s="19"/>
      <c r="AE45" s="21">
        <f t="shared" si="14"/>
        <v>0</v>
      </c>
      <c r="AF45" s="163">
        <f t="shared" si="54"/>
        <v>0</v>
      </c>
      <c r="AG45" s="19"/>
      <c r="AH45" s="55">
        <v>0.109</v>
      </c>
      <c r="AI45" s="162">
        <f t="shared" si="61"/>
        <v>65167.83</v>
      </c>
      <c r="AJ45" s="19"/>
      <c r="AK45" s="21">
        <f t="shared" si="15"/>
        <v>0</v>
      </c>
      <c r="AL45" s="163">
        <f t="shared" si="55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597870</v>
      </c>
      <c r="G46" s="55">
        <v>0.129</v>
      </c>
      <c r="H46" s="162">
        <f t="shared" si="56"/>
        <v>77125.23</v>
      </c>
      <c r="I46" s="19"/>
      <c r="J46" s="55">
        <v>0.129</v>
      </c>
      <c r="K46" s="162">
        <f t="shared" si="57"/>
        <v>77125.23</v>
      </c>
      <c r="L46" s="19"/>
      <c r="M46" s="21">
        <f t="shared" si="10"/>
        <v>0</v>
      </c>
      <c r="N46" s="163">
        <f t="shared" si="51"/>
        <v>0</v>
      </c>
      <c r="O46" s="19"/>
      <c r="P46" s="55">
        <v>0.129</v>
      </c>
      <c r="Q46" s="162">
        <f t="shared" si="58"/>
        <v>77125.23</v>
      </c>
      <c r="R46" s="19"/>
      <c r="S46" s="21">
        <f t="shared" si="12"/>
        <v>0</v>
      </c>
      <c r="T46" s="163">
        <f t="shared" si="52"/>
        <v>0</v>
      </c>
      <c r="U46" s="19"/>
      <c r="V46" s="55">
        <v>0.129</v>
      </c>
      <c r="W46" s="162">
        <f t="shared" si="59"/>
        <v>77125.23</v>
      </c>
      <c r="X46" s="19"/>
      <c r="Y46" s="21">
        <f t="shared" si="13"/>
        <v>0</v>
      </c>
      <c r="Z46" s="163">
        <f t="shared" si="53"/>
        <v>0</v>
      </c>
      <c r="AA46" s="19"/>
      <c r="AB46" s="55">
        <v>0.129</v>
      </c>
      <c r="AC46" s="162">
        <f t="shared" si="60"/>
        <v>77125.23</v>
      </c>
      <c r="AD46" s="19"/>
      <c r="AE46" s="21">
        <f t="shared" si="14"/>
        <v>0</v>
      </c>
      <c r="AF46" s="163">
        <f t="shared" si="54"/>
        <v>0</v>
      </c>
      <c r="AG46" s="19"/>
      <c r="AH46" s="55">
        <v>0.129</v>
      </c>
      <c r="AI46" s="162">
        <f t="shared" si="61"/>
        <v>77125.23</v>
      </c>
      <c r="AJ46" s="19"/>
      <c r="AK46" s="21">
        <f t="shared" si="15"/>
        <v>0</v>
      </c>
      <c r="AL46" s="163">
        <f t="shared" si="5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56"/>
        <v>62.25</v>
      </c>
      <c r="I47" s="60"/>
      <c r="J47" s="55">
        <v>8.3000000000000004E-2</v>
      </c>
      <c r="K47" s="162">
        <f t="shared" si="57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8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59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60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61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3320750</v>
      </c>
      <c r="G48" s="55">
        <v>9.7000000000000003E-2</v>
      </c>
      <c r="H48" s="162">
        <f t="shared" si="56"/>
        <v>322112.75</v>
      </c>
      <c r="I48" s="60"/>
      <c r="J48" s="55">
        <v>9.7000000000000003E-2</v>
      </c>
      <c r="K48" s="162">
        <f t="shared" si="57"/>
        <v>322112.75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58"/>
        <v>322112.75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59"/>
        <v>322112.75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60"/>
        <v>322112.75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61"/>
        <v>322112.75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400237.29193674657</v>
      </c>
      <c r="I50" s="76"/>
      <c r="J50" s="73"/>
      <c r="K50" s="75">
        <f>SUM(K40:K46,K39)</f>
        <v>399394.49539999996</v>
      </c>
      <c r="L50" s="76"/>
      <c r="M50" s="77">
        <f>K50-H50</f>
        <v>-842.79653674660949</v>
      </c>
      <c r="N50" s="78">
        <f>IF((H50)=0,"",(M50/H50))</f>
        <v>-2.1057421527822173E-3</v>
      </c>
      <c r="O50" s="76"/>
      <c r="P50" s="73"/>
      <c r="Q50" s="75">
        <f>SUM(Q40:Q46,Q39)</f>
        <v>400789.99829999998</v>
      </c>
      <c r="R50" s="76"/>
      <c r="S50" s="77">
        <f t="shared" si="12"/>
        <v>1395.5029000000213</v>
      </c>
      <c r="T50" s="78">
        <f>IF((K50)=0,"",(S50/K50))</f>
        <v>3.4940464029240134E-3</v>
      </c>
      <c r="U50" s="76"/>
      <c r="V50" s="73"/>
      <c r="W50" s="75">
        <f>SUM(W40:W46,W39)</f>
        <v>402263.0183</v>
      </c>
      <c r="X50" s="76"/>
      <c r="Y50" s="77">
        <f t="shared" si="13"/>
        <v>1473.0200000000186</v>
      </c>
      <c r="Z50" s="78">
        <f>IF((Q50)=0,"",(Y50/Q50))</f>
        <v>3.6752913152723718E-3</v>
      </c>
      <c r="AA50" s="76"/>
      <c r="AB50" s="73"/>
      <c r="AC50" s="75">
        <f>SUM(AC40:AC46,AC39)</f>
        <v>403592.79830000002</v>
      </c>
      <c r="AD50" s="76"/>
      <c r="AE50" s="77">
        <f t="shared" si="14"/>
        <v>1329.7800000000279</v>
      </c>
      <c r="AF50" s="78">
        <f>IF((W50)=0,"",(AE50/W50))</f>
        <v>3.3057475818179826E-3</v>
      </c>
      <c r="AG50" s="76"/>
      <c r="AH50" s="73"/>
      <c r="AI50" s="75">
        <f>SUM(AI40:AI46,AI39)</f>
        <v>405309.85830000002</v>
      </c>
      <c r="AJ50" s="76"/>
      <c r="AK50" s="77">
        <f t="shared" si="15"/>
        <v>1717.0599999999977</v>
      </c>
      <c r="AL50" s="78">
        <f>IF((AC50)=0,"",(AK50/AC50))</f>
        <v>4.2544366679300024E-3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52030.847951777054</v>
      </c>
      <c r="I51" s="83"/>
      <c r="J51" s="80">
        <v>0.13</v>
      </c>
      <c r="K51" s="84">
        <f>K50*J51</f>
        <v>51921.284401999997</v>
      </c>
      <c r="L51" s="83"/>
      <c r="M51" s="85">
        <f>K51-H51</f>
        <v>-109.56354977705632</v>
      </c>
      <c r="N51" s="86">
        <f>IF((H51)=0,"",(M51/H51))</f>
        <v>-2.1057421527821613E-3</v>
      </c>
      <c r="O51" s="83"/>
      <c r="P51" s="80">
        <v>0.13</v>
      </c>
      <c r="Q51" s="84">
        <f>Q50*P51</f>
        <v>52102.699779000002</v>
      </c>
      <c r="R51" s="83"/>
      <c r="S51" s="85">
        <f t="shared" si="12"/>
        <v>181.41537700000481</v>
      </c>
      <c r="T51" s="86">
        <f>IF((K51)=0,"",(S51/K51))</f>
        <v>3.4940464029240524E-3</v>
      </c>
      <c r="U51" s="83"/>
      <c r="V51" s="80">
        <v>0.13</v>
      </c>
      <c r="W51" s="84">
        <f>W50*V51</f>
        <v>52294.192379</v>
      </c>
      <c r="X51" s="83"/>
      <c r="Y51" s="85">
        <f t="shared" si="13"/>
        <v>191.49259999999776</v>
      </c>
      <c r="Z51" s="86">
        <f>IF((Q51)=0,"",(Y51/Q51))</f>
        <v>3.675291315272282E-3</v>
      </c>
      <c r="AA51" s="83"/>
      <c r="AB51" s="80">
        <v>0.13</v>
      </c>
      <c r="AC51" s="84">
        <f>AC50*AB51</f>
        <v>52467.063779000004</v>
      </c>
      <c r="AD51" s="83"/>
      <c r="AE51" s="85">
        <f t="shared" si="14"/>
        <v>172.87140000000363</v>
      </c>
      <c r="AF51" s="86">
        <f>IF((W51)=0,"",(AE51/W51))</f>
        <v>3.3057475818179826E-3</v>
      </c>
      <c r="AG51" s="83"/>
      <c r="AH51" s="80">
        <v>0.13</v>
      </c>
      <c r="AI51" s="84">
        <f>AI50*AH51</f>
        <v>52690.281579000002</v>
      </c>
      <c r="AJ51" s="83"/>
      <c r="AK51" s="85">
        <f t="shared" si="15"/>
        <v>223.21779999999853</v>
      </c>
      <c r="AL51" s="86">
        <f>IF((AC51)=0,"",(AK51/AC51))</f>
        <v>4.2544366679299799E-3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452268.13988852361</v>
      </c>
      <c r="I52" s="83"/>
      <c r="J52" s="88"/>
      <c r="K52" s="84">
        <f>K50+K51</f>
        <v>451315.77980199998</v>
      </c>
      <c r="L52" s="83"/>
      <c r="M52" s="85">
        <f>K52-H52</f>
        <v>-952.36008652363671</v>
      </c>
      <c r="N52" s="86">
        <f>IF((H52)=0,"",(M52/H52))</f>
        <v>-2.1057421527821466E-3</v>
      </c>
      <c r="O52" s="83"/>
      <c r="P52" s="88"/>
      <c r="Q52" s="84">
        <f>Q50+Q51</f>
        <v>452892.69807899999</v>
      </c>
      <c r="R52" s="83"/>
      <c r="S52" s="85">
        <f t="shared" si="12"/>
        <v>1576.9182770000189</v>
      </c>
      <c r="T52" s="86">
        <f>IF((K52)=0,"",(S52/K52))</f>
        <v>3.4940464029240017E-3</v>
      </c>
      <c r="U52" s="83"/>
      <c r="V52" s="88"/>
      <c r="W52" s="84">
        <f>W50+W51</f>
        <v>454557.21067900001</v>
      </c>
      <c r="X52" s="83"/>
      <c r="Y52" s="85">
        <f t="shared" si="13"/>
        <v>1664.5126000000164</v>
      </c>
      <c r="Z52" s="86">
        <f>IF((Q52)=0,"",(Y52/Q52))</f>
        <v>3.6752913152723614E-3</v>
      </c>
      <c r="AA52" s="83"/>
      <c r="AB52" s="88"/>
      <c r="AC52" s="84">
        <f>AC50+AC51</f>
        <v>456059.86207900004</v>
      </c>
      <c r="AD52" s="83"/>
      <c r="AE52" s="85">
        <f t="shared" si="14"/>
        <v>1502.6514000000316</v>
      </c>
      <c r="AF52" s="86">
        <f>IF((W52)=0,"",(AE52/W52))</f>
        <v>3.3057475818179826E-3</v>
      </c>
      <c r="AG52" s="83"/>
      <c r="AH52" s="88"/>
      <c r="AI52" s="84">
        <f>AI50+AI51</f>
        <v>458000.13987900002</v>
      </c>
      <c r="AJ52" s="83"/>
      <c r="AK52" s="85">
        <f t="shared" si="15"/>
        <v>1940.2777999999817</v>
      </c>
      <c r="AL52" s="86">
        <f>IF((AC52)=0,"",(AK52/AC52))</f>
        <v>4.2544366679299677E-3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-45226.81</v>
      </c>
      <c r="I53" s="83"/>
      <c r="J53" s="88"/>
      <c r="K53" s="90">
        <f>ROUND(-K52*10%,2)</f>
        <v>-45131.58</v>
      </c>
      <c r="L53" s="83"/>
      <c r="M53" s="91">
        <f>K53-H53</f>
        <v>95.229999999995925</v>
      </c>
      <c r="N53" s="92">
        <f>IF((H53)=0,"",(M53/H53))</f>
        <v>-2.1056094825170277E-3</v>
      </c>
      <c r="O53" s="83"/>
      <c r="P53" s="88"/>
      <c r="Q53" s="90">
        <f>ROUND(-Q52*10%,2)</f>
        <v>-45289.27</v>
      </c>
      <c r="R53" s="83"/>
      <c r="S53" s="91">
        <f t="shared" si="12"/>
        <v>-157.68999999999505</v>
      </c>
      <c r="T53" s="92">
        <f>IF((K53)=0,"",(S53/K53))</f>
        <v>3.4940057494108347E-3</v>
      </c>
      <c r="U53" s="83"/>
      <c r="V53" s="88"/>
      <c r="W53" s="90">
        <f>ROUND(-W52*10%,2)</f>
        <v>-45455.72</v>
      </c>
      <c r="X53" s="83"/>
      <c r="Y53" s="91">
        <f t="shared" si="13"/>
        <v>-166.45000000000437</v>
      </c>
      <c r="Z53" s="92">
        <f>IF((Q53)=0,"",(Y53/Q53))</f>
        <v>3.6752634785238176E-3</v>
      </c>
      <c r="AA53" s="83"/>
      <c r="AB53" s="88"/>
      <c r="AC53" s="90">
        <f>ROUND(-AC52*10%,2)</f>
        <v>-45605.99</v>
      </c>
      <c r="AD53" s="83"/>
      <c r="AE53" s="91">
        <f t="shared" si="14"/>
        <v>-150.2699999999968</v>
      </c>
      <c r="AF53" s="92">
        <f>IF((W53)=0,"",(AE53/W53))</f>
        <v>3.3058545767176671E-3</v>
      </c>
      <c r="AG53" s="83"/>
      <c r="AH53" s="88"/>
      <c r="AI53" s="90">
        <f>ROUND(-AI52*10%,2)</f>
        <v>-45800.01</v>
      </c>
      <c r="AJ53" s="83"/>
      <c r="AK53" s="91">
        <f t="shared" si="15"/>
        <v>-194.02000000000407</v>
      </c>
      <c r="AL53" s="92">
        <f>IF((AC53)=0,"",(AK53/AC53))</f>
        <v>4.2542657225510087E-3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407041.32988852361</v>
      </c>
      <c r="I54" s="96"/>
      <c r="J54" s="93"/>
      <c r="K54" s="97">
        <f>K52+K53</f>
        <v>406184.19980199996</v>
      </c>
      <c r="L54" s="96"/>
      <c r="M54" s="98">
        <f>K54-H54</f>
        <v>-857.13008652365534</v>
      </c>
      <c r="N54" s="99">
        <f>IF((H54)=0,"",(M54/H54))</f>
        <v>-2.1057568939213066E-3</v>
      </c>
      <c r="O54" s="96"/>
      <c r="P54" s="93"/>
      <c r="Q54" s="97">
        <f>Q52+Q53</f>
        <v>407603.42807899998</v>
      </c>
      <c r="R54" s="96"/>
      <c r="S54" s="98">
        <f t="shared" si="12"/>
        <v>1419.2282770000165</v>
      </c>
      <c r="T54" s="99">
        <f>IF((K54)=0,"",(S54/K54))</f>
        <v>3.4940509199812273E-3</v>
      </c>
      <c r="U54" s="96"/>
      <c r="V54" s="93"/>
      <c r="W54" s="97">
        <f>W52+W53</f>
        <v>409101.49067900004</v>
      </c>
      <c r="X54" s="96"/>
      <c r="Y54" s="98">
        <f t="shared" si="13"/>
        <v>1498.062600000063</v>
      </c>
      <c r="Z54" s="99">
        <f>IF((Q54)=0,"",(Y54/Q54))</f>
        <v>3.6752944082445618E-3</v>
      </c>
      <c r="AA54" s="96"/>
      <c r="AB54" s="93"/>
      <c r="AC54" s="97">
        <f>AC52+AC53</f>
        <v>410453.87207900005</v>
      </c>
      <c r="AD54" s="96"/>
      <c r="AE54" s="98">
        <f t="shared" si="14"/>
        <v>1352.3814000000129</v>
      </c>
      <c r="AF54" s="99">
        <f>IF((W54)=0,"",(AE54/W54))</f>
        <v>3.3057356934960524E-3</v>
      </c>
      <c r="AG54" s="96"/>
      <c r="AH54" s="93"/>
      <c r="AI54" s="97">
        <f>AI52+AI53</f>
        <v>412200.12987900001</v>
      </c>
      <c r="AJ54" s="96"/>
      <c r="AK54" s="98">
        <f t="shared" si="15"/>
        <v>1746.257799999963</v>
      </c>
      <c r="AL54" s="99">
        <f>IF((AC54)=0,"",(AK54/AC54))</f>
        <v>4.2544556618626826E-3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427064.5119367466</v>
      </c>
      <c r="I56" s="110"/>
      <c r="J56" s="107"/>
      <c r="K56" s="109">
        <f>SUM(K47:K48,K39,K40:K43)</f>
        <v>426221.71539999999</v>
      </c>
      <c r="L56" s="110"/>
      <c r="M56" s="111">
        <f>K56-H56</f>
        <v>-842.79653674660949</v>
      </c>
      <c r="N56" s="78">
        <f>IF((H56)=0,"",(M56/H56))</f>
        <v>-1.9734642265743633E-3</v>
      </c>
      <c r="O56" s="110"/>
      <c r="P56" s="107"/>
      <c r="Q56" s="109">
        <f>SUM(Q47:Q48,Q39,Q40:Q43)</f>
        <v>427617.21829999995</v>
      </c>
      <c r="R56" s="110"/>
      <c r="S56" s="111">
        <f t="shared" si="12"/>
        <v>1395.5028999999631</v>
      </c>
      <c r="T56" s="78">
        <f>IF((K56)=0,"",(S56/K56))</f>
        <v>3.2741243572967965E-3</v>
      </c>
      <c r="U56" s="110"/>
      <c r="V56" s="107"/>
      <c r="W56" s="109">
        <f>SUM(W47:W48,W39,W40:W43)</f>
        <v>429090.23829999997</v>
      </c>
      <c r="X56" s="110"/>
      <c r="Y56" s="111">
        <f t="shared" si="13"/>
        <v>1473.0200000000186</v>
      </c>
      <c r="Z56" s="78">
        <f>IF((Q56)=0,"",(Y56/Q56))</f>
        <v>3.4447162952325363E-3</v>
      </c>
      <c r="AA56" s="110"/>
      <c r="AB56" s="107"/>
      <c r="AC56" s="109">
        <f>SUM(AC47:AC48,AC39,AC40:AC43)</f>
        <v>430420.0183</v>
      </c>
      <c r="AD56" s="110"/>
      <c r="AE56" s="111">
        <f t="shared" si="14"/>
        <v>1329.7800000000279</v>
      </c>
      <c r="AF56" s="78">
        <f>IF((W56)=0,"",(AE56/W56))</f>
        <v>3.0990684040458349E-3</v>
      </c>
      <c r="AG56" s="110"/>
      <c r="AH56" s="107"/>
      <c r="AI56" s="109">
        <f>SUM(AI47:AI48,AI39,AI40:AI43)</f>
        <v>432137.07829999999</v>
      </c>
      <c r="AJ56" s="110"/>
      <c r="AK56" s="111">
        <f t="shared" si="15"/>
        <v>1717.0599999999977</v>
      </c>
      <c r="AL56" s="78">
        <f>IF((AC56)=0,"",(AK56/AC56))</f>
        <v>3.9892661284243935E-3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55518.386551777061</v>
      </c>
      <c r="I57" s="115"/>
      <c r="J57" s="113">
        <v>0.13</v>
      </c>
      <c r="K57" s="116">
        <f>K56*J57</f>
        <v>55408.823001999997</v>
      </c>
      <c r="L57" s="115"/>
      <c r="M57" s="117">
        <f>K57-H57</f>
        <v>-109.5635497770636</v>
      </c>
      <c r="N57" s="86">
        <f>IF((H57)=0,"",(M57/H57))</f>
        <v>-1.9734642265744418E-3</v>
      </c>
      <c r="O57" s="115"/>
      <c r="P57" s="113">
        <v>0.13</v>
      </c>
      <c r="Q57" s="116">
        <f>Q56*P57</f>
        <v>55590.238378999995</v>
      </c>
      <c r="R57" s="115"/>
      <c r="S57" s="117">
        <f t="shared" si="12"/>
        <v>181.41537699999753</v>
      </c>
      <c r="T57" s="86">
        <f>IF((K57)=0,"",(S57/K57))</f>
        <v>3.2741243572968386E-3</v>
      </c>
      <c r="U57" s="115"/>
      <c r="V57" s="113">
        <v>0.13</v>
      </c>
      <c r="W57" s="116">
        <f>W56*V57</f>
        <v>55781.730979</v>
      </c>
      <c r="X57" s="115"/>
      <c r="Y57" s="117">
        <f t="shared" si="13"/>
        <v>191.49260000000504</v>
      </c>
      <c r="Z57" s="86">
        <f>IF((Q57)=0,"",(Y57/Q57))</f>
        <v>3.4447162952325836E-3</v>
      </c>
      <c r="AA57" s="115"/>
      <c r="AB57" s="113">
        <v>0.13</v>
      </c>
      <c r="AC57" s="116">
        <f>AC56*AB57</f>
        <v>55954.602379000004</v>
      </c>
      <c r="AD57" s="115"/>
      <c r="AE57" s="117">
        <f t="shared" si="14"/>
        <v>172.87140000000363</v>
      </c>
      <c r="AF57" s="86">
        <f>IF((W57)=0,"",(AE57/W57))</f>
        <v>3.0990684040458349E-3</v>
      </c>
      <c r="AG57" s="115"/>
      <c r="AH57" s="113">
        <v>0.13</v>
      </c>
      <c r="AI57" s="116">
        <f>AI56*AH57</f>
        <v>56177.820179000002</v>
      </c>
      <c r="AJ57" s="115"/>
      <c r="AK57" s="117">
        <f t="shared" si="15"/>
        <v>223.21779999999853</v>
      </c>
      <c r="AL57" s="86">
        <f>IF((AC57)=0,"",(AK57/AC57))</f>
        <v>3.9892661284243727E-3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482582.89848852367</v>
      </c>
      <c r="I58" s="115"/>
      <c r="J58" s="119"/>
      <c r="K58" s="116">
        <f>K56+K57</f>
        <v>481630.53840199998</v>
      </c>
      <c r="L58" s="115"/>
      <c r="M58" s="117">
        <f>K58-H58</f>
        <v>-952.36008652369492</v>
      </c>
      <c r="N58" s="86">
        <f>IF((H58)=0,"",(M58/H58))</f>
        <v>-1.9734642265744175E-3</v>
      </c>
      <c r="O58" s="115"/>
      <c r="P58" s="119"/>
      <c r="Q58" s="116">
        <f>Q56+Q57</f>
        <v>483207.45667899994</v>
      </c>
      <c r="R58" s="115"/>
      <c r="S58" s="117">
        <f t="shared" si="12"/>
        <v>1576.9182769999607</v>
      </c>
      <c r="T58" s="86">
        <f>IF((K58)=0,"",(S58/K58))</f>
        <v>3.2741243572968013E-3</v>
      </c>
      <c r="U58" s="115"/>
      <c r="V58" s="119"/>
      <c r="W58" s="116">
        <f>W56+W57</f>
        <v>484871.96927899995</v>
      </c>
      <c r="X58" s="115"/>
      <c r="Y58" s="117">
        <f t="shared" si="13"/>
        <v>1664.5126000000164</v>
      </c>
      <c r="Z58" s="86">
        <f>IF((Q58)=0,"",(Y58/Q58))</f>
        <v>3.4447162952325268E-3</v>
      </c>
      <c r="AA58" s="115"/>
      <c r="AB58" s="119"/>
      <c r="AC58" s="116">
        <f>AC56+AC57</f>
        <v>486374.62067899999</v>
      </c>
      <c r="AD58" s="115"/>
      <c r="AE58" s="117">
        <f t="shared" si="14"/>
        <v>1502.6514000000316</v>
      </c>
      <c r="AF58" s="86">
        <f>IF((W58)=0,"",(AE58/W58))</f>
        <v>3.0990684040458349E-3</v>
      </c>
      <c r="AG58" s="115"/>
      <c r="AH58" s="119"/>
      <c r="AI58" s="116">
        <f>AI56+AI57</f>
        <v>488314.89847899997</v>
      </c>
      <c r="AJ58" s="115"/>
      <c r="AK58" s="117">
        <f t="shared" si="15"/>
        <v>1940.2777999999817</v>
      </c>
      <c r="AL58" s="86">
        <f>IF((AC58)=0,"",(AK58/AC58))</f>
        <v>3.9892661284243614E-3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-48258.29</v>
      </c>
      <c r="I59" s="115"/>
      <c r="J59" s="119"/>
      <c r="K59" s="122">
        <f>ROUND(-K58*10%,2)</f>
        <v>-48163.05</v>
      </c>
      <c r="L59" s="115"/>
      <c r="M59" s="123">
        <f>K59-H59</f>
        <v>95.239999999997963</v>
      </c>
      <c r="N59" s="92">
        <f>IF((H59)=0,"",(M59/H59))</f>
        <v>-1.973546928413708E-3</v>
      </c>
      <c r="O59" s="115"/>
      <c r="P59" s="119"/>
      <c r="Q59" s="122">
        <f>ROUND(-Q58*10%,2)</f>
        <v>-48320.75</v>
      </c>
      <c r="R59" s="115"/>
      <c r="S59" s="123">
        <f t="shared" si="12"/>
        <v>-157.69999999999709</v>
      </c>
      <c r="T59" s="92">
        <f>IF((K59)=0,"",(S59/K59))</f>
        <v>3.2742942982223319E-3</v>
      </c>
      <c r="U59" s="115"/>
      <c r="V59" s="119"/>
      <c r="W59" s="122">
        <f>ROUND(-W58*10%,2)</f>
        <v>-48487.199999999997</v>
      </c>
      <c r="X59" s="115"/>
      <c r="Y59" s="123">
        <f t="shared" si="13"/>
        <v>-166.44999999999709</v>
      </c>
      <c r="Z59" s="92">
        <f>IF((Q59)=0,"",(Y59/Q59))</f>
        <v>3.4446899106490916E-3</v>
      </c>
      <c r="AA59" s="115"/>
      <c r="AB59" s="119"/>
      <c r="AC59" s="122">
        <f>ROUND(-AC58*10%,2)</f>
        <v>-48637.46</v>
      </c>
      <c r="AD59" s="115"/>
      <c r="AE59" s="123">
        <f t="shared" si="14"/>
        <v>-150.26000000000204</v>
      </c>
      <c r="AF59" s="92">
        <f>IF((W59)=0,"",(AE59/W59))</f>
        <v>3.0989622003333261E-3</v>
      </c>
      <c r="AG59" s="115"/>
      <c r="AH59" s="119"/>
      <c r="AI59" s="122">
        <f>ROUND(-AI58*10%,2)</f>
        <v>-48831.49</v>
      </c>
      <c r="AJ59" s="115"/>
      <c r="AK59" s="123">
        <f t="shared" si="15"/>
        <v>-194.02999999999884</v>
      </c>
      <c r="AL59" s="92">
        <f>IF((AC59)=0,"",(AK59/AC59))</f>
        <v>3.9893119418653615E-3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434324.60848852369</v>
      </c>
      <c r="I60" s="127"/>
      <c r="J60" s="124"/>
      <c r="K60" s="128">
        <f>SUM(K58:K59)</f>
        <v>433467.48840199999</v>
      </c>
      <c r="L60" s="127"/>
      <c r="M60" s="129">
        <f>K60-H60</f>
        <v>-857.12008652370423</v>
      </c>
      <c r="N60" s="130">
        <f>IF((H60)=0,"",(M60/H60))</f>
        <v>-1.9734550374811474E-3</v>
      </c>
      <c r="O60" s="127"/>
      <c r="P60" s="124"/>
      <c r="Q60" s="128">
        <f>SUM(Q58:Q59)</f>
        <v>434886.70667899994</v>
      </c>
      <c r="R60" s="127"/>
      <c r="S60" s="129">
        <f t="shared" si="12"/>
        <v>1419.218276999949</v>
      </c>
      <c r="T60" s="130">
        <f>IF((K60)=0,"",(S60/K60))</f>
        <v>3.2741054749733816E-3</v>
      </c>
      <c r="U60" s="127"/>
      <c r="V60" s="124"/>
      <c r="W60" s="128">
        <f>SUM(W58:W59)</f>
        <v>436384.76927899994</v>
      </c>
      <c r="X60" s="127"/>
      <c r="Y60" s="129">
        <f t="shared" si="13"/>
        <v>1498.0626000000047</v>
      </c>
      <c r="Z60" s="130">
        <f>IF((Q60)=0,"",(Y60/Q60))</f>
        <v>3.4447192268531671E-3</v>
      </c>
      <c r="AA60" s="127"/>
      <c r="AB60" s="124"/>
      <c r="AC60" s="128">
        <f>SUM(AC58:AC59)</f>
        <v>437737.16067899996</v>
      </c>
      <c r="AD60" s="127"/>
      <c r="AE60" s="129">
        <f t="shared" si="14"/>
        <v>1352.3914000000223</v>
      </c>
      <c r="AF60" s="130">
        <f>IF((W60)=0,"",(AE60/W60))</f>
        <v>3.0990802044591503E-3</v>
      </c>
      <c r="AG60" s="127"/>
      <c r="AH60" s="124"/>
      <c r="AI60" s="128">
        <f>SUM(AI58:AI59)</f>
        <v>439483.40847899998</v>
      </c>
      <c r="AJ60" s="127"/>
      <c r="AK60" s="129">
        <f t="shared" si="15"/>
        <v>1746.2478000000119</v>
      </c>
      <c r="AL60" s="130">
        <f>IF((AC60)=0,"",(AK60/AC60))</f>
        <v>3.9892610380423349E-3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abSelected="1" topLeftCell="O50" zoomScaleNormal="100" workbookViewId="0">
      <selection activeCell="AN63" sqref="AN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16.350000000000001</v>
      </c>
      <c r="K12" s="18">
        <f t="shared" ref="K12:K27" si="1">$F12*J12</f>
        <v>16.350000000000001</v>
      </c>
      <c r="L12" s="19"/>
      <c r="M12" s="21">
        <f>K12-H12</f>
        <v>1.4300000000000015</v>
      </c>
      <c r="N12" s="22">
        <f>IF((H12)=0,"",(M12/H12))</f>
        <v>9.5844504021447827E-2</v>
      </c>
      <c r="O12" s="19"/>
      <c r="P12" s="16">
        <v>17.079999999999998</v>
      </c>
      <c r="Q12" s="18">
        <f t="shared" ref="Q12:Q27" si="2">$F12*P12</f>
        <v>17.079999999999998</v>
      </c>
      <c r="R12" s="19"/>
      <c r="S12" s="21">
        <f>Q12-K12</f>
        <v>0.72999999999999687</v>
      </c>
      <c r="T12" s="22">
        <f t="shared" ref="T12:T34" si="3">IF((K12)=0,"",(S12/K12))</f>
        <v>4.4648318042813259E-2</v>
      </c>
      <c r="U12" s="19"/>
      <c r="V12" s="16">
        <v>17.420000000000002</v>
      </c>
      <c r="W12" s="18">
        <f t="shared" ref="W12:W27" si="4">$F12*V12</f>
        <v>17.420000000000002</v>
      </c>
      <c r="X12" s="19"/>
      <c r="Y12" s="21">
        <f>W12-Q12</f>
        <v>0.34000000000000341</v>
      </c>
      <c r="Z12" s="22">
        <f t="shared" ref="Z12:Z34" si="5">IF((Q12)=0,"",(Y12/Q12))</f>
        <v>1.9906323185011912E-2</v>
      </c>
      <c r="AA12" s="19"/>
      <c r="AB12" s="16">
        <v>17.670000000000002</v>
      </c>
      <c r="AC12" s="18">
        <f t="shared" ref="AC12:AC27" si="6">$F12*AB12</f>
        <v>17.670000000000002</v>
      </c>
      <c r="AD12" s="19"/>
      <c r="AE12" s="21">
        <f>AC12-W12</f>
        <v>0.25</v>
      </c>
      <c r="AF12" s="22">
        <f t="shared" ref="AF12:AF34" si="7">IF((W12)=0,"",(AE12/W12))</f>
        <v>1.4351320321469574E-2</v>
      </c>
      <c r="AG12" s="19"/>
      <c r="AH12" s="16">
        <v>18.170000000000002</v>
      </c>
      <c r="AI12" s="18">
        <f t="shared" ref="AI12:AI27" si="8">$F12*AH12</f>
        <v>18.170000000000002</v>
      </c>
      <c r="AJ12" s="19"/>
      <c r="AK12" s="21">
        <f>AI12-AC12</f>
        <v>0.5</v>
      </c>
      <c r="AL12" s="22">
        <f t="shared" ref="AL12:AL34" si="9">IF((AC12)=0,"",(AK12/AC12))</f>
        <v>2.8296547821165814E-2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ref="H14" si="16">F14*G14</f>
        <v>1.47</v>
      </c>
      <c r="I14" s="19"/>
      <c r="J14" s="16">
        <v>0</v>
      </c>
      <c r="K14" s="18">
        <f t="shared" ref="K14" si="17">$F14*J14</f>
        <v>0</v>
      </c>
      <c r="L14" s="19"/>
      <c r="M14" s="21">
        <f t="shared" ref="M14" si="18">K14-H14</f>
        <v>-1.47</v>
      </c>
      <c r="N14" s="22">
        <f t="shared" ref="N14" si="19">IF((H14)=0,"",(M14/H14))</f>
        <v>-1</v>
      </c>
      <c r="O14" s="19"/>
      <c r="P14" s="16">
        <v>0</v>
      </c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>
        <v>0</v>
      </c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>
        <v>0</v>
      </c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>
        <v>0</v>
      </c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</v>
      </c>
      <c r="G19" s="16">
        <v>1.47E-2</v>
      </c>
      <c r="H19" s="18">
        <f t="shared" si="0"/>
        <v>1.47</v>
      </c>
      <c r="I19" s="19"/>
      <c r="J19" s="16">
        <v>1.61E-2</v>
      </c>
      <c r="K19" s="18">
        <f t="shared" si="1"/>
        <v>1.6099999999999999</v>
      </c>
      <c r="L19" s="19"/>
      <c r="M19" s="21">
        <f t="shared" si="10"/>
        <v>0.1399999999999999</v>
      </c>
      <c r="N19" s="22">
        <f t="shared" si="11"/>
        <v>9.5238095238095177E-2</v>
      </c>
      <c r="O19" s="19"/>
      <c r="P19" s="16">
        <v>1.6799999999999999E-2</v>
      </c>
      <c r="Q19" s="18">
        <f t="shared" si="2"/>
        <v>1.68</v>
      </c>
      <c r="R19" s="19"/>
      <c r="S19" s="21">
        <f t="shared" si="12"/>
        <v>7.0000000000000062E-2</v>
      </c>
      <c r="T19" s="22">
        <f t="shared" si="3"/>
        <v>4.3478260869565258E-2</v>
      </c>
      <c r="U19" s="19"/>
      <c r="V19" s="16">
        <v>1.7100000000000001E-2</v>
      </c>
      <c r="W19" s="18">
        <f t="shared" si="4"/>
        <v>1.71</v>
      </c>
      <c r="X19" s="19"/>
      <c r="Y19" s="21">
        <f t="shared" si="13"/>
        <v>3.0000000000000027E-2</v>
      </c>
      <c r="Z19" s="22">
        <f t="shared" si="5"/>
        <v>1.7857142857142873E-2</v>
      </c>
      <c r="AA19" s="19"/>
      <c r="AB19" s="16">
        <v>1.7299999999999999E-2</v>
      </c>
      <c r="AC19" s="18">
        <f t="shared" si="6"/>
        <v>1.73</v>
      </c>
      <c r="AD19" s="19"/>
      <c r="AE19" s="21">
        <f t="shared" si="14"/>
        <v>2.0000000000000018E-2</v>
      </c>
      <c r="AF19" s="22">
        <f t="shared" si="7"/>
        <v>1.169590643274855E-2</v>
      </c>
      <c r="AG19" s="19"/>
      <c r="AH19" s="16">
        <v>1.78E-2</v>
      </c>
      <c r="AI19" s="18">
        <f t="shared" si="8"/>
        <v>1.78</v>
      </c>
      <c r="AJ19" s="19"/>
      <c r="AK19" s="21">
        <f t="shared" si="15"/>
        <v>5.0000000000000044E-2</v>
      </c>
      <c r="AL19" s="22">
        <f t="shared" si="9"/>
        <v>2.890173410404627E-2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-0.01</v>
      </c>
      <c r="L21" s="19"/>
      <c r="M21" s="21">
        <f t="shared" si="10"/>
        <v>-0.01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0.01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32">$G$7</f>
        <v>100</v>
      </c>
      <c r="G24" s="16">
        <v>-1E-4</v>
      </c>
      <c r="H24" s="18">
        <f t="shared" si="0"/>
        <v>-0.01</v>
      </c>
      <c r="I24" s="19"/>
      <c r="J24" s="16">
        <v>0</v>
      </c>
      <c r="K24" s="18">
        <f t="shared" si="1"/>
        <v>0</v>
      </c>
      <c r="L24" s="19"/>
      <c r="M24" s="21">
        <f t="shared" si="10"/>
        <v>0.01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2"/>
        <v>100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2"/>
        <v>100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2"/>
        <v>100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17.889999999999997</v>
      </c>
      <c r="I28" s="31"/>
      <c r="J28" s="28"/>
      <c r="K28" s="30">
        <f>SUM(K12:K27)</f>
        <v>17.96</v>
      </c>
      <c r="L28" s="31"/>
      <c r="M28" s="32">
        <f t="shared" si="10"/>
        <v>7.0000000000003837E-2</v>
      </c>
      <c r="N28" s="33">
        <f t="shared" si="11"/>
        <v>3.9128004471774089E-3</v>
      </c>
      <c r="O28" s="31"/>
      <c r="P28" s="28"/>
      <c r="Q28" s="30">
        <f>SUM(Q12:Q27)</f>
        <v>18.759999999999998</v>
      </c>
      <c r="R28" s="31"/>
      <c r="S28" s="32">
        <f t="shared" si="12"/>
        <v>0.79999999999999716</v>
      </c>
      <c r="T28" s="33">
        <f t="shared" si="3"/>
        <v>4.4543429844097836E-2</v>
      </c>
      <c r="U28" s="31"/>
      <c r="V28" s="28"/>
      <c r="W28" s="30">
        <f>SUM(W12:W27)</f>
        <v>19.130000000000003</v>
      </c>
      <c r="X28" s="31"/>
      <c r="Y28" s="32">
        <f t="shared" si="13"/>
        <v>0.37000000000000455</v>
      </c>
      <c r="Z28" s="33">
        <f t="shared" si="5"/>
        <v>1.9722814498934146E-2</v>
      </c>
      <c r="AA28" s="31"/>
      <c r="AB28" s="28"/>
      <c r="AC28" s="30">
        <f>SUM(AC12:AC27)</f>
        <v>19.400000000000002</v>
      </c>
      <c r="AD28" s="31"/>
      <c r="AE28" s="32">
        <f t="shared" si="14"/>
        <v>0.26999999999999957</v>
      </c>
      <c r="AF28" s="33">
        <f t="shared" si="7"/>
        <v>1.4113957135389417E-2</v>
      </c>
      <c r="AG28" s="31"/>
      <c r="AH28" s="28"/>
      <c r="AI28" s="30">
        <f>SUM(AI12:AI27)</f>
        <v>19.950000000000003</v>
      </c>
      <c r="AJ28" s="31"/>
      <c r="AK28" s="32">
        <f t="shared" si="15"/>
        <v>0.55000000000000071</v>
      </c>
      <c r="AL28" s="33">
        <f t="shared" si="9"/>
        <v>2.835051546391756E-2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</v>
      </c>
      <c r="G29" s="16">
        <v>-1.6000000000000001E-3</v>
      </c>
      <c r="H29" s="18">
        <f t="shared" ref="H29:H35" si="33">F29*G29</f>
        <v>-0.16</v>
      </c>
      <c r="I29" s="19"/>
      <c r="J29" s="16">
        <v>-6.9999999999999999E-4</v>
      </c>
      <c r="K29" s="18">
        <f t="shared" ref="K29:K35" si="34">$F29*J29</f>
        <v>-6.9999999999999993E-2</v>
      </c>
      <c r="L29" s="19"/>
      <c r="M29" s="21">
        <f t="shared" si="10"/>
        <v>9.0000000000000011E-2</v>
      </c>
      <c r="N29" s="22">
        <f t="shared" si="11"/>
        <v>-0.5625</v>
      </c>
      <c r="O29" s="19"/>
      <c r="P29" s="16">
        <v>0</v>
      </c>
      <c r="Q29" s="18">
        <f t="shared" ref="Q29:Q35" si="35">$F29*P29</f>
        <v>0</v>
      </c>
      <c r="R29" s="19"/>
      <c r="S29" s="21">
        <f t="shared" si="12"/>
        <v>6.9999999999999993E-2</v>
      </c>
      <c r="T29" s="22">
        <f t="shared" si="3"/>
        <v>-1</v>
      </c>
      <c r="U29" s="19"/>
      <c r="V29" s="16">
        <v>0</v>
      </c>
      <c r="W29" s="18">
        <f t="shared" ref="W29:W35" si="36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7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8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1" si="39">$G$7</f>
        <v>100</v>
      </c>
      <c r="G30" s="16">
        <v>-2.1403213611039147E-4</v>
      </c>
      <c r="H30" s="18">
        <f t="shared" si="33"/>
        <v>-2.1403213611039147E-2</v>
      </c>
      <c r="I30" s="19"/>
      <c r="J30" s="16">
        <v>1.1999999999999999E-3</v>
      </c>
      <c r="K30" s="18">
        <f t="shared" si="34"/>
        <v>0.12</v>
      </c>
      <c r="L30" s="19"/>
      <c r="M30" s="21">
        <f t="shared" ref="M30:M31" si="40">K30-H30</f>
        <v>0.14140321361103914</v>
      </c>
      <c r="N30" s="22">
        <f t="shared" ref="N30:N31" si="41">IF((H30)=0,"",(M30/H30))</f>
        <v>-6.6066346942455185</v>
      </c>
      <c r="O30" s="19"/>
      <c r="P30" s="16">
        <v>0</v>
      </c>
      <c r="Q30" s="18">
        <f t="shared" si="35"/>
        <v>0</v>
      </c>
      <c r="R30" s="19"/>
      <c r="S30" s="21">
        <f t="shared" ref="S30:S31" si="42">Q30-K30</f>
        <v>-0.12</v>
      </c>
      <c r="T30" s="22">
        <f t="shared" ref="T30:T31" si="43">IF((K30)=0,"",(S30/K30))</f>
        <v>-1</v>
      </c>
      <c r="U30" s="19"/>
      <c r="V30" s="16">
        <v>0</v>
      </c>
      <c r="W30" s="18">
        <f t="shared" si="36"/>
        <v>0</v>
      </c>
      <c r="X30" s="19"/>
      <c r="Y30" s="21">
        <f t="shared" ref="Y30:Y31" si="44">W30-Q30</f>
        <v>0</v>
      </c>
      <c r="Z30" s="22" t="str">
        <f t="shared" ref="Z30:Z31" si="45">IF((Q30)=0,"",(Y30/Q30))</f>
        <v/>
      </c>
      <c r="AA30" s="19"/>
      <c r="AB30" s="16">
        <v>0</v>
      </c>
      <c r="AC30" s="18">
        <f t="shared" si="37"/>
        <v>0</v>
      </c>
      <c r="AD30" s="19"/>
      <c r="AE30" s="21">
        <f t="shared" ref="AE30:AE31" si="46">AC30-W30</f>
        <v>0</v>
      </c>
      <c r="AF30" s="22" t="str">
        <f t="shared" ref="AF30:AF31" si="47">IF((W30)=0,"",(AE30/W30))</f>
        <v/>
      </c>
      <c r="AG30" s="19"/>
      <c r="AH30" s="16">
        <v>0</v>
      </c>
      <c r="AI30" s="18">
        <f t="shared" si="38"/>
        <v>0</v>
      </c>
      <c r="AJ30" s="19"/>
      <c r="AK30" s="21">
        <f t="shared" ref="AK30:AK31" si="48">AI30-AC30</f>
        <v>0</v>
      </c>
      <c r="AL30" s="22" t="str">
        <f t="shared" ref="AL30:AL31" si="49">IF((AC30)=0,"",(AK30/AC30))</f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39"/>
        <v>100</v>
      </c>
      <c r="G31" s="16">
        <v>0</v>
      </c>
      <c r="H31" s="18">
        <f t="shared" si="33"/>
        <v>0</v>
      </c>
      <c r="I31" s="19"/>
      <c r="J31" s="16">
        <v>1E-4</v>
      </c>
      <c r="K31" s="18">
        <f t="shared" si="34"/>
        <v>0.01</v>
      </c>
      <c r="L31" s="19"/>
      <c r="M31" s="21">
        <f t="shared" si="40"/>
        <v>0.01</v>
      </c>
      <c r="N31" s="22" t="str">
        <f t="shared" si="41"/>
        <v/>
      </c>
      <c r="O31" s="19"/>
      <c r="P31" s="16">
        <v>0</v>
      </c>
      <c r="Q31" s="18">
        <f t="shared" si="35"/>
        <v>0</v>
      </c>
      <c r="R31" s="19"/>
      <c r="S31" s="21">
        <f t="shared" si="42"/>
        <v>-0.01</v>
      </c>
      <c r="T31" s="22">
        <f t="shared" si="43"/>
        <v>-1</v>
      </c>
      <c r="U31" s="19"/>
      <c r="V31" s="16">
        <v>0</v>
      </c>
      <c r="W31" s="18">
        <f t="shared" si="36"/>
        <v>0</v>
      </c>
      <c r="X31" s="19"/>
      <c r="Y31" s="21">
        <f t="shared" si="44"/>
        <v>0</v>
      </c>
      <c r="Z31" s="22" t="str">
        <f t="shared" si="45"/>
        <v/>
      </c>
      <c r="AA31" s="19"/>
      <c r="AB31" s="16">
        <v>0</v>
      </c>
      <c r="AC31" s="18">
        <f t="shared" si="37"/>
        <v>0</v>
      </c>
      <c r="AD31" s="19"/>
      <c r="AE31" s="21">
        <f t="shared" si="46"/>
        <v>0</v>
      </c>
      <c r="AF31" s="22" t="str">
        <f t="shared" si="47"/>
        <v/>
      </c>
      <c r="AG31" s="19"/>
      <c r="AH31" s="16">
        <v>0</v>
      </c>
      <c r="AI31" s="18">
        <f t="shared" si="38"/>
        <v>0</v>
      </c>
      <c r="AJ31" s="19"/>
      <c r="AK31" s="21">
        <f t="shared" si="48"/>
        <v>0</v>
      </c>
      <c r="AL31" s="22" t="str">
        <f t="shared" si="49"/>
        <v/>
      </c>
    </row>
    <row r="32" spans="2:38" hidden="1" x14ac:dyDescent="0.25">
      <c r="B32" s="35"/>
      <c r="C32" s="14"/>
      <c r="D32" s="15"/>
      <c r="E32" s="15"/>
      <c r="F32" s="17">
        <f t="shared" ref="F32:F33" si="50">$G$7</f>
        <v>100</v>
      </c>
      <c r="G32" s="16"/>
      <c r="H32" s="18">
        <f t="shared" si="33"/>
        <v>0</v>
      </c>
      <c r="I32" s="36"/>
      <c r="J32" s="16"/>
      <c r="K32" s="18">
        <f t="shared" si="34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5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6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7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8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50"/>
        <v>100</v>
      </c>
      <c r="G33" s="141">
        <v>6.0000000000000002E-5</v>
      </c>
      <c r="H33" s="18">
        <f t="shared" si="33"/>
        <v>6.0000000000000001E-3</v>
      </c>
      <c r="I33" s="19"/>
      <c r="J33" s="141">
        <v>6.0055783826201001E-5</v>
      </c>
      <c r="K33" s="18">
        <f t="shared" si="34"/>
        <v>6.0055783826200998E-3</v>
      </c>
      <c r="L33" s="19"/>
      <c r="M33" s="21">
        <f t="shared" si="10"/>
        <v>5.5783826200996728E-6</v>
      </c>
      <c r="N33" s="22">
        <f t="shared" si="11"/>
        <v>9.2973043668327876E-4</v>
      </c>
      <c r="O33" s="19"/>
      <c r="P33" s="141">
        <v>6.0055541738426606E-5</v>
      </c>
      <c r="Q33" s="18">
        <f t="shared" si="35"/>
        <v>6.0055541738426605E-3</v>
      </c>
      <c r="R33" s="19"/>
      <c r="S33" s="21">
        <f t="shared" si="12"/>
        <v>-2.4208777439291285E-8</v>
      </c>
      <c r="T33" s="22">
        <f t="shared" si="3"/>
        <v>-4.0310484514448275E-6</v>
      </c>
      <c r="U33" s="19"/>
      <c r="V33" s="141">
        <v>6.0055647521937992E-5</v>
      </c>
      <c r="W33" s="18">
        <f t="shared" si="36"/>
        <v>6.0055647521937991E-3</v>
      </c>
      <c r="X33" s="19"/>
      <c r="Y33" s="21">
        <f t="shared" si="13"/>
        <v>1.0578351138622322E-8</v>
      </c>
      <c r="Z33" s="22">
        <f t="shared" si="5"/>
        <v>1.7614279769045446E-6</v>
      </c>
      <c r="AA33" s="19"/>
      <c r="AB33" s="141">
        <v>6.0055588156227897E-5</v>
      </c>
      <c r="AC33" s="18">
        <f t="shared" si="37"/>
        <v>6.00555881562279E-3</v>
      </c>
      <c r="AD33" s="19"/>
      <c r="AE33" s="21">
        <f t="shared" si="14"/>
        <v>-5.9365710090852897E-9</v>
      </c>
      <c r="AF33" s="22">
        <f t="shared" si="7"/>
        <v>-9.8851169774111478E-7</v>
      </c>
      <c r="AG33" s="19"/>
      <c r="AH33" s="141">
        <v>6.0004833012362753E-5</v>
      </c>
      <c r="AI33" s="18">
        <f t="shared" si="38"/>
        <v>6.0004833012362755E-3</v>
      </c>
      <c r="AJ33" s="19"/>
      <c r="AK33" s="21">
        <f t="shared" si="15"/>
        <v>-5.0755143865145042E-6</v>
      </c>
      <c r="AL33" s="22">
        <f t="shared" si="9"/>
        <v>-8.4513607181918202E-4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3.7900000000000063</v>
      </c>
      <c r="G34" s="38">
        <f>IF(ISBLANK(D5)=TRUE, 0, IF(D5="TOU", 0.64*$G$44+0.18*$G$45+0.18*$G$46, IF(AND(D5="non-TOU", F48&gt;0), G48,G47)))</f>
        <v>8.8919999999999999E-2</v>
      </c>
      <c r="H34" s="18">
        <f t="shared" si="33"/>
        <v>0.33700680000000055</v>
      </c>
      <c r="I34" s="19"/>
      <c r="J34" s="38">
        <f>0.64*$G$44+0.18*$G$45+0.18*$G$46</f>
        <v>8.8919999999999999E-2</v>
      </c>
      <c r="K34" s="18">
        <f t="shared" si="34"/>
        <v>0.33700680000000055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35"/>
        <v>0.33700680000000055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36"/>
        <v>0.33700680000000055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37"/>
        <v>0.33700680000000055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38"/>
        <v>0.33700680000000055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33"/>
        <v>0.79</v>
      </c>
      <c r="I35" s="19"/>
      <c r="J35" s="38">
        <v>0.79</v>
      </c>
      <c r="K35" s="18">
        <f t="shared" si="34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35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36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37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38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18.84160358638896</v>
      </c>
      <c r="I36" s="31"/>
      <c r="J36" s="42"/>
      <c r="K36" s="44">
        <f>SUM(K29:K35)+K28</f>
        <v>19.15301237838262</v>
      </c>
      <c r="L36" s="31"/>
      <c r="M36" s="32">
        <f t="shared" si="10"/>
        <v>0.31140879199366012</v>
      </c>
      <c r="N36" s="33">
        <f t="shared" ref="N36:N46" si="51">IF((H36)=0,"",(M36/H36))</f>
        <v>1.6527722312267498E-2</v>
      </c>
      <c r="O36" s="31"/>
      <c r="P36" s="42"/>
      <c r="Q36" s="44">
        <f>SUM(Q29:Q35)+Q28</f>
        <v>19.893012354173841</v>
      </c>
      <c r="R36" s="31"/>
      <c r="S36" s="32">
        <f t="shared" si="12"/>
        <v>0.73999997579122123</v>
      </c>
      <c r="T36" s="33">
        <f t="shared" ref="T36:T46" si="52">IF((K36)=0,"",(S36/K36))</f>
        <v>3.8636218740527473E-2</v>
      </c>
      <c r="U36" s="31"/>
      <c r="V36" s="42"/>
      <c r="W36" s="44">
        <f>SUM(W29:W35)+W28</f>
        <v>20.263012364752196</v>
      </c>
      <c r="X36" s="31"/>
      <c r="Y36" s="32">
        <f t="shared" si="13"/>
        <v>0.37000001057835519</v>
      </c>
      <c r="Z36" s="33">
        <f t="shared" ref="Z36:Z46" si="53">IF((Q36)=0,"",(Y36/Q36))</f>
        <v>1.8599496345294526E-2</v>
      </c>
      <c r="AA36" s="31"/>
      <c r="AB36" s="42"/>
      <c r="AC36" s="44">
        <f>SUM(AC29:AC35)+AC28</f>
        <v>20.533012358815625</v>
      </c>
      <c r="AD36" s="31"/>
      <c r="AE36" s="32">
        <f t="shared" si="14"/>
        <v>0.26999999406342923</v>
      </c>
      <c r="AF36" s="33">
        <f t="shared" ref="AF36:AF46" si="54">IF((W36)=0,"",(AE36/W36))</f>
        <v>1.3324770730194989E-2</v>
      </c>
      <c r="AG36" s="31"/>
      <c r="AH36" s="42"/>
      <c r="AI36" s="44">
        <f>SUM(AI29:AI35)+AI28</f>
        <v>20.29300728330124</v>
      </c>
      <c r="AJ36" s="31"/>
      <c r="AK36" s="32">
        <f t="shared" si="15"/>
        <v>-0.24000507551438588</v>
      </c>
      <c r="AL36" s="33">
        <f t="shared" ref="AL36:AL46" si="55">IF((AC36)=0,"",(AK36/AC36))</f>
        <v>-1.1688741589411371E-2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103.79</v>
      </c>
      <c r="G37" s="20">
        <v>7.1999999999999998E-3</v>
      </c>
      <c r="H37" s="18">
        <f>F37*G37</f>
        <v>0.74728800000000006</v>
      </c>
      <c r="I37" s="19"/>
      <c r="J37" s="20">
        <v>7.6E-3</v>
      </c>
      <c r="K37" s="18">
        <f>$F37*J37</f>
        <v>0.78880400000000006</v>
      </c>
      <c r="L37" s="19"/>
      <c r="M37" s="21">
        <f t="shared" si="10"/>
        <v>4.1515999999999997E-2</v>
      </c>
      <c r="N37" s="22">
        <f t="shared" si="51"/>
        <v>5.5555555555555546E-2</v>
      </c>
      <c r="O37" s="19"/>
      <c r="P37" s="20">
        <v>7.7999999999999996E-3</v>
      </c>
      <c r="Q37" s="18">
        <f>$F37*P37</f>
        <v>0.809562</v>
      </c>
      <c r="R37" s="19"/>
      <c r="S37" s="21">
        <f t="shared" si="12"/>
        <v>2.0757999999999943E-2</v>
      </c>
      <c r="T37" s="22">
        <f t="shared" si="52"/>
        <v>2.6315789473684136E-2</v>
      </c>
      <c r="U37" s="19"/>
      <c r="V37" s="20">
        <v>8.0999999999999996E-3</v>
      </c>
      <c r="W37" s="18">
        <f>$F37*V37</f>
        <v>0.84069899999999997</v>
      </c>
      <c r="X37" s="19"/>
      <c r="Y37" s="21">
        <f t="shared" si="13"/>
        <v>3.113699999999997E-2</v>
      </c>
      <c r="Z37" s="22">
        <f t="shared" si="53"/>
        <v>3.8461538461538422E-2</v>
      </c>
      <c r="AA37" s="19"/>
      <c r="AB37" s="20">
        <v>8.3999999999999995E-3</v>
      </c>
      <c r="AC37" s="18">
        <f>$F37*AB37</f>
        <v>0.87183599999999994</v>
      </c>
      <c r="AD37" s="19"/>
      <c r="AE37" s="21">
        <f t="shared" si="14"/>
        <v>3.113699999999997E-2</v>
      </c>
      <c r="AF37" s="22">
        <f t="shared" si="54"/>
        <v>3.7037037037037E-2</v>
      </c>
      <c r="AG37" s="19"/>
      <c r="AH37" s="20">
        <v>8.6E-3</v>
      </c>
      <c r="AI37" s="18">
        <f>$F37*AH37</f>
        <v>0.89259400000000011</v>
      </c>
      <c r="AJ37" s="19"/>
      <c r="AK37" s="21">
        <f t="shared" si="15"/>
        <v>2.0758000000000165E-2</v>
      </c>
      <c r="AL37" s="22">
        <f t="shared" si="55"/>
        <v>2.3809523809523999E-2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103.79</v>
      </c>
      <c r="G38" s="20">
        <v>5.1999999999999998E-3</v>
      </c>
      <c r="H38" s="18">
        <f>F38*G38</f>
        <v>0.53970799999999997</v>
      </c>
      <c r="I38" s="19"/>
      <c r="J38" s="20">
        <v>5.5999999999999999E-3</v>
      </c>
      <c r="K38" s="18">
        <f>$F38*J38</f>
        <v>0.58122400000000007</v>
      </c>
      <c r="L38" s="19"/>
      <c r="M38" s="21">
        <f t="shared" si="10"/>
        <v>4.1516000000000108E-2</v>
      </c>
      <c r="N38" s="22">
        <f t="shared" si="51"/>
        <v>7.6923076923077136E-2</v>
      </c>
      <c r="O38" s="19"/>
      <c r="P38" s="20">
        <v>5.7000000000000002E-3</v>
      </c>
      <c r="Q38" s="18">
        <f>$F38*P38</f>
        <v>0.5916030000000001</v>
      </c>
      <c r="R38" s="19"/>
      <c r="S38" s="21">
        <f t="shared" si="12"/>
        <v>1.0379000000000027E-2</v>
      </c>
      <c r="T38" s="22">
        <f t="shared" si="52"/>
        <v>1.7857142857142901E-2</v>
      </c>
      <c r="U38" s="19"/>
      <c r="V38" s="20">
        <v>5.7999999999999996E-3</v>
      </c>
      <c r="W38" s="18">
        <f>$F38*V38</f>
        <v>0.60198200000000002</v>
      </c>
      <c r="X38" s="19"/>
      <c r="Y38" s="21">
        <f t="shared" si="13"/>
        <v>1.0378999999999916E-2</v>
      </c>
      <c r="Z38" s="22">
        <f t="shared" si="53"/>
        <v>1.7543859649122664E-2</v>
      </c>
      <c r="AA38" s="19"/>
      <c r="AB38" s="20">
        <v>6.0000000000000001E-3</v>
      </c>
      <c r="AC38" s="18">
        <f>$F38*AB38</f>
        <v>0.62274000000000007</v>
      </c>
      <c r="AD38" s="19"/>
      <c r="AE38" s="21">
        <f t="shared" si="14"/>
        <v>2.0758000000000054E-2</v>
      </c>
      <c r="AF38" s="22">
        <f t="shared" si="54"/>
        <v>3.4482758620689745E-2</v>
      </c>
      <c r="AG38" s="19"/>
      <c r="AH38" s="20">
        <v>6.1000000000000004E-3</v>
      </c>
      <c r="AI38" s="18">
        <f>$F38*AH38</f>
        <v>0.6331190000000001</v>
      </c>
      <c r="AJ38" s="19"/>
      <c r="AK38" s="21">
        <f t="shared" si="15"/>
        <v>1.0379000000000027E-2</v>
      </c>
      <c r="AL38" s="22">
        <f t="shared" si="55"/>
        <v>1.6666666666666708E-2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20.128599586388962</v>
      </c>
      <c r="I39" s="49"/>
      <c r="J39" s="48"/>
      <c r="K39" s="44">
        <f>SUM(K36:K38)</f>
        <v>20.523040378382618</v>
      </c>
      <c r="L39" s="49"/>
      <c r="M39" s="32">
        <f t="shared" si="10"/>
        <v>0.39444079199365589</v>
      </c>
      <c r="N39" s="33">
        <f t="shared" si="51"/>
        <v>1.9596037483918072E-2</v>
      </c>
      <c r="O39" s="49"/>
      <c r="P39" s="48"/>
      <c r="Q39" s="44">
        <f>SUM(Q36:Q38)</f>
        <v>21.29417735417384</v>
      </c>
      <c r="R39" s="49"/>
      <c r="S39" s="32">
        <f t="shared" si="12"/>
        <v>0.77113697579122231</v>
      </c>
      <c r="T39" s="33">
        <f t="shared" si="52"/>
        <v>3.7574207406592557E-2</v>
      </c>
      <c r="U39" s="49"/>
      <c r="V39" s="48"/>
      <c r="W39" s="44">
        <f>SUM(W36:W38)</f>
        <v>21.705693364752197</v>
      </c>
      <c r="X39" s="49"/>
      <c r="Y39" s="32">
        <f t="shared" si="13"/>
        <v>0.41151601057835663</v>
      </c>
      <c r="Z39" s="33">
        <f t="shared" si="53"/>
        <v>1.9325283326697567E-2</v>
      </c>
      <c r="AA39" s="49"/>
      <c r="AB39" s="48"/>
      <c r="AC39" s="44">
        <f>SUM(AC36:AC38)</f>
        <v>22.027588358815624</v>
      </c>
      <c r="AD39" s="49"/>
      <c r="AE39" s="32">
        <f t="shared" si="14"/>
        <v>0.32189499406342748</v>
      </c>
      <c r="AF39" s="33">
        <f t="shared" si="54"/>
        <v>1.4829979796275556E-2</v>
      </c>
      <c r="AG39" s="49"/>
      <c r="AH39" s="48"/>
      <c r="AI39" s="44">
        <f>SUM(AI36:AI38)</f>
        <v>21.818720283301239</v>
      </c>
      <c r="AJ39" s="49"/>
      <c r="AK39" s="32">
        <f t="shared" si="15"/>
        <v>-0.2088680755143848</v>
      </c>
      <c r="AL39" s="33">
        <f t="shared" si="55"/>
        <v>-9.4821127084842253E-3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103.79</v>
      </c>
      <c r="G40" s="51">
        <v>4.4000000000000003E-3</v>
      </c>
      <c r="H40" s="52">
        <f t="shared" ref="H40:H48" si="56">F40*G40</f>
        <v>0.45667600000000008</v>
      </c>
      <c r="I40" s="19"/>
      <c r="J40" s="51">
        <v>4.4000000000000003E-3</v>
      </c>
      <c r="K40" s="52">
        <f t="shared" ref="K40:K48" si="57">$F40*J40</f>
        <v>0.45667600000000008</v>
      </c>
      <c r="L40" s="19"/>
      <c r="M40" s="21">
        <f t="shared" si="10"/>
        <v>0</v>
      </c>
      <c r="N40" s="53">
        <f t="shared" si="51"/>
        <v>0</v>
      </c>
      <c r="O40" s="19"/>
      <c r="P40" s="51">
        <v>4.4000000000000003E-3</v>
      </c>
      <c r="Q40" s="52">
        <f t="shared" ref="Q40:Q48" si="58">$F40*P40</f>
        <v>0.45667600000000008</v>
      </c>
      <c r="R40" s="19"/>
      <c r="S40" s="21">
        <f t="shared" si="12"/>
        <v>0</v>
      </c>
      <c r="T40" s="53">
        <f t="shared" si="52"/>
        <v>0</v>
      </c>
      <c r="U40" s="19"/>
      <c r="V40" s="51">
        <v>4.4000000000000003E-3</v>
      </c>
      <c r="W40" s="52">
        <f t="shared" ref="W40:W48" si="59">$F40*V40</f>
        <v>0.45667600000000008</v>
      </c>
      <c r="X40" s="19"/>
      <c r="Y40" s="21">
        <f t="shared" si="13"/>
        <v>0</v>
      </c>
      <c r="Z40" s="53">
        <f t="shared" si="53"/>
        <v>0</v>
      </c>
      <c r="AA40" s="19"/>
      <c r="AB40" s="51">
        <v>4.4000000000000003E-3</v>
      </c>
      <c r="AC40" s="52">
        <f t="shared" ref="AC40:AC48" si="60">$F40*AB40</f>
        <v>0.45667600000000008</v>
      </c>
      <c r="AD40" s="19"/>
      <c r="AE40" s="21">
        <f t="shared" si="14"/>
        <v>0</v>
      </c>
      <c r="AF40" s="53">
        <f t="shared" si="54"/>
        <v>0</v>
      </c>
      <c r="AG40" s="19"/>
      <c r="AH40" s="51">
        <v>4.4000000000000003E-3</v>
      </c>
      <c r="AI40" s="52">
        <f t="shared" ref="AI40:AI48" si="61">$F40*AH40</f>
        <v>0.45667600000000008</v>
      </c>
      <c r="AJ40" s="19"/>
      <c r="AK40" s="21">
        <f t="shared" si="15"/>
        <v>0</v>
      </c>
      <c r="AL40" s="53">
        <f t="shared" si="55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103.79</v>
      </c>
      <c r="G41" s="51">
        <v>1.1999999999999999E-3</v>
      </c>
      <c r="H41" s="52">
        <f t="shared" si="56"/>
        <v>0.12454799999999999</v>
      </c>
      <c r="I41" s="19"/>
      <c r="J41" s="51">
        <v>1.1999999999999999E-3</v>
      </c>
      <c r="K41" s="52">
        <f t="shared" si="57"/>
        <v>0.12454799999999999</v>
      </c>
      <c r="L41" s="19"/>
      <c r="M41" s="21">
        <f t="shared" si="10"/>
        <v>0</v>
      </c>
      <c r="N41" s="53">
        <f t="shared" si="51"/>
        <v>0</v>
      </c>
      <c r="O41" s="19"/>
      <c r="P41" s="51">
        <v>1.2999999999999999E-3</v>
      </c>
      <c r="Q41" s="52">
        <f t="shared" si="58"/>
        <v>0.13492699999999999</v>
      </c>
      <c r="R41" s="19"/>
      <c r="S41" s="21">
        <f t="shared" si="12"/>
        <v>1.0378999999999999E-2</v>
      </c>
      <c r="T41" s="53">
        <f t="shared" si="52"/>
        <v>8.3333333333333329E-2</v>
      </c>
      <c r="U41" s="19"/>
      <c r="V41" s="51">
        <v>1.2999999999999999E-3</v>
      </c>
      <c r="W41" s="52">
        <f t="shared" si="59"/>
        <v>0.13492699999999999</v>
      </c>
      <c r="X41" s="19"/>
      <c r="Y41" s="21">
        <f t="shared" si="13"/>
        <v>0</v>
      </c>
      <c r="Z41" s="53">
        <f t="shared" si="53"/>
        <v>0</v>
      </c>
      <c r="AA41" s="19"/>
      <c r="AB41" s="51">
        <v>1.2999999999999999E-3</v>
      </c>
      <c r="AC41" s="52">
        <f t="shared" si="60"/>
        <v>0.13492699999999999</v>
      </c>
      <c r="AD41" s="19"/>
      <c r="AE41" s="21">
        <f t="shared" si="14"/>
        <v>0</v>
      </c>
      <c r="AF41" s="53">
        <f t="shared" si="54"/>
        <v>0</v>
      </c>
      <c r="AG41" s="19"/>
      <c r="AH41" s="51">
        <v>1.2999999999999999E-3</v>
      </c>
      <c r="AI41" s="52">
        <f t="shared" si="61"/>
        <v>0.13492699999999999</v>
      </c>
      <c r="AJ41" s="19"/>
      <c r="AK41" s="21">
        <f t="shared" si="15"/>
        <v>0</v>
      </c>
      <c r="AL41" s="53">
        <f t="shared" si="55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52">
        <f t="shared" si="56"/>
        <v>0.25</v>
      </c>
      <c r="I42" s="19"/>
      <c r="J42" s="51">
        <v>0.25</v>
      </c>
      <c r="K42" s="52">
        <f t="shared" si="57"/>
        <v>0.25</v>
      </c>
      <c r="L42" s="19"/>
      <c r="M42" s="21">
        <f t="shared" si="10"/>
        <v>0</v>
      </c>
      <c r="N42" s="53">
        <f t="shared" si="51"/>
        <v>0</v>
      </c>
      <c r="O42" s="19"/>
      <c r="P42" s="51">
        <v>0.25</v>
      </c>
      <c r="Q42" s="52">
        <f t="shared" si="58"/>
        <v>0.25</v>
      </c>
      <c r="R42" s="19"/>
      <c r="S42" s="21">
        <f t="shared" si="12"/>
        <v>0</v>
      </c>
      <c r="T42" s="53">
        <f t="shared" si="52"/>
        <v>0</v>
      </c>
      <c r="U42" s="19"/>
      <c r="V42" s="51">
        <v>0.25</v>
      </c>
      <c r="W42" s="52">
        <f t="shared" si="59"/>
        <v>0.25</v>
      </c>
      <c r="X42" s="19"/>
      <c r="Y42" s="21">
        <f t="shared" si="13"/>
        <v>0</v>
      </c>
      <c r="Z42" s="53">
        <f t="shared" si="53"/>
        <v>0</v>
      </c>
      <c r="AA42" s="19"/>
      <c r="AB42" s="51">
        <v>0.25</v>
      </c>
      <c r="AC42" s="52">
        <f t="shared" si="60"/>
        <v>0.25</v>
      </c>
      <c r="AD42" s="19"/>
      <c r="AE42" s="21">
        <f t="shared" si="14"/>
        <v>0</v>
      </c>
      <c r="AF42" s="53">
        <f t="shared" si="54"/>
        <v>0</v>
      </c>
      <c r="AG42" s="19"/>
      <c r="AH42" s="51">
        <v>0.25</v>
      </c>
      <c r="AI42" s="52">
        <f t="shared" si="61"/>
        <v>0.25</v>
      </c>
      <c r="AJ42" s="19"/>
      <c r="AK42" s="21">
        <f t="shared" si="15"/>
        <v>0</v>
      </c>
      <c r="AL42" s="53">
        <f t="shared" si="55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</v>
      </c>
      <c r="G43" s="51">
        <v>7.0000000000000001E-3</v>
      </c>
      <c r="H43" s="52">
        <f t="shared" si="56"/>
        <v>0.70000000000000007</v>
      </c>
      <c r="I43" s="19"/>
      <c r="J43" s="51">
        <v>7.0000000000000001E-3</v>
      </c>
      <c r="K43" s="52">
        <f t="shared" si="57"/>
        <v>0.70000000000000007</v>
      </c>
      <c r="L43" s="19"/>
      <c r="M43" s="21">
        <f t="shared" si="10"/>
        <v>0</v>
      </c>
      <c r="N43" s="53">
        <f t="shared" si="51"/>
        <v>0</v>
      </c>
      <c r="O43" s="19"/>
      <c r="P43" s="51">
        <v>7.0000000000000001E-3</v>
      </c>
      <c r="Q43" s="52">
        <f t="shared" si="58"/>
        <v>0.70000000000000007</v>
      </c>
      <c r="R43" s="19"/>
      <c r="S43" s="21">
        <f t="shared" si="12"/>
        <v>0</v>
      </c>
      <c r="T43" s="53">
        <f t="shared" si="52"/>
        <v>0</v>
      </c>
      <c r="U43" s="19"/>
      <c r="V43" s="51">
        <v>7.0000000000000001E-3</v>
      </c>
      <c r="W43" s="52">
        <f t="shared" si="59"/>
        <v>0.70000000000000007</v>
      </c>
      <c r="X43" s="19"/>
      <c r="Y43" s="21">
        <f t="shared" si="13"/>
        <v>0</v>
      </c>
      <c r="Z43" s="53">
        <f t="shared" si="53"/>
        <v>0</v>
      </c>
      <c r="AA43" s="19"/>
      <c r="AB43" s="51">
        <v>7.0000000000000001E-3</v>
      </c>
      <c r="AC43" s="52">
        <f t="shared" si="60"/>
        <v>0.70000000000000007</v>
      </c>
      <c r="AD43" s="19"/>
      <c r="AE43" s="21">
        <f t="shared" si="14"/>
        <v>0</v>
      </c>
      <c r="AF43" s="53">
        <f t="shared" si="54"/>
        <v>0</v>
      </c>
      <c r="AG43" s="19"/>
      <c r="AH43" s="51">
        <v>7.0000000000000001E-3</v>
      </c>
      <c r="AI43" s="52">
        <f t="shared" si="61"/>
        <v>0.70000000000000007</v>
      </c>
      <c r="AJ43" s="19"/>
      <c r="AK43" s="21">
        <f t="shared" si="15"/>
        <v>0</v>
      </c>
      <c r="AL43" s="53">
        <f t="shared" si="55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</v>
      </c>
      <c r="G44" s="55">
        <v>7.1999999999999995E-2</v>
      </c>
      <c r="H44" s="52">
        <f t="shared" si="56"/>
        <v>4.6079999999999997</v>
      </c>
      <c r="I44" s="19"/>
      <c r="J44" s="55">
        <v>7.1999999999999995E-2</v>
      </c>
      <c r="K44" s="52">
        <f t="shared" si="57"/>
        <v>4.6079999999999997</v>
      </c>
      <c r="L44" s="19"/>
      <c r="M44" s="21">
        <f t="shared" si="10"/>
        <v>0</v>
      </c>
      <c r="N44" s="53">
        <f t="shared" si="51"/>
        <v>0</v>
      </c>
      <c r="O44" s="19"/>
      <c r="P44" s="55">
        <v>7.1999999999999995E-2</v>
      </c>
      <c r="Q44" s="52">
        <f t="shared" si="58"/>
        <v>4.6079999999999997</v>
      </c>
      <c r="R44" s="19"/>
      <c r="S44" s="21">
        <f t="shared" si="12"/>
        <v>0</v>
      </c>
      <c r="T44" s="53">
        <f t="shared" si="52"/>
        <v>0</v>
      </c>
      <c r="U44" s="19"/>
      <c r="V44" s="55">
        <v>7.1999999999999995E-2</v>
      </c>
      <c r="W44" s="52">
        <f t="shared" si="59"/>
        <v>4.6079999999999997</v>
      </c>
      <c r="X44" s="19"/>
      <c r="Y44" s="21">
        <f t="shared" si="13"/>
        <v>0</v>
      </c>
      <c r="Z44" s="53">
        <f t="shared" si="53"/>
        <v>0</v>
      </c>
      <c r="AA44" s="19"/>
      <c r="AB44" s="55">
        <v>7.1999999999999995E-2</v>
      </c>
      <c r="AC44" s="52">
        <f t="shared" si="60"/>
        <v>4.6079999999999997</v>
      </c>
      <c r="AD44" s="19"/>
      <c r="AE44" s="21">
        <f t="shared" si="14"/>
        <v>0</v>
      </c>
      <c r="AF44" s="53">
        <f t="shared" si="54"/>
        <v>0</v>
      </c>
      <c r="AG44" s="19"/>
      <c r="AH44" s="55">
        <v>7.1999999999999995E-2</v>
      </c>
      <c r="AI44" s="52">
        <f t="shared" si="61"/>
        <v>4.6079999999999997</v>
      </c>
      <c r="AJ44" s="19"/>
      <c r="AK44" s="21">
        <f t="shared" si="15"/>
        <v>0</v>
      </c>
      <c r="AL44" s="53">
        <f t="shared" si="55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</v>
      </c>
      <c r="G45" s="55">
        <v>0.109</v>
      </c>
      <c r="H45" s="52">
        <f t="shared" si="56"/>
        <v>1.962</v>
      </c>
      <c r="I45" s="19"/>
      <c r="J45" s="55">
        <v>0.109</v>
      </c>
      <c r="K45" s="52">
        <f t="shared" si="57"/>
        <v>1.962</v>
      </c>
      <c r="L45" s="19"/>
      <c r="M45" s="21">
        <f t="shared" si="10"/>
        <v>0</v>
      </c>
      <c r="N45" s="53">
        <f>IF((H45)=0,"",(M45/H45))</f>
        <v>0</v>
      </c>
      <c r="O45" s="19"/>
      <c r="P45" s="55">
        <v>0.109</v>
      </c>
      <c r="Q45" s="52">
        <f t="shared" si="58"/>
        <v>1.962</v>
      </c>
      <c r="R45" s="19"/>
      <c r="S45" s="21">
        <f t="shared" si="12"/>
        <v>0</v>
      </c>
      <c r="T45" s="53">
        <f t="shared" si="52"/>
        <v>0</v>
      </c>
      <c r="U45" s="19"/>
      <c r="V45" s="55">
        <v>0.109</v>
      </c>
      <c r="W45" s="52">
        <f t="shared" si="59"/>
        <v>1.962</v>
      </c>
      <c r="X45" s="19"/>
      <c r="Y45" s="21">
        <f t="shared" si="13"/>
        <v>0</v>
      </c>
      <c r="Z45" s="53">
        <f t="shared" si="53"/>
        <v>0</v>
      </c>
      <c r="AA45" s="19"/>
      <c r="AB45" s="55">
        <v>0.109</v>
      </c>
      <c r="AC45" s="52">
        <f t="shared" si="60"/>
        <v>1.962</v>
      </c>
      <c r="AD45" s="19"/>
      <c r="AE45" s="21">
        <f t="shared" si="14"/>
        <v>0</v>
      </c>
      <c r="AF45" s="53">
        <f t="shared" si="54"/>
        <v>0</v>
      </c>
      <c r="AG45" s="19"/>
      <c r="AH45" s="55">
        <v>0.109</v>
      </c>
      <c r="AI45" s="52">
        <f t="shared" si="61"/>
        <v>1.962</v>
      </c>
      <c r="AJ45" s="19"/>
      <c r="AK45" s="21">
        <f t="shared" si="15"/>
        <v>0</v>
      </c>
      <c r="AL45" s="53">
        <f t="shared" si="55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</v>
      </c>
      <c r="G46" s="55">
        <v>0.129</v>
      </c>
      <c r="H46" s="52">
        <f t="shared" si="56"/>
        <v>2.3220000000000001</v>
      </c>
      <c r="I46" s="19"/>
      <c r="J46" s="55">
        <v>0.129</v>
      </c>
      <c r="K46" s="52">
        <f t="shared" si="57"/>
        <v>2.3220000000000001</v>
      </c>
      <c r="L46" s="19"/>
      <c r="M46" s="21">
        <f t="shared" si="10"/>
        <v>0</v>
      </c>
      <c r="N46" s="53">
        <f t="shared" si="51"/>
        <v>0</v>
      </c>
      <c r="O46" s="19"/>
      <c r="P46" s="55">
        <v>0.129</v>
      </c>
      <c r="Q46" s="52">
        <f t="shared" si="58"/>
        <v>2.3220000000000001</v>
      </c>
      <c r="R46" s="19"/>
      <c r="S46" s="21">
        <f t="shared" si="12"/>
        <v>0</v>
      </c>
      <c r="T46" s="53">
        <f t="shared" si="52"/>
        <v>0</v>
      </c>
      <c r="U46" s="19"/>
      <c r="V46" s="55">
        <v>0.129</v>
      </c>
      <c r="W46" s="52">
        <f t="shared" si="59"/>
        <v>2.3220000000000001</v>
      </c>
      <c r="X46" s="19"/>
      <c r="Y46" s="21">
        <f t="shared" si="13"/>
        <v>0</v>
      </c>
      <c r="Z46" s="53">
        <f t="shared" si="53"/>
        <v>0</v>
      </c>
      <c r="AA46" s="19"/>
      <c r="AB46" s="55">
        <v>0.129</v>
      </c>
      <c r="AC46" s="52">
        <f t="shared" si="60"/>
        <v>2.3220000000000001</v>
      </c>
      <c r="AD46" s="19"/>
      <c r="AE46" s="21">
        <f t="shared" si="14"/>
        <v>0</v>
      </c>
      <c r="AF46" s="53">
        <f t="shared" si="54"/>
        <v>0</v>
      </c>
      <c r="AG46" s="19"/>
      <c r="AH46" s="55">
        <v>0.129</v>
      </c>
      <c r="AI46" s="52">
        <f t="shared" si="61"/>
        <v>2.3220000000000001</v>
      </c>
      <c r="AJ46" s="19"/>
      <c r="AK46" s="21">
        <f t="shared" si="15"/>
        <v>0</v>
      </c>
      <c r="AL46" s="53">
        <f t="shared" si="55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100</v>
      </c>
      <c r="G47" s="55">
        <v>8.3000000000000004E-2</v>
      </c>
      <c r="H47" s="162">
        <f t="shared" si="56"/>
        <v>8.3000000000000007</v>
      </c>
      <c r="I47" s="60"/>
      <c r="J47" s="55">
        <v>8.3000000000000004E-2</v>
      </c>
      <c r="K47" s="162">
        <f t="shared" si="57"/>
        <v>8.3000000000000007</v>
      </c>
      <c r="L47" s="60"/>
      <c r="M47" s="61">
        <f>K47-H47</f>
        <v>0</v>
      </c>
      <c r="N47" s="53">
        <f>IF((H47)=FALSE,"",(M47/H47))</f>
        <v>0</v>
      </c>
      <c r="O47" s="60"/>
      <c r="P47" s="55">
        <v>8.3000000000000004E-2</v>
      </c>
      <c r="Q47" s="162">
        <f t="shared" si="58"/>
        <v>8.3000000000000007</v>
      </c>
      <c r="R47" s="60"/>
      <c r="S47" s="61">
        <f t="shared" si="12"/>
        <v>0</v>
      </c>
      <c r="T47" s="53">
        <f>IF((K47)=FALSE,"",(S47/K47))</f>
        <v>0</v>
      </c>
      <c r="U47" s="60"/>
      <c r="V47" s="55">
        <v>8.3000000000000004E-2</v>
      </c>
      <c r="W47" s="162">
        <f t="shared" si="59"/>
        <v>8.3000000000000007</v>
      </c>
      <c r="X47" s="60"/>
      <c r="Y47" s="61">
        <f t="shared" si="13"/>
        <v>0</v>
      </c>
      <c r="Z47" s="53">
        <f>IF((Q47)=FALSE,"",(Y47/Q47))</f>
        <v>0</v>
      </c>
      <c r="AA47" s="60"/>
      <c r="AB47" s="55">
        <v>8.3000000000000004E-2</v>
      </c>
      <c r="AC47" s="162">
        <f t="shared" si="60"/>
        <v>8.3000000000000007</v>
      </c>
      <c r="AD47" s="60"/>
      <c r="AE47" s="61">
        <f t="shared" si="14"/>
        <v>0</v>
      </c>
      <c r="AF47" s="53">
        <f>IF((W47)=FALSE,"",(AE47/W47))</f>
        <v>0</v>
      </c>
      <c r="AG47" s="60"/>
      <c r="AH47" s="55">
        <v>8.3000000000000004E-2</v>
      </c>
      <c r="AI47" s="162">
        <f t="shared" si="61"/>
        <v>8.3000000000000007</v>
      </c>
      <c r="AJ47" s="60"/>
      <c r="AK47" s="61">
        <f>AI47-AC47</f>
        <v>0</v>
      </c>
      <c r="AL47" s="5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56"/>
        <v>0</v>
      </c>
      <c r="I48" s="60"/>
      <c r="J48" s="55">
        <v>9.7000000000000003E-2</v>
      </c>
      <c r="K48" s="162">
        <f t="shared" si="57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58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59"/>
        <v>0</v>
      </c>
      <c r="X48" s="60"/>
      <c r="Y48" s="61">
        <f t="shared" si="13"/>
        <v>0</v>
      </c>
      <c r="Z48" s="53" t="e">
        <f>IF((Q48)=FALSE,"",(Y48/Q48))</f>
        <v>#DIV/0!</v>
      </c>
      <c r="AA48" s="60"/>
      <c r="AB48" s="55">
        <v>9.7000000000000003E-2</v>
      </c>
      <c r="AC48" s="162">
        <f t="shared" si="60"/>
        <v>0</v>
      </c>
      <c r="AD48" s="60"/>
      <c r="AE48" s="61">
        <f t="shared" si="14"/>
        <v>0</v>
      </c>
      <c r="AF48" s="53" t="e">
        <f>IF((W48)=FALSE,"",(AE48/W48))</f>
        <v>#DIV/0!</v>
      </c>
      <c r="AG48" s="60"/>
      <c r="AH48" s="55">
        <v>9.7000000000000003E-2</v>
      </c>
      <c r="AI48" s="162">
        <f t="shared" si="61"/>
        <v>0</v>
      </c>
      <c r="AJ48" s="60"/>
      <c r="AK48" s="61">
        <f t="shared" si="15"/>
        <v>0</v>
      </c>
      <c r="AL48" s="5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30.551823586388963</v>
      </c>
      <c r="I50" s="76"/>
      <c r="J50" s="73"/>
      <c r="K50" s="75">
        <f>SUM(K40:K46,K39)</f>
        <v>30.946264378382619</v>
      </c>
      <c r="L50" s="76"/>
      <c r="M50" s="77">
        <f>K50-H50</f>
        <v>0.39444079199365589</v>
      </c>
      <c r="N50" s="78">
        <f>IF((H50)=0,"",(M50/H50))</f>
        <v>1.2910548232197238E-2</v>
      </c>
      <c r="O50" s="76"/>
      <c r="P50" s="73"/>
      <c r="Q50" s="75">
        <f>SUM(Q40:Q46,Q39)</f>
        <v>31.727780354173841</v>
      </c>
      <c r="R50" s="76"/>
      <c r="S50" s="77">
        <f t="shared" si="12"/>
        <v>0.78151597579122267</v>
      </c>
      <c r="T50" s="78">
        <f>IF((K50)=0,"",(S50/K50))</f>
        <v>2.5253968176435129E-2</v>
      </c>
      <c r="U50" s="76"/>
      <c r="V50" s="73"/>
      <c r="W50" s="75">
        <f>SUM(W40:W46,W39)</f>
        <v>32.139296364752198</v>
      </c>
      <c r="X50" s="76"/>
      <c r="Y50" s="77">
        <f t="shared" si="13"/>
        <v>0.41151601057835663</v>
      </c>
      <c r="Z50" s="78">
        <f>IF((Q50)=0,"",(Y50/Q50))</f>
        <v>1.2970211152014011E-2</v>
      </c>
      <c r="AA50" s="76"/>
      <c r="AB50" s="73"/>
      <c r="AC50" s="75">
        <f>SUM(AC40:AC46,AC39)</f>
        <v>32.461191358815626</v>
      </c>
      <c r="AD50" s="76"/>
      <c r="AE50" s="77">
        <f t="shared" si="14"/>
        <v>0.32189499406342748</v>
      </c>
      <c r="AF50" s="78">
        <f>IF((W50)=0,"",(AE50/W50))</f>
        <v>1.0015620454480643E-2</v>
      </c>
      <c r="AG50" s="76"/>
      <c r="AH50" s="73"/>
      <c r="AI50" s="75">
        <f>SUM(AI40:AI46,AI39)</f>
        <v>32.252323283301237</v>
      </c>
      <c r="AJ50" s="76"/>
      <c r="AK50" s="77">
        <f t="shared" si="15"/>
        <v>-0.20886807551438835</v>
      </c>
      <c r="AL50" s="78">
        <f>IF((AC50)=0,"",(AK50/AC50))</f>
        <v>-6.4343934024363881E-3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3.9717370662305651</v>
      </c>
      <c r="I51" s="83"/>
      <c r="J51" s="80">
        <v>0.13</v>
      </c>
      <c r="K51" s="84">
        <f>K50*J51</f>
        <v>4.0230143691897409</v>
      </c>
      <c r="L51" s="83"/>
      <c r="M51" s="85">
        <f>K51-H51</f>
        <v>5.1277302959175763E-2</v>
      </c>
      <c r="N51" s="86">
        <f>IF((H51)=0,"",(M51/H51))</f>
        <v>1.2910548232197363E-2</v>
      </c>
      <c r="O51" s="83"/>
      <c r="P51" s="80">
        <v>0.13</v>
      </c>
      <c r="Q51" s="84">
        <f>Q50*P51</f>
        <v>4.1246114460425991</v>
      </c>
      <c r="R51" s="83"/>
      <c r="S51" s="85">
        <f t="shared" si="12"/>
        <v>0.10159707685285824</v>
      </c>
      <c r="T51" s="86">
        <f>IF((K51)=0,"",(S51/K51))</f>
        <v>2.5253968176434948E-2</v>
      </c>
      <c r="U51" s="83"/>
      <c r="V51" s="80">
        <v>0.13</v>
      </c>
      <c r="W51" s="84">
        <f>W50*V51</f>
        <v>4.1781085274177858</v>
      </c>
      <c r="X51" s="83"/>
      <c r="Y51" s="85">
        <f t="shared" si="13"/>
        <v>5.3497081375186717E-2</v>
      </c>
      <c r="Z51" s="86">
        <f>IF((Q51)=0,"",(Y51/Q51))</f>
        <v>1.2970211152014098E-2</v>
      </c>
      <c r="AA51" s="83"/>
      <c r="AB51" s="80">
        <v>0.13</v>
      </c>
      <c r="AC51" s="84">
        <f>AC50*AB51</f>
        <v>4.2199548766460317</v>
      </c>
      <c r="AD51" s="83"/>
      <c r="AE51" s="85">
        <f t="shared" si="14"/>
        <v>4.1846349228245927E-2</v>
      </c>
      <c r="AF51" s="86">
        <f>IF((W51)=0,"",(AE51/W51))</f>
        <v>1.0015620454480727E-2</v>
      </c>
      <c r="AG51" s="83"/>
      <c r="AH51" s="80">
        <v>0.13</v>
      </c>
      <c r="AI51" s="84">
        <f>AI50*AH51</f>
        <v>4.1928020268291606</v>
      </c>
      <c r="AJ51" s="83"/>
      <c r="AK51" s="85">
        <f t="shared" si="15"/>
        <v>-2.7152849816871161E-2</v>
      </c>
      <c r="AL51" s="86">
        <f>IF((AC51)=0,"",(AK51/AC51))</f>
        <v>-6.4343934024365477E-3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34.52356065261953</v>
      </c>
      <c r="I52" s="83"/>
      <c r="J52" s="88"/>
      <c r="K52" s="84">
        <f>K50+K51</f>
        <v>34.969278747572361</v>
      </c>
      <c r="L52" s="83"/>
      <c r="M52" s="85">
        <f>K52-H52</f>
        <v>0.44571809495283077</v>
      </c>
      <c r="N52" s="86">
        <f>IF((H52)=0,"",(M52/H52))</f>
        <v>1.2910548232197226E-2</v>
      </c>
      <c r="O52" s="83"/>
      <c r="P52" s="88"/>
      <c r="Q52" s="84">
        <f>Q50+Q51</f>
        <v>35.852391800216438</v>
      </c>
      <c r="R52" s="83"/>
      <c r="S52" s="85">
        <f t="shared" si="12"/>
        <v>0.88311305264407736</v>
      </c>
      <c r="T52" s="86">
        <f>IF((K52)=0,"",(S52/K52))</f>
        <v>2.5253968176435007E-2</v>
      </c>
      <c r="U52" s="83"/>
      <c r="V52" s="88"/>
      <c r="W52" s="84">
        <f>W50+W51</f>
        <v>36.317404892169982</v>
      </c>
      <c r="X52" s="83"/>
      <c r="Y52" s="85">
        <f t="shared" si="13"/>
        <v>0.46501309195354423</v>
      </c>
      <c r="Z52" s="86">
        <f>IF((Q52)=0,"",(Y52/Q52))</f>
        <v>1.2970211152014048E-2</v>
      </c>
      <c r="AA52" s="83"/>
      <c r="AB52" s="88"/>
      <c r="AC52" s="84">
        <f>AC50+AC51</f>
        <v>36.681146235461654</v>
      </c>
      <c r="AD52" s="83"/>
      <c r="AE52" s="85">
        <f t="shared" si="14"/>
        <v>0.36374134329167163</v>
      </c>
      <c r="AF52" s="86">
        <f>IF((W52)=0,"",(AE52/W52))</f>
        <v>1.0015620454480604E-2</v>
      </c>
      <c r="AG52" s="83"/>
      <c r="AH52" s="88"/>
      <c r="AI52" s="84">
        <f>AI50+AI51</f>
        <v>36.4451253101304</v>
      </c>
      <c r="AJ52" s="83"/>
      <c r="AK52" s="85">
        <f t="shared" si="15"/>
        <v>-0.2360209253312533</v>
      </c>
      <c r="AL52" s="86">
        <f>IF((AC52)=0,"",(AK52/AC52))</f>
        <v>-6.4343934024362372E-3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-3.45</v>
      </c>
      <c r="I53" s="83"/>
      <c r="J53" s="88"/>
      <c r="K53" s="90">
        <f>ROUND(-K52*10%,2)</f>
        <v>-3.5</v>
      </c>
      <c r="L53" s="83"/>
      <c r="M53" s="91">
        <f>K53-H53</f>
        <v>-4.9999999999999822E-2</v>
      </c>
      <c r="N53" s="92">
        <f>IF((H53)=0,"",(M53/H53))</f>
        <v>1.4492753623188354E-2</v>
      </c>
      <c r="O53" s="83"/>
      <c r="P53" s="88"/>
      <c r="Q53" s="90">
        <f>ROUND(-Q52*10%,2)</f>
        <v>-3.59</v>
      </c>
      <c r="R53" s="83"/>
      <c r="S53" s="91">
        <f t="shared" si="12"/>
        <v>-8.9999999999999858E-2</v>
      </c>
      <c r="T53" s="92">
        <f>IF((K53)=0,"",(S53/K53))</f>
        <v>2.5714285714285672E-2</v>
      </c>
      <c r="U53" s="83"/>
      <c r="V53" s="88"/>
      <c r="W53" s="90">
        <f>ROUND(-W52*10%,2)</f>
        <v>-3.63</v>
      </c>
      <c r="X53" s="83"/>
      <c r="Y53" s="91">
        <f t="shared" si="13"/>
        <v>-4.0000000000000036E-2</v>
      </c>
      <c r="Z53" s="92">
        <f>IF((Q53)=0,"",(Y53/Q53))</f>
        <v>1.1142061281337058E-2</v>
      </c>
      <c r="AA53" s="83"/>
      <c r="AB53" s="88"/>
      <c r="AC53" s="90">
        <f>ROUND(-AC52*10%,2)</f>
        <v>-3.67</v>
      </c>
      <c r="AD53" s="83"/>
      <c r="AE53" s="91">
        <f t="shared" si="14"/>
        <v>-4.0000000000000036E-2</v>
      </c>
      <c r="AF53" s="92">
        <f>IF((W53)=0,"",(AE53/W53))</f>
        <v>1.1019283746556485E-2</v>
      </c>
      <c r="AG53" s="83"/>
      <c r="AH53" s="88"/>
      <c r="AI53" s="90">
        <f>ROUND(-AI52*10%,2)</f>
        <v>-3.64</v>
      </c>
      <c r="AJ53" s="83"/>
      <c r="AK53" s="91">
        <f t="shared" si="15"/>
        <v>2.9999999999999805E-2</v>
      </c>
      <c r="AL53" s="92">
        <f>IF((AC53)=0,"",(AK53/AC53))</f>
        <v>-8.1743869209808737E-3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31.07356065261953</v>
      </c>
      <c r="I54" s="96"/>
      <c r="J54" s="93"/>
      <c r="K54" s="97">
        <f>K52+K53</f>
        <v>31.469278747572361</v>
      </c>
      <c r="L54" s="96"/>
      <c r="M54" s="98">
        <f>K54-H54</f>
        <v>0.39571809495283006</v>
      </c>
      <c r="N54" s="99">
        <f>IF((H54)=0,"",(M54/H54))</f>
        <v>1.2734880929053448E-2</v>
      </c>
      <c r="O54" s="96"/>
      <c r="P54" s="93"/>
      <c r="Q54" s="97">
        <f>Q52+Q53</f>
        <v>32.262391800216434</v>
      </c>
      <c r="R54" s="96"/>
      <c r="S54" s="98">
        <f t="shared" si="12"/>
        <v>0.79311305264407395</v>
      </c>
      <c r="T54" s="99">
        <f>IF((K54)=0,"",(S54/K54))</f>
        <v>2.5202771852699587E-2</v>
      </c>
      <c r="U54" s="96"/>
      <c r="V54" s="93"/>
      <c r="W54" s="97">
        <f>W52+W53</f>
        <v>32.68740489216998</v>
      </c>
      <c r="X54" s="96"/>
      <c r="Y54" s="98">
        <f t="shared" si="13"/>
        <v>0.42501309195354509</v>
      </c>
      <c r="Z54" s="99">
        <f>IF((Q54)=0,"",(Y54/Q54))</f>
        <v>1.3173638662174261E-2</v>
      </c>
      <c r="AA54" s="96"/>
      <c r="AB54" s="93"/>
      <c r="AC54" s="97">
        <f>AC52+AC53</f>
        <v>33.011146235461652</v>
      </c>
      <c r="AD54" s="96"/>
      <c r="AE54" s="98">
        <f t="shared" si="14"/>
        <v>0.32374134329167248</v>
      </c>
      <c r="AF54" s="99">
        <f>IF((W54)=0,"",(AE54/W54))</f>
        <v>9.9041616904014997E-3</v>
      </c>
      <c r="AG54" s="96"/>
      <c r="AH54" s="93"/>
      <c r="AI54" s="97">
        <f>AI52+AI53</f>
        <v>32.8051253101304</v>
      </c>
      <c r="AJ54" s="96"/>
      <c r="AK54" s="98">
        <f t="shared" si="15"/>
        <v>-0.20602092533125216</v>
      </c>
      <c r="AL54" s="99">
        <f>IF((AC54)=0,"",(AK54/AC54))</f>
        <v>-6.2409503705732504E-3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29.959823586388964</v>
      </c>
      <c r="I56" s="110"/>
      <c r="J56" s="107"/>
      <c r="K56" s="109">
        <f>SUM(K47:K48,K39,K40:K43)</f>
        <v>30.35426437838262</v>
      </c>
      <c r="L56" s="110"/>
      <c r="M56" s="111">
        <f>K56-H56</f>
        <v>0.39444079199365589</v>
      </c>
      <c r="N56" s="78">
        <f>IF((H56)=0,"",(M56/H56))</f>
        <v>1.3165658030538409E-2</v>
      </c>
      <c r="O56" s="110"/>
      <c r="P56" s="107"/>
      <c r="Q56" s="109">
        <f>SUM(Q47:Q48,Q39,Q40:Q43)</f>
        <v>31.135780354173843</v>
      </c>
      <c r="R56" s="110"/>
      <c r="S56" s="111">
        <f t="shared" si="12"/>
        <v>0.78151597579122267</v>
      </c>
      <c r="T56" s="78">
        <f>IF((K56)=0,"",(S56/K56))</f>
        <v>2.574649696824129E-2</v>
      </c>
      <c r="U56" s="110"/>
      <c r="V56" s="107"/>
      <c r="W56" s="109">
        <f>SUM(W47:W48,W39,W40:W43)</f>
        <v>31.547296364752199</v>
      </c>
      <c r="X56" s="110"/>
      <c r="Y56" s="111">
        <f t="shared" si="13"/>
        <v>0.41151601057835663</v>
      </c>
      <c r="Z56" s="78">
        <f>IF((Q56)=0,"",(Y56/Q56))</f>
        <v>1.3216820195200011E-2</v>
      </c>
      <c r="AA56" s="110"/>
      <c r="AB56" s="107"/>
      <c r="AC56" s="109">
        <f>SUM(AC47:AC48,AC39,AC40:AC43)</f>
        <v>31.869191358815627</v>
      </c>
      <c r="AD56" s="110"/>
      <c r="AE56" s="111">
        <f t="shared" si="14"/>
        <v>0.32189499406342748</v>
      </c>
      <c r="AF56" s="78">
        <f>IF((W56)=0,"",(AE56/W56))</f>
        <v>1.0203568329331728E-2</v>
      </c>
      <c r="AG56" s="110"/>
      <c r="AH56" s="107"/>
      <c r="AI56" s="109">
        <f>SUM(AI47:AI48,AI39,AI40:AI43)</f>
        <v>31.660323283301242</v>
      </c>
      <c r="AJ56" s="110"/>
      <c r="AK56" s="111">
        <f t="shared" si="15"/>
        <v>-0.2088680755143848</v>
      </c>
      <c r="AL56" s="78">
        <f>IF((AC56)=0,"",(AK56/AC56))</f>
        <v>-6.5539182705559263E-3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3.8947770662305654</v>
      </c>
      <c r="I57" s="115"/>
      <c r="J57" s="113">
        <v>0.13</v>
      </c>
      <c r="K57" s="116">
        <f>K56*J57</f>
        <v>3.9460543691897407</v>
      </c>
      <c r="L57" s="115"/>
      <c r="M57" s="117">
        <f>K57-H57</f>
        <v>5.1277302959175319E-2</v>
      </c>
      <c r="N57" s="86">
        <f>IF((H57)=0,"",(M57/H57))</f>
        <v>1.3165658030538423E-2</v>
      </c>
      <c r="O57" s="115"/>
      <c r="P57" s="113">
        <v>0.13</v>
      </c>
      <c r="Q57" s="116">
        <f>Q56*P57</f>
        <v>4.0476514460425994</v>
      </c>
      <c r="R57" s="115"/>
      <c r="S57" s="117">
        <f t="shared" si="12"/>
        <v>0.10159707685285868</v>
      </c>
      <c r="T57" s="86">
        <f>IF((K57)=0,"",(S57/K57))</f>
        <v>2.574649696824122E-2</v>
      </c>
      <c r="U57" s="115"/>
      <c r="V57" s="113">
        <v>0.13</v>
      </c>
      <c r="W57" s="116">
        <f>W56*V57</f>
        <v>4.1011485274177861</v>
      </c>
      <c r="X57" s="115"/>
      <c r="Y57" s="117">
        <f t="shared" si="13"/>
        <v>5.3497081375186717E-2</v>
      </c>
      <c r="Z57" s="86">
        <f>IF((Q57)=0,"",(Y57/Q57))</f>
        <v>1.32168201952001E-2</v>
      </c>
      <c r="AA57" s="115"/>
      <c r="AB57" s="113">
        <v>0.13</v>
      </c>
      <c r="AC57" s="116">
        <f>AC56*AB57</f>
        <v>4.1429948766460321</v>
      </c>
      <c r="AD57" s="115"/>
      <c r="AE57" s="117">
        <f t="shared" si="14"/>
        <v>4.1846349228245927E-2</v>
      </c>
      <c r="AF57" s="86">
        <f>IF((W57)=0,"",(AE57/W57))</f>
        <v>1.0203568329331813E-2</v>
      </c>
      <c r="AG57" s="115"/>
      <c r="AH57" s="113">
        <v>0.13</v>
      </c>
      <c r="AI57" s="116">
        <f>AI56*AH57</f>
        <v>4.1158420268291618</v>
      </c>
      <c r="AJ57" s="115"/>
      <c r="AK57" s="117">
        <f t="shared" si="15"/>
        <v>-2.7152849816870273E-2</v>
      </c>
      <c r="AL57" s="86">
        <f>IF((AC57)=0,"",(AK57/AC57))</f>
        <v>-6.5539182705559862E-3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33.854600652619531</v>
      </c>
      <c r="I58" s="115"/>
      <c r="J58" s="119"/>
      <c r="K58" s="116">
        <f>K56+K57</f>
        <v>34.300318747572362</v>
      </c>
      <c r="L58" s="115"/>
      <c r="M58" s="117">
        <f>K58-H58</f>
        <v>0.44571809495283077</v>
      </c>
      <c r="N58" s="86">
        <f>IF((H58)=0,"",(M58/H58))</f>
        <v>1.3165658030538397E-2</v>
      </c>
      <c r="O58" s="115"/>
      <c r="P58" s="119"/>
      <c r="Q58" s="116">
        <f>Q56+Q57</f>
        <v>35.183431800216439</v>
      </c>
      <c r="R58" s="115"/>
      <c r="S58" s="117">
        <f t="shared" si="12"/>
        <v>0.88311305264407736</v>
      </c>
      <c r="T58" s="86">
        <f>IF((K58)=0,"",(S58/K58))</f>
        <v>2.5746496968241165E-2</v>
      </c>
      <c r="U58" s="115"/>
      <c r="V58" s="119"/>
      <c r="W58" s="116">
        <f>W56+W57</f>
        <v>35.648444892169984</v>
      </c>
      <c r="X58" s="115"/>
      <c r="Y58" s="117">
        <f t="shared" si="13"/>
        <v>0.46501309195354423</v>
      </c>
      <c r="Z58" s="86">
        <f>IF((Q58)=0,"",(Y58/Q58))</f>
        <v>1.3216820195200048E-2</v>
      </c>
      <c r="AA58" s="115"/>
      <c r="AB58" s="119"/>
      <c r="AC58" s="116">
        <f>AC56+AC57</f>
        <v>36.012186235461655</v>
      </c>
      <c r="AD58" s="115"/>
      <c r="AE58" s="117">
        <f t="shared" si="14"/>
        <v>0.36374134329167163</v>
      </c>
      <c r="AF58" s="86">
        <f>IF((W58)=0,"",(AE58/W58))</f>
        <v>1.0203568329331688E-2</v>
      </c>
      <c r="AG58" s="115"/>
      <c r="AH58" s="119"/>
      <c r="AI58" s="116">
        <f>AI56+AI57</f>
        <v>35.776165310130402</v>
      </c>
      <c r="AJ58" s="115"/>
      <c r="AK58" s="117">
        <f t="shared" si="15"/>
        <v>-0.2360209253312533</v>
      </c>
      <c r="AL58" s="86">
        <f>IF((AC58)=0,"",(AK58/AC58))</f>
        <v>-6.5539182705558847E-3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-3.39</v>
      </c>
      <c r="I59" s="115"/>
      <c r="J59" s="119"/>
      <c r="K59" s="122">
        <f>ROUND(-K58*10%,2)</f>
        <v>-3.43</v>
      </c>
      <c r="L59" s="115"/>
      <c r="M59" s="123">
        <f>K59-H59</f>
        <v>-4.0000000000000036E-2</v>
      </c>
      <c r="N59" s="92">
        <f>IF((H59)=0,"",(M59/H59))</f>
        <v>1.1799410029498535E-2</v>
      </c>
      <c r="O59" s="115"/>
      <c r="P59" s="119"/>
      <c r="Q59" s="122">
        <f>ROUND(-Q58*10%,2)</f>
        <v>-3.52</v>
      </c>
      <c r="R59" s="115"/>
      <c r="S59" s="123">
        <f t="shared" si="12"/>
        <v>-8.9999999999999858E-2</v>
      </c>
      <c r="T59" s="92">
        <f>IF((K59)=0,"",(S59/K59))</f>
        <v>2.6239067055393542E-2</v>
      </c>
      <c r="U59" s="115"/>
      <c r="V59" s="119"/>
      <c r="W59" s="122">
        <f>ROUND(-W58*10%,2)</f>
        <v>-3.56</v>
      </c>
      <c r="X59" s="115"/>
      <c r="Y59" s="123">
        <f t="shared" si="13"/>
        <v>-4.0000000000000036E-2</v>
      </c>
      <c r="Z59" s="92">
        <f>IF((Q59)=0,"",(Y59/Q59))</f>
        <v>1.1363636363636374E-2</v>
      </c>
      <c r="AA59" s="115"/>
      <c r="AB59" s="119"/>
      <c r="AC59" s="122">
        <f>ROUND(-AC58*10%,2)</f>
        <v>-3.6</v>
      </c>
      <c r="AD59" s="115"/>
      <c r="AE59" s="123">
        <f t="shared" si="14"/>
        <v>-4.0000000000000036E-2</v>
      </c>
      <c r="AF59" s="92">
        <f>IF((W59)=0,"",(AE59/W59))</f>
        <v>1.1235955056179785E-2</v>
      </c>
      <c r="AG59" s="115"/>
      <c r="AH59" s="119"/>
      <c r="AI59" s="122">
        <f>ROUND(-AI58*10%,2)</f>
        <v>-3.58</v>
      </c>
      <c r="AJ59" s="115"/>
      <c r="AK59" s="123">
        <f t="shared" si="15"/>
        <v>2.0000000000000018E-2</v>
      </c>
      <c r="AL59" s="92">
        <f>IF((AC59)=0,"",(AK59/AC59))</f>
        <v>-5.5555555555555601E-3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30.464600652619531</v>
      </c>
      <c r="I60" s="127"/>
      <c r="J60" s="124"/>
      <c r="K60" s="128">
        <f>SUM(K58:K59)</f>
        <v>30.870318747572362</v>
      </c>
      <c r="L60" s="127"/>
      <c r="M60" s="129">
        <f>K60-H60</f>
        <v>0.40571809495283162</v>
      </c>
      <c r="N60" s="130">
        <f>IF((H60)=0,"",(M60/H60))</f>
        <v>1.331768958927566E-2</v>
      </c>
      <c r="O60" s="127"/>
      <c r="P60" s="124"/>
      <c r="Q60" s="128">
        <f>SUM(Q58:Q59)</f>
        <v>31.66343180021644</v>
      </c>
      <c r="R60" s="127"/>
      <c r="S60" s="129">
        <f t="shared" si="12"/>
        <v>0.7931130526440775</v>
      </c>
      <c r="T60" s="130">
        <f>IF((K60)=0,"",(S60/K60))</f>
        <v>2.5691767523665358E-2</v>
      </c>
      <c r="U60" s="127"/>
      <c r="V60" s="124"/>
      <c r="W60" s="128">
        <f>SUM(W58:W59)</f>
        <v>32.088444892169981</v>
      </c>
      <c r="X60" s="127"/>
      <c r="Y60" s="129">
        <f t="shared" si="13"/>
        <v>0.42501309195354153</v>
      </c>
      <c r="Z60" s="130">
        <f>IF((Q60)=0,"",(Y60/Q60))</f>
        <v>1.3422837253877083E-2</v>
      </c>
      <c r="AA60" s="127"/>
      <c r="AB60" s="124"/>
      <c r="AC60" s="128">
        <f>SUM(AC58:AC59)</f>
        <v>32.412186235461654</v>
      </c>
      <c r="AD60" s="127"/>
      <c r="AE60" s="129">
        <f t="shared" si="14"/>
        <v>0.32374134329167248</v>
      </c>
      <c r="AF60" s="130">
        <f>IF((W60)=0,"",(AE60/W60))</f>
        <v>1.0089031873609737E-2</v>
      </c>
      <c r="AG60" s="127"/>
      <c r="AH60" s="124"/>
      <c r="AI60" s="128">
        <f>SUM(AI58:AI59)</f>
        <v>32.196165310130404</v>
      </c>
      <c r="AJ60" s="127"/>
      <c r="AK60" s="129">
        <f t="shared" si="15"/>
        <v>-0.21602092533125017</v>
      </c>
      <c r="AL60" s="130">
        <f>IF((AC60)=0,"",(AK60/AC60))</f>
        <v>-6.6648057542908088E-3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AH9:AI9"/>
    <mergeCell ref="AK9:AL9"/>
    <mergeCell ref="V9:W9"/>
    <mergeCell ref="Y9:Z9"/>
    <mergeCell ref="AB9:AC9"/>
    <mergeCell ref="AE9:AF9"/>
    <mergeCell ref="M9:N9"/>
    <mergeCell ref="J9:K9"/>
    <mergeCell ref="G9:H9"/>
    <mergeCell ref="P9:Q9"/>
    <mergeCell ref="S9:T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Option Button 6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79"/>
  <sheetViews>
    <sheetView showGridLines="0" topLeftCell="Q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Summary!D20</f>
        <v>7500</v>
      </c>
      <c r="H7" s="9" t="s">
        <v>72</v>
      </c>
      <c r="J7" s="161"/>
      <c r="K7" s="161"/>
    </row>
    <row r="8" spans="2:42" x14ac:dyDescent="0.25">
      <c r="B8" s="6"/>
      <c r="G8" s="8">
        <f>Summary!C20</f>
        <v>3832500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17807.77</v>
      </c>
      <c r="K12" s="18">
        <f t="shared" ref="K12:K27" si="1">$F12*J12</f>
        <v>17807.77</v>
      </c>
      <c r="L12" s="19"/>
      <c r="M12" s="21">
        <f>K12-H12</f>
        <v>-5568.3999999999978</v>
      </c>
      <c r="N12" s="22">
        <f>IF((H12)=0,"",(M12/H12))</f>
        <v>-0.23820839769731303</v>
      </c>
      <c r="O12" s="19"/>
      <c r="P12" s="16">
        <v>18600.68</v>
      </c>
      <c r="Q12" s="18">
        <f t="shared" ref="Q12:Q27" si="2">$F12*P12</f>
        <v>18600.68</v>
      </c>
      <c r="R12" s="19"/>
      <c r="S12" s="21">
        <f>Q12-K12</f>
        <v>792.90999999999985</v>
      </c>
      <c r="T12" s="22">
        <f t="shared" ref="T12:T34" si="3">IF((K12)=0,"",(S12/K12))</f>
        <v>4.4526069238315626E-2</v>
      </c>
      <c r="U12" s="19"/>
      <c r="V12" s="16">
        <v>18973.900000000001</v>
      </c>
      <c r="W12" s="18">
        <f t="shared" ref="W12:W27" si="4">$F12*V12</f>
        <v>18973.900000000001</v>
      </c>
      <c r="X12" s="19"/>
      <c r="Y12" s="21">
        <f>W12-Q12</f>
        <v>373.22000000000116</v>
      </c>
      <c r="Z12" s="22">
        <f t="shared" ref="Z12:Z34" si="5">IF((Q12)=0,"",(Y12/Q12))</f>
        <v>2.0064857843906846E-2</v>
      </c>
      <c r="AA12" s="19"/>
      <c r="AB12" s="16">
        <v>19242.88</v>
      </c>
      <c r="AC12" s="18">
        <f t="shared" ref="AC12:AC27" si="6">$F12*AB12</f>
        <v>19242.88</v>
      </c>
      <c r="AD12" s="19"/>
      <c r="AE12" s="21">
        <f>AC12-W12</f>
        <v>268.97999999999956</v>
      </c>
      <c r="AF12" s="22">
        <f t="shared" ref="AF12:AF34" si="7">IF((W12)=0,"",(AE12/W12))</f>
        <v>1.4176315886559935E-2</v>
      </c>
      <c r="AG12" s="19"/>
      <c r="AH12" s="16">
        <v>19792.54</v>
      </c>
      <c r="AI12" s="18">
        <f t="shared" ref="AI12:AI27" si="8">$F12*AH12</f>
        <v>19792.54</v>
      </c>
      <c r="AJ12" s="19"/>
      <c r="AK12" s="21">
        <f>AI12-AC12</f>
        <v>549.65999999999985</v>
      </c>
      <c r="AL12" s="22">
        <f t="shared" ref="AL12:AL34" si="9">IF((AC12)=0,"",(AK12/AC12))</f>
        <v>2.8564331326703687E-2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7500</v>
      </c>
      <c r="G19" s="16">
        <v>1.3792</v>
      </c>
      <c r="H19" s="18">
        <f t="shared" si="0"/>
        <v>10344</v>
      </c>
      <c r="I19" s="19"/>
      <c r="J19" s="16">
        <v>1.0507</v>
      </c>
      <c r="K19" s="18">
        <f t="shared" si="1"/>
        <v>7880.25</v>
      </c>
      <c r="L19" s="19"/>
      <c r="M19" s="21">
        <f t="shared" si="10"/>
        <v>-2463.75</v>
      </c>
      <c r="N19" s="22">
        <f t="shared" si="11"/>
        <v>-0.23818155452436196</v>
      </c>
      <c r="O19" s="19"/>
      <c r="P19" s="16">
        <v>1.0974999999999999</v>
      </c>
      <c r="Q19" s="18">
        <f t="shared" si="2"/>
        <v>8231.25</v>
      </c>
      <c r="R19" s="19"/>
      <c r="S19" s="21">
        <f t="shared" si="12"/>
        <v>351</v>
      </c>
      <c r="T19" s="22">
        <f t="shared" si="3"/>
        <v>4.4541734082040547E-2</v>
      </c>
      <c r="U19" s="19"/>
      <c r="V19" s="16">
        <v>1.1194999999999999</v>
      </c>
      <c r="W19" s="18">
        <f t="shared" si="4"/>
        <v>8396.25</v>
      </c>
      <c r="X19" s="19"/>
      <c r="Y19" s="21">
        <f t="shared" si="13"/>
        <v>165</v>
      </c>
      <c r="Z19" s="22">
        <f t="shared" si="5"/>
        <v>2.0045558086560365E-2</v>
      </c>
      <c r="AA19" s="19"/>
      <c r="AB19" s="16">
        <v>1.1354</v>
      </c>
      <c r="AC19" s="18">
        <f t="shared" si="6"/>
        <v>8515.5</v>
      </c>
      <c r="AD19" s="19"/>
      <c r="AE19" s="21">
        <f t="shared" si="14"/>
        <v>119.25</v>
      </c>
      <c r="AF19" s="22">
        <f t="shared" si="7"/>
        <v>1.4202769093345243E-2</v>
      </c>
      <c r="AG19" s="19"/>
      <c r="AH19" s="16">
        <v>1.1677999999999999</v>
      </c>
      <c r="AI19" s="18">
        <f t="shared" si="8"/>
        <v>8758.5</v>
      </c>
      <c r="AJ19" s="19"/>
      <c r="AK19" s="21">
        <f t="shared" si="15"/>
        <v>243</v>
      </c>
      <c r="AL19" s="22">
        <f t="shared" si="9"/>
        <v>2.8536198696494628E-2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7500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7500</v>
      </c>
      <c r="G21" s="16"/>
      <c r="H21" s="18">
        <f t="shared" si="0"/>
        <v>0</v>
      </c>
      <c r="I21" s="19"/>
      <c r="J21" s="16">
        <v>-2.2599999999999999E-2</v>
      </c>
      <c r="K21" s="18">
        <f t="shared" si="1"/>
        <v>-169.5</v>
      </c>
      <c r="L21" s="19"/>
      <c r="M21" s="21">
        <f t="shared" si="10"/>
        <v>-169.5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169.5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7500</v>
      </c>
      <c r="G24" s="16">
        <v>-7.4000000000000003E-3</v>
      </c>
      <c r="H24" s="18">
        <f t="shared" si="0"/>
        <v>-55.5</v>
      </c>
      <c r="I24" s="19"/>
      <c r="J24" s="16">
        <v>0</v>
      </c>
      <c r="K24" s="18">
        <f t="shared" si="1"/>
        <v>0</v>
      </c>
      <c r="L24" s="19"/>
      <c r="M24" s="21">
        <f t="shared" si="10"/>
        <v>55.5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7500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7500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7500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33664.71</v>
      </c>
      <c r="I28" s="31"/>
      <c r="J28" s="28"/>
      <c r="K28" s="30">
        <f>SUM(K12:K27)</f>
        <v>25518.52</v>
      </c>
      <c r="L28" s="31"/>
      <c r="M28" s="32">
        <f t="shared" si="10"/>
        <v>-8146.1899999999987</v>
      </c>
      <c r="N28" s="33">
        <f t="shared" si="11"/>
        <v>-0.24198010320005725</v>
      </c>
      <c r="O28" s="31"/>
      <c r="P28" s="28"/>
      <c r="Q28" s="30">
        <f>SUM(Q12:Q27)</f>
        <v>26831.93</v>
      </c>
      <c r="R28" s="31"/>
      <c r="S28" s="32">
        <f t="shared" si="12"/>
        <v>1313.4099999999999</v>
      </c>
      <c r="T28" s="33">
        <f t="shared" si="3"/>
        <v>5.1468893964070013E-2</v>
      </c>
      <c r="U28" s="31"/>
      <c r="V28" s="28"/>
      <c r="W28" s="30">
        <f>SUM(W12:W27)</f>
        <v>27370.15</v>
      </c>
      <c r="X28" s="31"/>
      <c r="Y28" s="32">
        <f t="shared" si="13"/>
        <v>538.22000000000116</v>
      </c>
      <c r="Z28" s="33">
        <f t="shared" si="5"/>
        <v>2.0058937243798754E-2</v>
      </c>
      <c r="AA28" s="31"/>
      <c r="AB28" s="28"/>
      <c r="AC28" s="30">
        <f>SUM(AC12:AC27)</f>
        <v>27758.38</v>
      </c>
      <c r="AD28" s="31"/>
      <c r="AE28" s="32">
        <f t="shared" si="14"/>
        <v>388.22999999999956</v>
      </c>
      <c r="AF28" s="33">
        <f t="shared" si="7"/>
        <v>1.4184430848935777E-2</v>
      </c>
      <c r="AG28" s="31"/>
      <c r="AH28" s="28"/>
      <c r="AI28" s="30">
        <f>SUM(AI12:AI27)</f>
        <v>28551.040000000001</v>
      </c>
      <c r="AJ28" s="31"/>
      <c r="AK28" s="32">
        <f t="shared" si="15"/>
        <v>792.65999999999985</v>
      </c>
      <c r="AL28" s="33">
        <f t="shared" si="9"/>
        <v>2.8555701017134279E-2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7500</v>
      </c>
      <c r="G29" s="16">
        <v>-0.34624020110229936</v>
      </c>
      <c r="H29" s="18">
        <f t="shared" ref="H29:H35" si="18">F29*G29</f>
        <v>-2596.801508267245</v>
      </c>
      <c r="I29" s="19"/>
      <c r="J29" s="16">
        <v>-0.40860000000000002</v>
      </c>
      <c r="K29" s="18">
        <f t="shared" ref="K29:K35" si="19">$F29*J29</f>
        <v>-3064.5</v>
      </c>
      <c r="L29" s="19"/>
      <c r="M29" s="21">
        <f t="shared" si="10"/>
        <v>-467.69849173275497</v>
      </c>
      <c r="N29" s="22">
        <f t="shared" si="11"/>
        <v>0.1801055992318927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3064.5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7500</v>
      </c>
      <c r="G30" s="16">
        <v>-0.27998187016745585</v>
      </c>
      <c r="H30" s="18">
        <f t="shared" si="18"/>
        <v>-2099.8640262559188</v>
      </c>
      <c r="I30" s="19"/>
      <c r="J30" s="16">
        <v>0.52929999999999999</v>
      </c>
      <c r="K30" s="18">
        <f t="shared" si="19"/>
        <v>3969.75</v>
      </c>
      <c r="L30" s="19"/>
      <c r="M30" s="21">
        <f t="shared" si="10"/>
        <v>6069.6140262559184</v>
      </c>
      <c r="N30" s="22">
        <f t="shared" si="11"/>
        <v>-2.8904795502774094</v>
      </c>
      <c r="O30" s="19"/>
      <c r="P30" s="16">
        <v>0</v>
      </c>
      <c r="Q30" s="18">
        <f t="shared" si="20"/>
        <v>0</v>
      </c>
      <c r="R30" s="19"/>
      <c r="S30" s="21">
        <f t="shared" si="12"/>
        <v>-3969.75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7500</v>
      </c>
      <c r="G31" s="16">
        <v>0</v>
      </c>
      <c r="H31" s="18">
        <f t="shared" si="18"/>
        <v>0</v>
      </c>
      <c r="I31" s="19"/>
      <c r="J31" s="16">
        <v>5.4600000000000003E-2</v>
      </c>
      <c r="K31" s="18">
        <f>$F31*J31</f>
        <v>409.5</v>
      </c>
      <c r="L31" s="19"/>
      <c r="M31" s="21">
        <f t="shared" si="10"/>
        <v>409.5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-409.5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7500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7500</v>
      </c>
      <c r="G33" s="141">
        <v>2.4920000000000001E-2</v>
      </c>
      <c r="H33" s="18">
        <f t="shared" si="18"/>
        <v>186.9</v>
      </c>
      <c r="I33" s="19"/>
      <c r="J33" s="141">
        <v>2.4920000000000001E-2</v>
      </c>
      <c r="K33" s="18">
        <f t="shared" si="19"/>
        <v>186.9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186.9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186.9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186.9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186.9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22995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2230.5149999999999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2230.5149999999999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2230.5149999999999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2230.5149999999999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2230.5149999999999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2230.5149999999999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31385.459465476833</v>
      </c>
      <c r="I36" s="31"/>
      <c r="J36" s="42"/>
      <c r="K36" s="44">
        <f>SUM(K29:K35)+K28</f>
        <v>29250.685000000001</v>
      </c>
      <c r="L36" s="31"/>
      <c r="M36" s="32">
        <f t="shared" si="10"/>
        <v>-2134.7744654768321</v>
      </c>
      <c r="N36" s="33">
        <f t="shared" ref="N36:N46" si="25">IF((H36)=0,"",(M36/H36))</f>
        <v>-6.8017945310790404E-2</v>
      </c>
      <c r="O36" s="31"/>
      <c r="P36" s="42"/>
      <c r="Q36" s="44">
        <f>SUM(Q29:Q35)+Q28</f>
        <v>29249.345000000001</v>
      </c>
      <c r="R36" s="31"/>
      <c r="S36" s="32">
        <f t="shared" si="12"/>
        <v>-1.3400000000001455</v>
      </c>
      <c r="T36" s="33">
        <f t="shared" ref="T36:T46" si="26">IF((K36)=0,"",(S36/K36))</f>
        <v>-4.5810892975673749E-5</v>
      </c>
      <c r="U36" s="31"/>
      <c r="V36" s="42"/>
      <c r="W36" s="44">
        <f>SUM(W29:W35)+W28</f>
        <v>29787.565000000002</v>
      </c>
      <c r="X36" s="31"/>
      <c r="Y36" s="32">
        <f t="shared" si="13"/>
        <v>538.22000000000116</v>
      </c>
      <c r="Z36" s="33">
        <f t="shared" ref="Z36:Z46" si="27">IF((Q36)=0,"",(Y36/Q36))</f>
        <v>1.8401095819410695E-2</v>
      </c>
      <c r="AA36" s="31"/>
      <c r="AB36" s="42"/>
      <c r="AC36" s="44">
        <f>SUM(AC29:AC35)+AC28</f>
        <v>30175.795000000002</v>
      </c>
      <c r="AD36" s="31"/>
      <c r="AE36" s="32">
        <f t="shared" si="14"/>
        <v>388.22999999999956</v>
      </c>
      <c r="AF36" s="33">
        <f t="shared" ref="AF36:AF46" si="28">IF((W36)=0,"",(AE36/W36))</f>
        <v>1.3033290905114249E-2</v>
      </c>
      <c r="AG36" s="31"/>
      <c r="AH36" s="42"/>
      <c r="AI36" s="44">
        <f>SUM(AI29:AI35)+AI28</f>
        <v>30968.455000000002</v>
      </c>
      <c r="AJ36" s="31"/>
      <c r="AK36" s="32">
        <f t="shared" si="15"/>
        <v>792.65999999999985</v>
      </c>
      <c r="AL36" s="33">
        <f t="shared" ref="AL36:AL46" si="29">IF((AC36)=0,"",(AK36/AC36))</f>
        <v>2.6268073467492731E-2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7500</v>
      </c>
      <c r="G37" s="20">
        <v>2.8639999999999999</v>
      </c>
      <c r="H37" s="18">
        <f>F37*G37</f>
        <v>21480</v>
      </c>
      <c r="I37" s="19"/>
      <c r="J37" s="20">
        <v>2.9744999999999999</v>
      </c>
      <c r="K37" s="18">
        <f>$F37*J37</f>
        <v>22308.75</v>
      </c>
      <c r="L37" s="19"/>
      <c r="M37" s="21">
        <f t="shared" si="10"/>
        <v>828.75</v>
      </c>
      <c r="N37" s="22">
        <f t="shared" si="25"/>
        <v>3.8582402234636874E-2</v>
      </c>
      <c r="O37" s="19"/>
      <c r="P37" s="20">
        <v>3.0743999999999998</v>
      </c>
      <c r="Q37" s="18">
        <f>$F37*P37</f>
        <v>23058</v>
      </c>
      <c r="R37" s="19"/>
      <c r="S37" s="21">
        <f t="shared" si="12"/>
        <v>749.25</v>
      </c>
      <c r="T37" s="22">
        <f t="shared" si="26"/>
        <v>3.3585476550680789E-2</v>
      </c>
      <c r="U37" s="19"/>
      <c r="V37" s="20">
        <v>3.1743999999999999</v>
      </c>
      <c r="W37" s="18">
        <f>$F37*V37</f>
        <v>23808</v>
      </c>
      <c r="X37" s="19"/>
      <c r="Y37" s="21">
        <f t="shared" si="13"/>
        <v>750</v>
      </c>
      <c r="Z37" s="22">
        <f t="shared" si="27"/>
        <v>3.2526671870934165E-2</v>
      </c>
      <c r="AA37" s="19"/>
      <c r="AB37" s="20">
        <v>3.2744</v>
      </c>
      <c r="AC37" s="18">
        <f>$F37*AB37</f>
        <v>24558</v>
      </c>
      <c r="AD37" s="19"/>
      <c r="AE37" s="21">
        <f t="shared" si="14"/>
        <v>750</v>
      </c>
      <c r="AF37" s="22">
        <f t="shared" si="28"/>
        <v>3.1502016129032258E-2</v>
      </c>
      <c r="AG37" s="19"/>
      <c r="AH37" s="20">
        <v>3.3742999999999999</v>
      </c>
      <c r="AI37" s="18">
        <f>$F37*AH37</f>
        <v>25307.25</v>
      </c>
      <c r="AJ37" s="19"/>
      <c r="AK37" s="21">
        <f t="shared" si="15"/>
        <v>749.25</v>
      </c>
      <c r="AL37" s="22">
        <f t="shared" si="29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7500</v>
      </c>
      <c r="G38" s="20">
        <v>2.1528</v>
      </c>
      <c r="H38" s="18">
        <f>F38*G38</f>
        <v>16146</v>
      </c>
      <c r="I38" s="19"/>
      <c r="J38" s="20">
        <v>2.3115000000000001</v>
      </c>
      <c r="K38" s="18">
        <f>$F38*J38</f>
        <v>17336.25</v>
      </c>
      <c r="L38" s="19"/>
      <c r="M38" s="21">
        <f t="shared" si="10"/>
        <v>1190.25</v>
      </c>
      <c r="N38" s="22">
        <f t="shared" si="25"/>
        <v>7.371794871794872E-2</v>
      </c>
      <c r="O38" s="19"/>
      <c r="P38" s="20">
        <v>2.3588</v>
      </c>
      <c r="Q38" s="18">
        <f>$F38*P38</f>
        <v>17691</v>
      </c>
      <c r="R38" s="19"/>
      <c r="S38" s="21">
        <f t="shared" si="12"/>
        <v>354.75</v>
      </c>
      <c r="T38" s="22">
        <f t="shared" si="26"/>
        <v>2.046290287691975E-2</v>
      </c>
      <c r="U38" s="19"/>
      <c r="V38" s="20">
        <v>2.4060000000000001</v>
      </c>
      <c r="W38" s="18">
        <f>$F38*V38</f>
        <v>18045</v>
      </c>
      <c r="X38" s="19"/>
      <c r="Y38" s="21">
        <f t="shared" si="13"/>
        <v>354</v>
      </c>
      <c r="Z38" s="22">
        <f t="shared" si="27"/>
        <v>2.0010174665083941E-2</v>
      </c>
      <c r="AA38" s="19"/>
      <c r="AB38" s="20">
        <v>2.4533</v>
      </c>
      <c r="AC38" s="18">
        <f>$F38*AB38</f>
        <v>18399.75</v>
      </c>
      <c r="AD38" s="19"/>
      <c r="AE38" s="21">
        <f t="shared" si="14"/>
        <v>354.75</v>
      </c>
      <c r="AF38" s="22">
        <f t="shared" si="28"/>
        <v>1.9659185369908561E-2</v>
      </c>
      <c r="AG38" s="19"/>
      <c r="AH38" s="20">
        <v>2.5005999999999999</v>
      </c>
      <c r="AI38" s="18">
        <f>$F38*AH38</f>
        <v>18754.5</v>
      </c>
      <c r="AJ38" s="19"/>
      <c r="AK38" s="21">
        <f t="shared" si="15"/>
        <v>354.75</v>
      </c>
      <c r="AL38" s="22">
        <f t="shared" si="29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69011.45946547683</v>
      </c>
      <c r="I39" s="49"/>
      <c r="J39" s="48"/>
      <c r="K39" s="44">
        <f>SUM(K36:K38)</f>
        <v>68895.684999999998</v>
      </c>
      <c r="L39" s="49"/>
      <c r="M39" s="32">
        <f t="shared" si="10"/>
        <v>-115.77446547683212</v>
      </c>
      <c r="N39" s="33">
        <f t="shared" si="25"/>
        <v>-1.6776121875055926E-3</v>
      </c>
      <c r="O39" s="49"/>
      <c r="P39" s="48"/>
      <c r="Q39" s="44">
        <f>SUM(Q36:Q38)</f>
        <v>69998.345000000001</v>
      </c>
      <c r="R39" s="49"/>
      <c r="S39" s="32">
        <f t="shared" si="12"/>
        <v>1102.6600000000035</v>
      </c>
      <c r="T39" s="33">
        <f t="shared" si="26"/>
        <v>1.6004775915937311E-2</v>
      </c>
      <c r="U39" s="49"/>
      <c r="V39" s="48"/>
      <c r="W39" s="44">
        <f>SUM(W36:W38)</f>
        <v>71640.565000000002</v>
      </c>
      <c r="X39" s="49"/>
      <c r="Y39" s="32">
        <f t="shared" si="13"/>
        <v>1642.2200000000012</v>
      </c>
      <c r="Z39" s="33">
        <f t="shared" si="27"/>
        <v>2.3460840395583656E-2</v>
      </c>
      <c r="AA39" s="49"/>
      <c r="AB39" s="48"/>
      <c r="AC39" s="44">
        <f>SUM(AC36:AC38)</f>
        <v>73133.544999999998</v>
      </c>
      <c r="AD39" s="49"/>
      <c r="AE39" s="32">
        <f t="shared" si="14"/>
        <v>1492.9799999999959</v>
      </c>
      <c r="AF39" s="33">
        <f t="shared" si="28"/>
        <v>2.0839869143968865E-2</v>
      </c>
      <c r="AG39" s="49"/>
      <c r="AH39" s="48"/>
      <c r="AI39" s="44">
        <f>SUM(AI36:AI38)</f>
        <v>75030.205000000002</v>
      </c>
      <c r="AJ39" s="49"/>
      <c r="AK39" s="32">
        <f t="shared" si="15"/>
        <v>1896.6600000000035</v>
      </c>
      <c r="AL39" s="33">
        <f t="shared" si="29"/>
        <v>2.5934200236020333E-2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3855495</v>
      </c>
      <c r="G40" s="51">
        <v>4.4000000000000003E-3</v>
      </c>
      <c r="H40" s="162">
        <f t="shared" ref="H40:H48" si="30">F40*G40</f>
        <v>16964.178</v>
      </c>
      <c r="I40" s="19"/>
      <c r="J40" s="51">
        <v>4.4000000000000003E-3</v>
      </c>
      <c r="K40" s="162">
        <f t="shared" ref="K40:K48" si="31">$F40*J40</f>
        <v>16964.178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16964.178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16964.178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16964.178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16964.178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3855495</v>
      </c>
      <c r="G41" s="51">
        <v>1.1999999999999999E-3</v>
      </c>
      <c r="H41" s="162">
        <f t="shared" si="30"/>
        <v>4626.5939999999991</v>
      </c>
      <c r="I41" s="19"/>
      <c r="J41" s="51">
        <v>1.1999999999999999E-3</v>
      </c>
      <c r="K41" s="162">
        <f t="shared" si="31"/>
        <v>4626.5939999999991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5012.1435000000001</v>
      </c>
      <c r="R41" s="19"/>
      <c r="S41" s="21">
        <f t="shared" si="12"/>
        <v>385.54950000000099</v>
      </c>
      <c r="T41" s="163">
        <f t="shared" si="26"/>
        <v>8.3333333333333565E-2</v>
      </c>
      <c r="U41" s="19"/>
      <c r="V41" s="51">
        <v>1.2999999999999999E-3</v>
      </c>
      <c r="W41" s="162">
        <f t="shared" si="33"/>
        <v>5012.1435000000001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5012.1435000000001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5012.1435000000001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3832500</v>
      </c>
      <c r="G43" s="51">
        <v>7.0000000000000001E-3</v>
      </c>
      <c r="H43" s="162">
        <f t="shared" si="30"/>
        <v>26827.5</v>
      </c>
      <c r="I43" s="19"/>
      <c r="J43" s="51">
        <v>7.0000000000000001E-3</v>
      </c>
      <c r="K43" s="162">
        <f t="shared" si="31"/>
        <v>26827.5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26827.5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26827.5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26827.5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26827.5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2452800</v>
      </c>
      <c r="G44" s="55">
        <v>7.1999999999999995E-2</v>
      </c>
      <c r="H44" s="162">
        <f t="shared" si="30"/>
        <v>176601.59999999998</v>
      </c>
      <c r="I44" s="19"/>
      <c r="J44" s="55">
        <v>7.1999999999999995E-2</v>
      </c>
      <c r="K44" s="162">
        <f t="shared" si="31"/>
        <v>176601.59999999998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176601.59999999998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176601.59999999998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176601.59999999998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176601.59999999998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689850</v>
      </c>
      <c r="G45" s="55">
        <v>0.109</v>
      </c>
      <c r="H45" s="162">
        <f t="shared" si="30"/>
        <v>75193.649999999994</v>
      </c>
      <c r="I45" s="19"/>
      <c r="J45" s="55">
        <v>0.109</v>
      </c>
      <c r="K45" s="162">
        <f t="shared" si="31"/>
        <v>75193.649999999994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75193.649999999994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75193.649999999994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75193.649999999994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75193.649999999994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689850</v>
      </c>
      <c r="G46" s="55">
        <v>0.129</v>
      </c>
      <c r="H46" s="162">
        <f t="shared" si="30"/>
        <v>88990.650000000009</v>
      </c>
      <c r="I46" s="19"/>
      <c r="J46" s="55">
        <v>0.129</v>
      </c>
      <c r="K46" s="162">
        <f t="shared" si="31"/>
        <v>88990.650000000009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88990.650000000009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88990.650000000009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88990.650000000009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88990.650000000009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3831750</v>
      </c>
      <c r="G48" s="55">
        <v>9.7000000000000003E-2</v>
      </c>
      <c r="H48" s="162">
        <f t="shared" si="30"/>
        <v>371679.75</v>
      </c>
      <c r="I48" s="60"/>
      <c r="J48" s="55">
        <v>9.7000000000000003E-2</v>
      </c>
      <c r="K48" s="162">
        <f t="shared" si="31"/>
        <v>371679.75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371679.75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371679.75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371679.75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371679.75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458215.88146547682</v>
      </c>
      <c r="I50" s="76"/>
      <c r="J50" s="73"/>
      <c r="K50" s="75">
        <f>SUM(K40:K46,K39)</f>
        <v>458100.10700000002</v>
      </c>
      <c r="L50" s="76"/>
      <c r="M50" s="77">
        <f>K50-H50</f>
        <v>-115.77446547680302</v>
      </c>
      <c r="N50" s="78">
        <f>IF((H50)=0,"",(M50/H50))</f>
        <v>-2.5266358098835506E-4</v>
      </c>
      <c r="O50" s="76"/>
      <c r="P50" s="73"/>
      <c r="Q50" s="75">
        <f>SUM(Q40:Q46,Q39)</f>
        <v>459588.31649999996</v>
      </c>
      <c r="R50" s="76"/>
      <c r="S50" s="77">
        <f t="shared" si="12"/>
        <v>1488.209499999939</v>
      </c>
      <c r="T50" s="78">
        <f>IF((K50)=0,"",(S50/K50))</f>
        <v>3.2486556480981984E-3</v>
      </c>
      <c r="U50" s="76"/>
      <c r="V50" s="73"/>
      <c r="W50" s="75">
        <f>SUM(W40:W46,W39)</f>
        <v>461230.53649999999</v>
      </c>
      <c r="X50" s="76"/>
      <c r="Y50" s="77">
        <f t="shared" si="13"/>
        <v>1642.2200000000303</v>
      </c>
      <c r="Z50" s="78">
        <f>IF((Q50)=0,"",(Y50/Q50))</f>
        <v>3.5732414011443443E-3</v>
      </c>
      <c r="AA50" s="76"/>
      <c r="AB50" s="73"/>
      <c r="AC50" s="75">
        <f>SUM(AC40:AC46,AC39)</f>
        <v>462723.51649999997</v>
      </c>
      <c r="AD50" s="76"/>
      <c r="AE50" s="77">
        <f t="shared" si="14"/>
        <v>1492.9799999999814</v>
      </c>
      <c r="AF50" s="78">
        <f>IF((W50)=0,"",(AE50/W50))</f>
        <v>3.2369495986308821E-3</v>
      </c>
      <c r="AG50" s="76"/>
      <c r="AH50" s="73"/>
      <c r="AI50" s="75">
        <f>SUM(AI40:AI46,AI39)</f>
        <v>464620.1765</v>
      </c>
      <c r="AJ50" s="76"/>
      <c r="AK50" s="77">
        <f t="shared" si="15"/>
        <v>1896.6600000000326</v>
      </c>
      <c r="AL50" s="78">
        <f>IF((AC50)=0,"",(AK50/AC50))</f>
        <v>4.0989055718330513E-3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59568.064590511989</v>
      </c>
      <c r="I51" s="83"/>
      <c r="J51" s="80">
        <v>0.13</v>
      </c>
      <c r="K51" s="84">
        <f>K50*J51</f>
        <v>59553.013910000001</v>
      </c>
      <c r="L51" s="83"/>
      <c r="M51" s="85">
        <f>K51-H51</f>
        <v>-15.050680511987593</v>
      </c>
      <c r="N51" s="86">
        <f>IF((H51)=0,"",(M51/H51))</f>
        <v>-2.5266358098840883E-4</v>
      </c>
      <c r="O51" s="83"/>
      <c r="P51" s="80">
        <v>0.13</v>
      </c>
      <c r="Q51" s="84">
        <f>Q50*P51</f>
        <v>59746.481144999998</v>
      </c>
      <c r="R51" s="83"/>
      <c r="S51" s="85">
        <f t="shared" si="12"/>
        <v>193.46723499999644</v>
      </c>
      <c r="T51" s="86">
        <f>IF((K51)=0,"",(S51/K51))</f>
        <v>3.2486556480982717E-3</v>
      </c>
      <c r="U51" s="83"/>
      <c r="V51" s="80">
        <v>0.13</v>
      </c>
      <c r="W51" s="84">
        <f>W50*V51</f>
        <v>59959.969745000002</v>
      </c>
      <c r="X51" s="83"/>
      <c r="Y51" s="85">
        <f t="shared" si="13"/>
        <v>213.48860000000423</v>
      </c>
      <c r="Z51" s="86">
        <f>IF((Q51)=0,"",(Y51/Q51))</f>
        <v>3.5732414011443491E-3</v>
      </c>
      <c r="AA51" s="83"/>
      <c r="AB51" s="80">
        <v>0.13</v>
      </c>
      <c r="AC51" s="84">
        <f>AC50*AB51</f>
        <v>60154.057144999999</v>
      </c>
      <c r="AD51" s="83"/>
      <c r="AE51" s="85">
        <f t="shared" si="14"/>
        <v>194.08739999999671</v>
      </c>
      <c r="AF51" s="86">
        <f>IF((W51)=0,"",(AE51/W51))</f>
        <v>3.2369495986308673E-3</v>
      </c>
      <c r="AG51" s="83"/>
      <c r="AH51" s="80">
        <v>0.13</v>
      </c>
      <c r="AI51" s="84">
        <f>AI50*AH51</f>
        <v>60400.622945000003</v>
      </c>
      <c r="AJ51" s="83"/>
      <c r="AK51" s="85">
        <f t="shared" si="15"/>
        <v>246.56580000000395</v>
      </c>
      <c r="AL51" s="86">
        <f>IF((AC51)=0,"",(AK51/AC51))</f>
        <v>4.0989055718330461E-3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517783.94605598878</v>
      </c>
      <c r="I52" s="83"/>
      <c r="J52" s="88"/>
      <c r="K52" s="84">
        <f>K50+K51</f>
        <v>517653.12091</v>
      </c>
      <c r="L52" s="83"/>
      <c r="M52" s="85">
        <f>K52-H52</f>
        <v>-130.82514598878333</v>
      </c>
      <c r="N52" s="86">
        <f>IF((H52)=0,"",(M52/H52))</f>
        <v>-2.5266358098834725E-4</v>
      </c>
      <c r="O52" s="83"/>
      <c r="P52" s="88"/>
      <c r="Q52" s="84">
        <f>Q50+Q51</f>
        <v>519334.79764499993</v>
      </c>
      <c r="R52" s="83"/>
      <c r="S52" s="85">
        <f t="shared" si="12"/>
        <v>1681.6767349999282</v>
      </c>
      <c r="T52" s="86">
        <f>IF((K52)=0,"",(S52/K52))</f>
        <v>3.2486556480981928E-3</v>
      </c>
      <c r="U52" s="83"/>
      <c r="V52" s="88"/>
      <c r="W52" s="84">
        <f>W50+W51</f>
        <v>521190.506245</v>
      </c>
      <c r="X52" s="83"/>
      <c r="Y52" s="85">
        <f t="shared" si="13"/>
        <v>1855.7086000000709</v>
      </c>
      <c r="Z52" s="86">
        <f>IF((Q52)=0,"",(Y52/Q52))</f>
        <v>3.573241401144415E-3</v>
      </c>
      <c r="AA52" s="83"/>
      <c r="AB52" s="88"/>
      <c r="AC52" s="84">
        <f>AC50+AC51</f>
        <v>522877.573645</v>
      </c>
      <c r="AD52" s="83"/>
      <c r="AE52" s="85">
        <f t="shared" si="14"/>
        <v>1687.0673999999999</v>
      </c>
      <c r="AF52" s="86">
        <f>IF((W52)=0,"",(AE52/W52))</f>
        <v>3.2369495986309224E-3</v>
      </c>
      <c r="AG52" s="83"/>
      <c r="AH52" s="88"/>
      <c r="AI52" s="84">
        <f>AI50+AI51</f>
        <v>525020.79944500001</v>
      </c>
      <c r="AJ52" s="83"/>
      <c r="AK52" s="85">
        <f t="shared" si="15"/>
        <v>2143.2258000000147</v>
      </c>
      <c r="AL52" s="86">
        <f>IF((AC52)=0,"",(AK52/AC52))</f>
        <v>4.0989055718330088E-3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-51778.39</v>
      </c>
      <c r="I53" s="83"/>
      <c r="J53" s="88"/>
      <c r="K53" s="90">
        <f>ROUND(-K52*10%,2)</f>
        <v>-51765.31</v>
      </c>
      <c r="L53" s="83"/>
      <c r="M53" s="91">
        <f>K53-H53</f>
        <v>13.080000000001746</v>
      </c>
      <c r="N53" s="92">
        <f>IF((H53)=0,"",(M53/H53))</f>
        <v>-2.5261503882221419E-4</v>
      </c>
      <c r="O53" s="83"/>
      <c r="P53" s="88"/>
      <c r="Q53" s="90">
        <f>ROUND(-Q52*10%,2)</f>
        <v>-51933.48</v>
      </c>
      <c r="R53" s="83"/>
      <c r="S53" s="91">
        <f t="shared" si="12"/>
        <v>-168.17000000000553</v>
      </c>
      <c r="T53" s="92">
        <f>IF((K53)=0,"",(S53/K53))</f>
        <v>3.2487007225496288E-3</v>
      </c>
      <c r="U53" s="83"/>
      <c r="V53" s="88"/>
      <c r="W53" s="90">
        <f>ROUND(-W52*10%,2)</f>
        <v>-52119.05</v>
      </c>
      <c r="X53" s="83"/>
      <c r="Y53" s="91">
        <f t="shared" si="13"/>
        <v>-185.56999999999971</v>
      </c>
      <c r="Z53" s="92">
        <f>IF((Q53)=0,"",(Y53/Q53))</f>
        <v>3.5732248252957378E-3</v>
      </c>
      <c r="AA53" s="83"/>
      <c r="AB53" s="88"/>
      <c r="AC53" s="90">
        <f>ROUND(-AC52*10%,2)</f>
        <v>-52287.76</v>
      </c>
      <c r="AD53" s="83"/>
      <c r="AE53" s="91">
        <f t="shared" si="14"/>
        <v>-168.70999999999913</v>
      </c>
      <c r="AF53" s="92">
        <f>IF((W53)=0,"",(AE53/W53))</f>
        <v>3.2370121865229529E-3</v>
      </c>
      <c r="AG53" s="83"/>
      <c r="AH53" s="88"/>
      <c r="AI53" s="90">
        <f>ROUND(-AI52*10%,2)</f>
        <v>-52502.080000000002</v>
      </c>
      <c r="AJ53" s="83"/>
      <c r="AK53" s="91">
        <f t="shared" si="15"/>
        <v>-214.31999999999971</v>
      </c>
      <c r="AL53" s="92">
        <f>IF((AC53)=0,"",(AK53/AC53))</f>
        <v>4.098856022900956E-3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466005.55605598877</v>
      </c>
      <c r="I54" s="96"/>
      <c r="J54" s="93"/>
      <c r="K54" s="97">
        <f>K52+K53</f>
        <v>465887.81091</v>
      </c>
      <c r="L54" s="96"/>
      <c r="M54" s="98">
        <f>K54-H54</f>
        <v>-117.74514598876704</v>
      </c>
      <c r="N54" s="99">
        <f>IF((H54)=0,"",(M54/H54))</f>
        <v>-2.5266897456179774E-4</v>
      </c>
      <c r="O54" s="96"/>
      <c r="P54" s="93"/>
      <c r="Q54" s="97">
        <f>Q52+Q53</f>
        <v>467401.31764499994</v>
      </c>
      <c r="R54" s="96"/>
      <c r="S54" s="98">
        <f t="shared" si="12"/>
        <v>1513.5067349999445</v>
      </c>
      <c r="T54" s="99">
        <f>IF((K54)=0,"",(S54/K54))</f>
        <v>3.2486506398260824E-3</v>
      </c>
      <c r="U54" s="96"/>
      <c r="V54" s="93"/>
      <c r="W54" s="97">
        <f>W52+W53</f>
        <v>469071.45624500001</v>
      </c>
      <c r="X54" s="96"/>
      <c r="Y54" s="98">
        <f t="shared" si="13"/>
        <v>1670.1386000000639</v>
      </c>
      <c r="Z54" s="99">
        <f>IF((Q54)=0,"",(Y54/Q54))</f>
        <v>3.5732432429053727E-3</v>
      </c>
      <c r="AA54" s="96"/>
      <c r="AB54" s="93"/>
      <c r="AC54" s="97">
        <f>AC52+AC53</f>
        <v>470589.81364499999</v>
      </c>
      <c r="AD54" s="96"/>
      <c r="AE54" s="98">
        <f t="shared" si="14"/>
        <v>1518.357399999979</v>
      </c>
      <c r="AF54" s="99">
        <f>IF((W54)=0,"",(AE54/W54))</f>
        <v>3.2369426444207425E-3</v>
      </c>
      <c r="AG54" s="96"/>
      <c r="AH54" s="93"/>
      <c r="AI54" s="97">
        <f>AI52+AI53</f>
        <v>472518.719445</v>
      </c>
      <c r="AJ54" s="96"/>
      <c r="AK54" s="98">
        <f t="shared" si="15"/>
        <v>1928.9058000000077</v>
      </c>
      <c r="AL54" s="99">
        <f>IF((AC54)=0,"",(AK54/AC54))</f>
        <v>4.0989110772701965E-3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489171.9814654768</v>
      </c>
      <c r="I56" s="110"/>
      <c r="J56" s="107"/>
      <c r="K56" s="109">
        <f>SUM(K47:K48,K39,K40:K43)</f>
        <v>489056.20699999999</v>
      </c>
      <c r="L56" s="110"/>
      <c r="M56" s="111">
        <f>K56-H56</f>
        <v>-115.77446547680302</v>
      </c>
      <c r="N56" s="78">
        <f>IF((H56)=0,"",(M56/H56))</f>
        <v>-2.3667435965968908E-4</v>
      </c>
      <c r="O56" s="110"/>
      <c r="P56" s="107"/>
      <c r="Q56" s="109">
        <f>SUM(Q47:Q48,Q39,Q40:Q43)</f>
        <v>490544.41649999999</v>
      </c>
      <c r="R56" s="110"/>
      <c r="S56" s="111">
        <f t="shared" si="12"/>
        <v>1488.2094999999972</v>
      </c>
      <c r="T56" s="78">
        <f>IF((K56)=0,"",(S56/K56))</f>
        <v>3.0430234371813161E-3</v>
      </c>
      <c r="U56" s="110"/>
      <c r="V56" s="107"/>
      <c r="W56" s="109">
        <f>SUM(W47:W48,W39,W40:W43)</f>
        <v>492186.63650000002</v>
      </c>
      <c r="X56" s="110"/>
      <c r="Y56" s="111">
        <f t="shared" si="13"/>
        <v>1642.2200000000303</v>
      </c>
      <c r="Z56" s="78">
        <f>IF((Q56)=0,"",(Y56/Q56))</f>
        <v>3.3477498566126893E-3</v>
      </c>
      <c r="AA56" s="110"/>
      <c r="AB56" s="107"/>
      <c r="AC56" s="109">
        <f>SUM(AC47:AC48,AC39,AC40:AC43)</f>
        <v>493679.6165</v>
      </c>
      <c r="AD56" s="110"/>
      <c r="AE56" s="111">
        <f t="shared" si="14"/>
        <v>1492.9799999999814</v>
      </c>
      <c r="AF56" s="78">
        <f>IF((W56)=0,"",(AE56/W56))</f>
        <v>3.0333615122441083E-3</v>
      </c>
      <c r="AG56" s="110"/>
      <c r="AH56" s="107"/>
      <c r="AI56" s="109">
        <f>SUM(AI47:AI48,AI39,AI40:AI43)</f>
        <v>495576.27650000004</v>
      </c>
      <c r="AJ56" s="110"/>
      <c r="AK56" s="111">
        <f t="shared" si="15"/>
        <v>1896.6600000000326</v>
      </c>
      <c r="AL56" s="78">
        <f>IF((AC56)=0,"",(AK56/AC56))</f>
        <v>3.8418843651002402E-3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63592.357590511987</v>
      </c>
      <c r="I57" s="115"/>
      <c r="J57" s="113">
        <v>0.13</v>
      </c>
      <c r="K57" s="116">
        <f>K56*J57</f>
        <v>63577.306909999999</v>
      </c>
      <c r="L57" s="115"/>
      <c r="M57" s="117">
        <f>K57-H57</f>
        <v>-15.050680511987593</v>
      </c>
      <c r="N57" s="86">
        <f>IF((H57)=0,"",(M57/H57))</f>
        <v>-2.3667435965973941E-4</v>
      </c>
      <c r="O57" s="115"/>
      <c r="P57" s="113">
        <v>0.13</v>
      </c>
      <c r="Q57" s="116">
        <f>Q56*P57</f>
        <v>63770.774145000003</v>
      </c>
      <c r="R57" s="115"/>
      <c r="S57" s="117">
        <f t="shared" si="12"/>
        <v>193.46723500000371</v>
      </c>
      <c r="T57" s="86">
        <f>IF((K57)=0,"",(S57/K57))</f>
        <v>3.0430234371813802E-3</v>
      </c>
      <c r="U57" s="115"/>
      <c r="V57" s="113">
        <v>0.13</v>
      </c>
      <c r="W57" s="116">
        <f>W56*V57</f>
        <v>63984.262745000007</v>
      </c>
      <c r="X57" s="115"/>
      <c r="Y57" s="117">
        <f t="shared" si="13"/>
        <v>213.48860000000423</v>
      </c>
      <c r="Z57" s="86">
        <f>IF((Q57)=0,"",(Y57/Q57))</f>
        <v>3.3477498566126937E-3</v>
      </c>
      <c r="AA57" s="115"/>
      <c r="AB57" s="113">
        <v>0.13</v>
      </c>
      <c r="AC57" s="116">
        <f>AC56*AB57</f>
        <v>64178.350145000004</v>
      </c>
      <c r="AD57" s="115"/>
      <c r="AE57" s="117">
        <f t="shared" si="14"/>
        <v>194.08739999999671</v>
      </c>
      <c r="AF57" s="86">
        <f>IF((W57)=0,"",(AE57/W57))</f>
        <v>3.0333615122440944E-3</v>
      </c>
      <c r="AG57" s="115"/>
      <c r="AH57" s="113">
        <v>0.13</v>
      </c>
      <c r="AI57" s="116">
        <f>AI56*AH57</f>
        <v>64424.915945000008</v>
      </c>
      <c r="AJ57" s="115"/>
      <c r="AK57" s="117">
        <f t="shared" si="15"/>
        <v>246.56580000000395</v>
      </c>
      <c r="AL57" s="86">
        <f>IF((AC57)=0,"",(AK57/AC57))</f>
        <v>3.8418843651002355E-3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552764.33905598882</v>
      </c>
      <c r="I58" s="115"/>
      <c r="J58" s="119"/>
      <c r="K58" s="116">
        <f>K56+K57</f>
        <v>552633.51390999998</v>
      </c>
      <c r="L58" s="115"/>
      <c r="M58" s="117">
        <f>K58-H58</f>
        <v>-130.82514598884154</v>
      </c>
      <c r="N58" s="86">
        <f>IF((H58)=0,"",(M58/H58))</f>
        <v>-2.3667435965978698E-4</v>
      </c>
      <c r="O58" s="115"/>
      <c r="P58" s="119"/>
      <c r="Q58" s="116">
        <f>Q56+Q57</f>
        <v>554315.19064499997</v>
      </c>
      <c r="R58" s="115"/>
      <c r="S58" s="117">
        <f t="shared" si="12"/>
        <v>1681.6767349999864</v>
      </c>
      <c r="T58" s="86">
        <f>IF((K58)=0,"",(S58/K58))</f>
        <v>3.0430234371812974E-3</v>
      </c>
      <c r="U58" s="115"/>
      <c r="V58" s="119"/>
      <c r="W58" s="116">
        <f>W56+W57</f>
        <v>556170.89924499998</v>
      </c>
      <c r="X58" s="115"/>
      <c r="Y58" s="117">
        <f t="shared" si="13"/>
        <v>1855.7086000000127</v>
      </c>
      <c r="Z58" s="86">
        <f>IF((Q58)=0,"",(Y58/Q58))</f>
        <v>3.3477498566126503E-3</v>
      </c>
      <c r="AA58" s="115"/>
      <c r="AB58" s="119"/>
      <c r="AC58" s="116">
        <f>AC56+AC57</f>
        <v>557857.96664500004</v>
      </c>
      <c r="AD58" s="115"/>
      <c r="AE58" s="117">
        <f t="shared" si="14"/>
        <v>1687.0674000000581</v>
      </c>
      <c r="AF58" s="86">
        <f>IF((W58)=0,"",(AE58/W58))</f>
        <v>3.033361512244251E-3</v>
      </c>
      <c r="AG58" s="115"/>
      <c r="AH58" s="119"/>
      <c r="AI58" s="116">
        <f>AI56+AI57</f>
        <v>560001.19244500005</v>
      </c>
      <c r="AJ58" s="115"/>
      <c r="AK58" s="117">
        <f t="shared" si="15"/>
        <v>2143.2258000000147</v>
      </c>
      <c r="AL58" s="86">
        <f>IF((AC58)=0,"",(AK58/AC58))</f>
        <v>3.8418843651002003E-3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-55276.43</v>
      </c>
      <c r="I59" s="115"/>
      <c r="J59" s="119"/>
      <c r="K59" s="122">
        <f>ROUND(-K58*10%,2)</f>
        <v>-55263.35</v>
      </c>
      <c r="L59" s="115"/>
      <c r="M59" s="123">
        <f>K59-H59</f>
        <v>13.080000000001746</v>
      </c>
      <c r="N59" s="92">
        <f>IF((H59)=0,"",(M59/H59))</f>
        <v>-2.366288850419925E-4</v>
      </c>
      <c r="O59" s="115"/>
      <c r="P59" s="119"/>
      <c r="Q59" s="122">
        <f>ROUND(-Q58*10%,2)</f>
        <v>-55431.519999999997</v>
      </c>
      <c r="R59" s="115"/>
      <c r="S59" s="123">
        <f t="shared" si="12"/>
        <v>-168.16999999999825</v>
      </c>
      <c r="T59" s="92">
        <f>IF((K59)=0,"",(S59/K59))</f>
        <v>3.0430656122004593E-3</v>
      </c>
      <c r="U59" s="115"/>
      <c r="V59" s="119"/>
      <c r="W59" s="122">
        <f>ROUND(-W58*10%,2)</f>
        <v>-55617.09</v>
      </c>
      <c r="X59" s="115"/>
      <c r="Y59" s="123">
        <f t="shared" si="13"/>
        <v>-185.56999999999971</v>
      </c>
      <c r="Z59" s="92">
        <f>IF((Q59)=0,"",(Y59/Q59))</f>
        <v>3.3477342854751182E-3</v>
      </c>
      <c r="AA59" s="115"/>
      <c r="AB59" s="119"/>
      <c r="AC59" s="122">
        <f>ROUND(-AC58*10%,2)</f>
        <v>-55785.8</v>
      </c>
      <c r="AD59" s="115"/>
      <c r="AE59" s="123">
        <f t="shared" si="14"/>
        <v>-168.7100000000064</v>
      </c>
      <c r="AF59" s="92">
        <f>IF((W59)=0,"",(AE59/W59))</f>
        <v>3.0334201232032529E-3</v>
      </c>
      <c r="AG59" s="115"/>
      <c r="AH59" s="119"/>
      <c r="AI59" s="122">
        <f>ROUND(-AI58*10%,2)</f>
        <v>-56000.12</v>
      </c>
      <c r="AJ59" s="115"/>
      <c r="AK59" s="123">
        <f t="shared" si="15"/>
        <v>-214.31999999999971</v>
      </c>
      <c r="AL59" s="92">
        <f>IF((AC59)=0,"",(AK59/AC59))</f>
        <v>3.8418378870608595E-3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497487.90905598883</v>
      </c>
      <c r="I60" s="127"/>
      <c r="J60" s="124"/>
      <c r="K60" s="128">
        <f>SUM(K58:K59)</f>
        <v>497370.16391</v>
      </c>
      <c r="L60" s="127"/>
      <c r="M60" s="129">
        <f>K60-H60</f>
        <v>-117.74514598882524</v>
      </c>
      <c r="N60" s="130">
        <f>IF((H60)=0,"",(M60/H60))</f>
        <v>-2.3667941239467155E-4</v>
      </c>
      <c r="O60" s="127"/>
      <c r="P60" s="124"/>
      <c r="Q60" s="128">
        <f>SUM(Q58:Q59)</f>
        <v>498883.67064499995</v>
      </c>
      <c r="R60" s="127"/>
      <c r="S60" s="129">
        <f t="shared" si="12"/>
        <v>1513.5067349999445</v>
      </c>
      <c r="T60" s="130">
        <f>IF((K60)=0,"",(S60/K60))</f>
        <v>3.0430187510681003E-3</v>
      </c>
      <c r="U60" s="127"/>
      <c r="V60" s="124"/>
      <c r="W60" s="128">
        <f>SUM(W58:W59)</f>
        <v>500553.80924500001</v>
      </c>
      <c r="X60" s="127"/>
      <c r="Y60" s="129">
        <f t="shared" si="13"/>
        <v>1670.1386000000639</v>
      </c>
      <c r="Z60" s="130">
        <f>IF((Q60)=0,"",(Y60/Q60))</f>
        <v>3.3477515867391776E-3</v>
      </c>
      <c r="AA60" s="127"/>
      <c r="AB60" s="124"/>
      <c r="AC60" s="128">
        <f>SUM(AC58:AC59)</f>
        <v>502072.16664500005</v>
      </c>
      <c r="AD60" s="127"/>
      <c r="AE60" s="129">
        <f t="shared" si="14"/>
        <v>1518.3574000000372</v>
      </c>
      <c r="AF60" s="130">
        <f>IF((W60)=0,"",(AE60/W60))</f>
        <v>3.0333549999154341E-3</v>
      </c>
      <c r="AG60" s="127"/>
      <c r="AH60" s="124"/>
      <c r="AI60" s="128">
        <f>SUM(AI58:AI59)</f>
        <v>504001.07244500006</v>
      </c>
      <c r="AJ60" s="127"/>
      <c r="AK60" s="129">
        <f t="shared" si="15"/>
        <v>1928.9058000000077</v>
      </c>
      <c r="AL60" s="130">
        <f>IF((AC60)=0,"",(AK60/AC60))</f>
        <v>3.8418895293271223E-3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79"/>
  <sheetViews>
    <sheetView showGridLines="0" topLeftCell="Q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Summary!D21</f>
        <v>10000</v>
      </c>
      <c r="H7" s="9" t="s">
        <v>72</v>
      </c>
      <c r="J7" s="161"/>
      <c r="K7" s="161"/>
    </row>
    <row r="8" spans="2:42" x14ac:dyDescent="0.25">
      <c r="B8" s="6"/>
      <c r="G8" s="8">
        <f>Summary!C21</f>
        <v>5110000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17807.77</v>
      </c>
      <c r="K12" s="18">
        <f t="shared" ref="K12:K27" si="1">$F12*J12</f>
        <v>17807.77</v>
      </c>
      <c r="L12" s="19"/>
      <c r="M12" s="21">
        <f>K12-H12</f>
        <v>-5568.3999999999978</v>
      </c>
      <c r="N12" s="22">
        <f>IF((H12)=0,"",(M12/H12))</f>
        <v>-0.23820839769731303</v>
      </c>
      <c r="O12" s="19"/>
      <c r="P12" s="16">
        <v>18600.68</v>
      </c>
      <c r="Q12" s="18">
        <f t="shared" ref="Q12:Q27" si="2">$F12*P12</f>
        <v>18600.68</v>
      </c>
      <c r="R12" s="19"/>
      <c r="S12" s="21">
        <f>Q12-K12</f>
        <v>792.90999999999985</v>
      </c>
      <c r="T12" s="22">
        <f t="shared" ref="T12:T34" si="3">IF((K12)=0,"",(S12/K12))</f>
        <v>4.4526069238315626E-2</v>
      </c>
      <c r="U12" s="19"/>
      <c r="V12" s="16">
        <v>18973.900000000001</v>
      </c>
      <c r="W12" s="18">
        <f t="shared" ref="W12:W27" si="4">$F12*V12</f>
        <v>18973.900000000001</v>
      </c>
      <c r="X12" s="19"/>
      <c r="Y12" s="21">
        <f>W12-Q12</f>
        <v>373.22000000000116</v>
      </c>
      <c r="Z12" s="22">
        <f t="shared" ref="Z12:Z34" si="5">IF((Q12)=0,"",(Y12/Q12))</f>
        <v>2.0064857843906846E-2</v>
      </c>
      <c r="AA12" s="19"/>
      <c r="AB12" s="16">
        <v>19242.88</v>
      </c>
      <c r="AC12" s="18">
        <f t="shared" ref="AC12:AC27" si="6">$F12*AB12</f>
        <v>19242.88</v>
      </c>
      <c r="AD12" s="19"/>
      <c r="AE12" s="21">
        <f>AC12-W12</f>
        <v>268.97999999999956</v>
      </c>
      <c r="AF12" s="22">
        <f t="shared" ref="AF12:AF34" si="7">IF((W12)=0,"",(AE12/W12))</f>
        <v>1.4176315886559935E-2</v>
      </c>
      <c r="AG12" s="19"/>
      <c r="AH12" s="16">
        <v>19792.54</v>
      </c>
      <c r="AI12" s="18">
        <f t="shared" ref="AI12:AI27" si="8">$F12*AH12</f>
        <v>19792.54</v>
      </c>
      <c r="AJ12" s="19"/>
      <c r="AK12" s="21">
        <f>AI12-AC12</f>
        <v>549.65999999999985</v>
      </c>
      <c r="AL12" s="22">
        <f t="shared" ref="AL12:AL34" si="9">IF((AC12)=0,"",(AK12/AC12))</f>
        <v>2.8564331326703687E-2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10000</v>
      </c>
      <c r="G19" s="16">
        <v>1.3792</v>
      </c>
      <c r="H19" s="18">
        <f t="shared" si="0"/>
        <v>13792</v>
      </c>
      <c r="I19" s="19"/>
      <c r="J19" s="16">
        <v>1.0507</v>
      </c>
      <c r="K19" s="18">
        <f t="shared" si="1"/>
        <v>10507</v>
      </c>
      <c r="L19" s="19"/>
      <c r="M19" s="21">
        <f t="shared" si="10"/>
        <v>-3285</v>
      </c>
      <c r="N19" s="22">
        <f t="shared" si="11"/>
        <v>-0.23818155452436196</v>
      </c>
      <c r="O19" s="19"/>
      <c r="P19" s="16">
        <v>1.0974999999999999</v>
      </c>
      <c r="Q19" s="18">
        <f t="shared" si="2"/>
        <v>10975</v>
      </c>
      <c r="R19" s="19"/>
      <c r="S19" s="21">
        <f t="shared" si="12"/>
        <v>468</v>
      </c>
      <c r="T19" s="22">
        <f t="shared" si="3"/>
        <v>4.4541734082040547E-2</v>
      </c>
      <c r="U19" s="19"/>
      <c r="V19" s="16">
        <v>1.1194999999999999</v>
      </c>
      <c r="W19" s="18">
        <f t="shared" si="4"/>
        <v>11195</v>
      </c>
      <c r="X19" s="19"/>
      <c r="Y19" s="21">
        <f t="shared" si="13"/>
        <v>220</v>
      </c>
      <c r="Z19" s="22">
        <f t="shared" si="5"/>
        <v>2.0045558086560365E-2</v>
      </c>
      <c r="AA19" s="19"/>
      <c r="AB19" s="16">
        <v>1.1354</v>
      </c>
      <c r="AC19" s="18">
        <f t="shared" si="6"/>
        <v>11354</v>
      </c>
      <c r="AD19" s="19"/>
      <c r="AE19" s="21">
        <f t="shared" si="14"/>
        <v>159</v>
      </c>
      <c r="AF19" s="22">
        <f t="shared" si="7"/>
        <v>1.4202769093345243E-2</v>
      </c>
      <c r="AG19" s="19"/>
      <c r="AH19" s="16">
        <v>1.1677999999999999</v>
      </c>
      <c r="AI19" s="18">
        <f t="shared" si="8"/>
        <v>11678</v>
      </c>
      <c r="AJ19" s="19"/>
      <c r="AK19" s="21">
        <f t="shared" si="15"/>
        <v>324</v>
      </c>
      <c r="AL19" s="22">
        <f t="shared" si="9"/>
        <v>2.8536198696494628E-2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10000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10000</v>
      </c>
      <c r="G21" s="16"/>
      <c r="H21" s="18">
        <f t="shared" si="0"/>
        <v>0</v>
      </c>
      <c r="I21" s="19"/>
      <c r="J21" s="16">
        <v>-2.2599999999999999E-2</v>
      </c>
      <c r="K21" s="18">
        <f t="shared" si="1"/>
        <v>-225.99999999999997</v>
      </c>
      <c r="L21" s="19"/>
      <c r="M21" s="21">
        <f t="shared" si="10"/>
        <v>-225.99999999999997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225.99999999999997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10000</v>
      </c>
      <c r="G24" s="16">
        <v>-7.4000000000000003E-3</v>
      </c>
      <c r="H24" s="18">
        <f t="shared" si="0"/>
        <v>-74</v>
      </c>
      <c r="I24" s="19"/>
      <c r="J24" s="16">
        <v>0</v>
      </c>
      <c r="K24" s="18">
        <f t="shared" si="1"/>
        <v>0</v>
      </c>
      <c r="L24" s="19"/>
      <c r="M24" s="21">
        <f t="shared" si="10"/>
        <v>74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10000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10000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10000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37094.21</v>
      </c>
      <c r="I28" s="31"/>
      <c r="J28" s="28"/>
      <c r="K28" s="30">
        <f>SUM(K12:K27)</f>
        <v>28088.77</v>
      </c>
      <c r="L28" s="31"/>
      <c r="M28" s="32">
        <f t="shared" si="10"/>
        <v>-9005.4399999999987</v>
      </c>
      <c r="N28" s="33">
        <f t="shared" si="11"/>
        <v>-0.24277211996157888</v>
      </c>
      <c r="O28" s="31"/>
      <c r="P28" s="28"/>
      <c r="Q28" s="30">
        <f>SUM(Q12:Q27)</f>
        <v>29575.68</v>
      </c>
      <c r="R28" s="31"/>
      <c r="S28" s="32">
        <f t="shared" si="12"/>
        <v>1486.9099999999999</v>
      </c>
      <c r="T28" s="33">
        <f t="shared" si="3"/>
        <v>5.2936102221635188E-2</v>
      </c>
      <c r="U28" s="31"/>
      <c r="V28" s="28"/>
      <c r="W28" s="30">
        <f>SUM(W12:W27)</f>
        <v>30168.9</v>
      </c>
      <c r="X28" s="31"/>
      <c r="Y28" s="32">
        <f t="shared" si="13"/>
        <v>593.22000000000116</v>
      </c>
      <c r="Z28" s="33">
        <f t="shared" si="5"/>
        <v>2.0057696052973292E-2</v>
      </c>
      <c r="AA28" s="31"/>
      <c r="AB28" s="28"/>
      <c r="AC28" s="30">
        <f>SUM(AC12:AC27)</f>
        <v>30596.880000000001</v>
      </c>
      <c r="AD28" s="31"/>
      <c r="AE28" s="32">
        <f t="shared" si="14"/>
        <v>427.97999999999956</v>
      </c>
      <c r="AF28" s="33">
        <f t="shared" si="7"/>
        <v>1.4186132076409797E-2</v>
      </c>
      <c r="AG28" s="31"/>
      <c r="AH28" s="28"/>
      <c r="AI28" s="30">
        <f>SUM(AI12:AI27)</f>
        <v>31470.54</v>
      </c>
      <c r="AJ28" s="31"/>
      <c r="AK28" s="32">
        <f t="shared" si="15"/>
        <v>873.65999999999985</v>
      </c>
      <c r="AL28" s="33">
        <f t="shared" si="9"/>
        <v>2.8553891769356871E-2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10000</v>
      </c>
      <c r="G29" s="16">
        <v>-0.34624020110229936</v>
      </c>
      <c r="H29" s="18">
        <f t="shared" ref="H29:H35" si="18">F29*G29</f>
        <v>-3462.4020110229935</v>
      </c>
      <c r="I29" s="19"/>
      <c r="J29" s="16">
        <v>-0.40860000000000002</v>
      </c>
      <c r="K29" s="18">
        <f t="shared" ref="K29:K35" si="19">$F29*J29</f>
        <v>-4086</v>
      </c>
      <c r="L29" s="19"/>
      <c r="M29" s="21">
        <f t="shared" si="10"/>
        <v>-623.59798897700648</v>
      </c>
      <c r="N29" s="22">
        <f t="shared" si="11"/>
        <v>0.18010559923189268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4086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10000</v>
      </c>
      <c r="G30" s="16">
        <v>-0.27998187016745585</v>
      </c>
      <c r="H30" s="18">
        <f t="shared" si="18"/>
        <v>-2799.8187016745583</v>
      </c>
      <c r="I30" s="19"/>
      <c r="J30" s="16">
        <v>0.52929999999999999</v>
      </c>
      <c r="K30" s="18">
        <f t="shared" si="19"/>
        <v>5293</v>
      </c>
      <c r="L30" s="19"/>
      <c r="M30" s="21">
        <f t="shared" si="10"/>
        <v>8092.8187016745578</v>
      </c>
      <c r="N30" s="22">
        <f t="shared" si="11"/>
        <v>-2.8904795502774094</v>
      </c>
      <c r="O30" s="19"/>
      <c r="P30" s="16">
        <v>0</v>
      </c>
      <c r="Q30" s="18">
        <f t="shared" si="20"/>
        <v>0</v>
      </c>
      <c r="R30" s="19"/>
      <c r="S30" s="21">
        <f t="shared" si="12"/>
        <v>-5293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10000</v>
      </c>
      <c r="G31" s="16">
        <v>0</v>
      </c>
      <c r="H31" s="18">
        <f t="shared" si="18"/>
        <v>0</v>
      </c>
      <c r="I31" s="19"/>
      <c r="J31" s="16">
        <v>5.4600000000000003E-2</v>
      </c>
      <c r="K31" s="18">
        <f>$F31*J31</f>
        <v>546</v>
      </c>
      <c r="L31" s="19"/>
      <c r="M31" s="21">
        <f t="shared" si="10"/>
        <v>546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-546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10000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10000</v>
      </c>
      <c r="G33" s="141">
        <v>2.4920000000000001E-2</v>
      </c>
      <c r="H33" s="18">
        <f t="shared" si="18"/>
        <v>249.20000000000002</v>
      </c>
      <c r="I33" s="19"/>
      <c r="J33" s="141">
        <v>2.4920000000000001E-2</v>
      </c>
      <c r="K33" s="18">
        <f t="shared" si="19"/>
        <v>249.20000000000002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249.20000000000002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249.20000000000002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249.20000000000002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249.20000000000002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30660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2974.02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2974.02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2974.02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2974.02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2974.02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2974.02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34055.209287302445</v>
      </c>
      <c r="I36" s="31"/>
      <c r="J36" s="42"/>
      <c r="K36" s="44">
        <f>SUM(K29:K35)+K28</f>
        <v>33064.99</v>
      </c>
      <c r="L36" s="31"/>
      <c r="M36" s="32">
        <f t="shared" si="10"/>
        <v>-990.2192873024469</v>
      </c>
      <c r="N36" s="33">
        <f t="shared" ref="N36:N46" si="25">IF((H36)=0,"",(M36/H36))</f>
        <v>-2.907688157041079E-2</v>
      </c>
      <c r="O36" s="31"/>
      <c r="P36" s="42"/>
      <c r="Q36" s="44">
        <f>SUM(Q29:Q35)+Q28</f>
        <v>32798.9</v>
      </c>
      <c r="R36" s="31"/>
      <c r="S36" s="32">
        <f t="shared" si="12"/>
        <v>-266.08999999999651</v>
      </c>
      <c r="T36" s="33">
        <f t="shared" ref="T36:T46" si="26">IF((K36)=0,"",(S36/K36))</f>
        <v>-8.0474846658050263E-3</v>
      </c>
      <c r="U36" s="31"/>
      <c r="V36" s="42"/>
      <c r="W36" s="44">
        <f>SUM(W29:W35)+W28</f>
        <v>33392.120000000003</v>
      </c>
      <c r="X36" s="31"/>
      <c r="Y36" s="32">
        <f t="shared" si="13"/>
        <v>593.22000000000116</v>
      </c>
      <c r="Z36" s="33">
        <f t="shared" ref="Z36:Z46" si="27">IF((Q36)=0,"",(Y36/Q36))</f>
        <v>1.8086582171963118E-2</v>
      </c>
      <c r="AA36" s="31"/>
      <c r="AB36" s="42"/>
      <c r="AC36" s="44">
        <f>SUM(AC29:AC35)+AC28</f>
        <v>33820.1</v>
      </c>
      <c r="AD36" s="31"/>
      <c r="AE36" s="32">
        <f t="shared" si="14"/>
        <v>427.97999999999593</v>
      </c>
      <c r="AF36" s="33">
        <f t="shared" ref="AF36:AF46" si="28">IF((W36)=0,"",(AE36/W36))</f>
        <v>1.2816796298048638E-2</v>
      </c>
      <c r="AG36" s="31"/>
      <c r="AH36" s="42"/>
      <c r="AI36" s="44">
        <f>SUM(AI29:AI35)+AI28</f>
        <v>34693.760000000002</v>
      </c>
      <c r="AJ36" s="31"/>
      <c r="AK36" s="32">
        <f t="shared" si="15"/>
        <v>873.66000000000349</v>
      </c>
      <c r="AL36" s="33">
        <f t="shared" ref="AL36:AL46" si="29">IF((AC36)=0,"",(AK36/AC36))</f>
        <v>2.5832567023752251E-2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10000</v>
      </c>
      <c r="G37" s="20">
        <v>2.8639999999999999</v>
      </c>
      <c r="H37" s="18">
        <f>F37*G37</f>
        <v>28640</v>
      </c>
      <c r="I37" s="19"/>
      <c r="J37" s="20">
        <v>2.9744999999999999</v>
      </c>
      <c r="K37" s="18">
        <f>$F37*J37</f>
        <v>29745</v>
      </c>
      <c r="L37" s="19"/>
      <c r="M37" s="21">
        <f t="shared" si="10"/>
        <v>1105</v>
      </c>
      <c r="N37" s="22">
        <f t="shared" si="25"/>
        <v>3.8582402234636874E-2</v>
      </c>
      <c r="O37" s="19"/>
      <c r="P37" s="20">
        <v>3.0743999999999998</v>
      </c>
      <c r="Q37" s="18">
        <f>$F37*P37</f>
        <v>30743.999999999996</v>
      </c>
      <c r="R37" s="19"/>
      <c r="S37" s="21">
        <f t="shared" si="12"/>
        <v>998.99999999999636</v>
      </c>
      <c r="T37" s="22">
        <f t="shared" si="26"/>
        <v>3.3585476550680664E-2</v>
      </c>
      <c r="U37" s="19"/>
      <c r="V37" s="20">
        <v>3.1743999999999999</v>
      </c>
      <c r="W37" s="18">
        <f>$F37*V37</f>
        <v>31744</v>
      </c>
      <c r="X37" s="19"/>
      <c r="Y37" s="21">
        <f t="shared" si="13"/>
        <v>1000.0000000000036</v>
      </c>
      <c r="Z37" s="22">
        <f t="shared" si="27"/>
        <v>3.252667187093429E-2</v>
      </c>
      <c r="AA37" s="19"/>
      <c r="AB37" s="20">
        <v>3.2744</v>
      </c>
      <c r="AC37" s="18">
        <f>$F37*AB37</f>
        <v>32744</v>
      </c>
      <c r="AD37" s="19"/>
      <c r="AE37" s="21">
        <f t="shared" si="14"/>
        <v>1000</v>
      </c>
      <c r="AF37" s="22">
        <f t="shared" si="28"/>
        <v>3.1502016129032258E-2</v>
      </c>
      <c r="AG37" s="19"/>
      <c r="AH37" s="20">
        <v>3.3742999999999999</v>
      </c>
      <c r="AI37" s="18">
        <f>$F37*AH37</f>
        <v>33743</v>
      </c>
      <c r="AJ37" s="19"/>
      <c r="AK37" s="21">
        <f t="shared" si="15"/>
        <v>999</v>
      </c>
      <c r="AL37" s="22">
        <f t="shared" si="29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10000</v>
      </c>
      <c r="G38" s="20">
        <v>2.1528</v>
      </c>
      <c r="H38" s="18">
        <f>F38*G38</f>
        <v>21528</v>
      </c>
      <c r="I38" s="19"/>
      <c r="J38" s="20">
        <v>2.3115000000000001</v>
      </c>
      <c r="K38" s="18">
        <f>$F38*J38</f>
        <v>23115</v>
      </c>
      <c r="L38" s="19"/>
      <c r="M38" s="21">
        <f t="shared" si="10"/>
        <v>1587</v>
      </c>
      <c r="N38" s="22">
        <f t="shared" si="25"/>
        <v>7.371794871794872E-2</v>
      </c>
      <c r="O38" s="19"/>
      <c r="P38" s="20">
        <v>2.3588</v>
      </c>
      <c r="Q38" s="18">
        <f>$F38*P38</f>
        <v>23588</v>
      </c>
      <c r="R38" s="19"/>
      <c r="S38" s="21">
        <f t="shared" si="12"/>
        <v>473</v>
      </c>
      <c r="T38" s="22">
        <f t="shared" si="26"/>
        <v>2.046290287691975E-2</v>
      </c>
      <c r="U38" s="19"/>
      <c r="V38" s="20">
        <v>2.4060000000000001</v>
      </c>
      <c r="W38" s="18">
        <f>$F38*V38</f>
        <v>24060</v>
      </c>
      <c r="X38" s="19"/>
      <c r="Y38" s="21">
        <f t="shared" si="13"/>
        <v>472</v>
      </c>
      <c r="Z38" s="22">
        <f t="shared" si="27"/>
        <v>2.0010174665083941E-2</v>
      </c>
      <c r="AA38" s="19"/>
      <c r="AB38" s="20">
        <v>2.4533</v>
      </c>
      <c r="AC38" s="18">
        <f>$F38*AB38</f>
        <v>24533</v>
      </c>
      <c r="AD38" s="19"/>
      <c r="AE38" s="21">
        <f t="shared" si="14"/>
        <v>473</v>
      </c>
      <c r="AF38" s="22">
        <f t="shared" si="28"/>
        <v>1.9659185369908561E-2</v>
      </c>
      <c r="AG38" s="19"/>
      <c r="AH38" s="20">
        <v>2.5005999999999999</v>
      </c>
      <c r="AI38" s="18">
        <f>$F38*AH38</f>
        <v>25006</v>
      </c>
      <c r="AJ38" s="19"/>
      <c r="AK38" s="21">
        <f t="shared" si="15"/>
        <v>473</v>
      </c>
      <c r="AL38" s="22">
        <f t="shared" si="29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84223.209287302452</v>
      </c>
      <c r="I39" s="49"/>
      <c r="J39" s="48"/>
      <c r="K39" s="44">
        <f>SUM(K36:K38)</f>
        <v>85924.989999999991</v>
      </c>
      <c r="L39" s="49"/>
      <c r="M39" s="32">
        <f t="shared" si="10"/>
        <v>1701.7807126975385</v>
      </c>
      <c r="N39" s="33">
        <f t="shared" si="25"/>
        <v>2.0205602791653537E-2</v>
      </c>
      <c r="O39" s="49"/>
      <c r="P39" s="48"/>
      <c r="Q39" s="44">
        <f>SUM(Q36:Q38)</f>
        <v>87130.9</v>
      </c>
      <c r="R39" s="49"/>
      <c r="S39" s="32">
        <f t="shared" si="12"/>
        <v>1205.9100000000035</v>
      </c>
      <c r="T39" s="33">
        <f t="shared" si="26"/>
        <v>1.4034450280413226E-2</v>
      </c>
      <c r="U39" s="49"/>
      <c r="V39" s="48"/>
      <c r="W39" s="44">
        <f>SUM(W36:W38)</f>
        <v>89196.12</v>
      </c>
      <c r="X39" s="49"/>
      <c r="Y39" s="32">
        <f t="shared" si="13"/>
        <v>2065.2200000000012</v>
      </c>
      <c r="Z39" s="33">
        <f t="shared" si="27"/>
        <v>2.3702498195244181E-2</v>
      </c>
      <c r="AA39" s="49"/>
      <c r="AB39" s="48"/>
      <c r="AC39" s="44">
        <f>SUM(AC36:AC38)</f>
        <v>91097.1</v>
      </c>
      <c r="AD39" s="49"/>
      <c r="AE39" s="32">
        <f t="shared" si="14"/>
        <v>1900.9800000000105</v>
      </c>
      <c r="AF39" s="33">
        <f t="shared" si="28"/>
        <v>2.1312362017540793E-2</v>
      </c>
      <c r="AG39" s="49"/>
      <c r="AH39" s="48"/>
      <c r="AI39" s="44">
        <f>SUM(AI36:AI38)</f>
        <v>93442.760000000009</v>
      </c>
      <c r="AJ39" s="49"/>
      <c r="AK39" s="32">
        <f t="shared" si="15"/>
        <v>2345.6600000000035</v>
      </c>
      <c r="AL39" s="33">
        <f t="shared" si="29"/>
        <v>2.5749008475571707E-2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5140660</v>
      </c>
      <c r="G40" s="51">
        <v>4.4000000000000003E-3</v>
      </c>
      <c r="H40" s="162">
        <f t="shared" ref="H40:H48" si="30">F40*G40</f>
        <v>22618.904000000002</v>
      </c>
      <c r="I40" s="19"/>
      <c r="J40" s="51">
        <v>4.4000000000000003E-3</v>
      </c>
      <c r="K40" s="162">
        <f t="shared" ref="K40:K48" si="31">$F40*J40</f>
        <v>22618.904000000002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22618.904000000002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22618.904000000002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22618.904000000002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22618.904000000002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5140660</v>
      </c>
      <c r="G41" s="51">
        <v>1.1999999999999999E-3</v>
      </c>
      <c r="H41" s="162">
        <f t="shared" si="30"/>
        <v>6168.7919999999995</v>
      </c>
      <c r="I41" s="19"/>
      <c r="J41" s="51">
        <v>1.1999999999999999E-3</v>
      </c>
      <c r="K41" s="162">
        <f t="shared" si="31"/>
        <v>6168.7919999999995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6682.8579999999993</v>
      </c>
      <c r="R41" s="19"/>
      <c r="S41" s="21">
        <f t="shared" si="12"/>
        <v>514.0659999999998</v>
      </c>
      <c r="T41" s="163">
        <f t="shared" si="26"/>
        <v>8.3333333333333315E-2</v>
      </c>
      <c r="U41" s="19"/>
      <c r="V41" s="51">
        <v>1.2999999999999999E-3</v>
      </c>
      <c r="W41" s="162">
        <f t="shared" si="33"/>
        <v>6682.8579999999993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6682.8579999999993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6682.8579999999993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5110000</v>
      </c>
      <c r="G43" s="51">
        <v>7.0000000000000001E-3</v>
      </c>
      <c r="H43" s="162">
        <f t="shared" si="30"/>
        <v>35770</v>
      </c>
      <c r="I43" s="19"/>
      <c r="J43" s="51">
        <v>7.0000000000000001E-3</v>
      </c>
      <c r="K43" s="162">
        <f t="shared" si="31"/>
        <v>35770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35770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35770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35770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35770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3270400</v>
      </c>
      <c r="G44" s="55">
        <v>7.1999999999999995E-2</v>
      </c>
      <c r="H44" s="162">
        <f t="shared" si="30"/>
        <v>235468.79999999999</v>
      </c>
      <c r="I44" s="19"/>
      <c r="J44" s="55">
        <v>7.1999999999999995E-2</v>
      </c>
      <c r="K44" s="162">
        <f t="shared" si="31"/>
        <v>235468.79999999999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235468.79999999999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235468.79999999999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235468.79999999999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235468.79999999999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919800</v>
      </c>
      <c r="G45" s="55">
        <v>0.109</v>
      </c>
      <c r="H45" s="162">
        <f t="shared" si="30"/>
        <v>100258.2</v>
      </c>
      <c r="I45" s="19"/>
      <c r="J45" s="55">
        <v>0.109</v>
      </c>
      <c r="K45" s="162">
        <f t="shared" si="31"/>
        <v>100258.2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100258.2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100258.2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100258.2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100258.2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919800</v>
      </c>
      <c r="G46" s="55">
        <v>0.129</v>
      </c>
      <c r="H46" s="162">
        <f t="shared" si="30"/>
        <v>118654.2</v>
      </c>
      <c r="I46" s="19"/>
      <c r="J46" s="55">
        <v>0.129</v>
      </c>
      <c r="K46" s="162">
        <f t="shared" si="31"/>
        <v>118654.2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118654.2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118654.2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118654.2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118654.2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5109250</v>
      </c>
      <c r="G48" s="55">
        <v>9.7000000000000003E-2</v>
      </c>
      <c r="H48" s="162">
        <f t="shared" si="30"/>
        <v>495597.25</v>
      </c>
      <c r="I48" s="60"/>
      <c r="J48" s="55">
        <v>9.7000000000000003E-2</v>
      </c>
      <c r="K48" s="162">
        <f t="shared" si="31"/>
        <v>495597.25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495597.25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495597.25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495597.25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495597.25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603162.35528730252</v>
      </c>
      <c r="I50" s="76"/>
      <c r="J50" s="73"/>
      <c r="K50" s="75">
        <f>SUM(K40:K46,K39)</f>
        <v>604864.13599999994</v>
      </c>
      <c r="L50" s="76"/>
      <c r="M50" s="77">
        <f>K50-H50</f>
        <v>1701.7807126974221</v>
      </c>
      <c r="N50" s="78">
        <f>IF((H50)=0,"",(M50/H50))</f>
        <v>2.8214305779856205E-3</v>
      </c>
      <c r="O50" s="76"/>
      <c r="P50" s="73"/>
      <c r="Q50" s="75">
        <f>SUM(Q40:Q46,Q39)</f>
        <v>606584.11199999996</v>
      </c>
      <c r="R50" s="76"/>
      <c r="S50" s="77">
        <f t="shared" si="12"/>
        <v>1719.9760000000242</v>
      </c>
      <c r="T50" s="78">
        <f>IF((K50)=0,"",(S50/K50))</f>
        <v>2.8435741146339423E-3</v>
      </c>
      <c r="U50" s="76"/>
      <c r="V50" s="73"/>
      <c r="W50" s="75">
        <f>SUM(W40:W46,W39)</f>
        <v>608649.33199999994</v>
      </c>
      <c r="X50" s="76"/>
      <c r="Y50" s="77">
        <f t="shared" si="13"/>
        <v>2065.2199999999721</v>
      </c>
      <c r="Z50" s="78">
        <f>IF((Q50)=0,"",(Y50/Q50))</f>
        <v>3.4046720959944499E-3</v>
      </c>
      <c r="AA50" s="76"/>
      <c r="AB50" s="73"/>
      <c r="AC50" s="75">
        <f>SUM(AC40:AC46,AC39)</f>
        <v>610550.31200000003</v>
      </c>
      <c r="AD50" s="76"/>
      <c r="AE50" s="77">
        <f t="shared" si="14"/>
        <v>1900.9800000000978</v>
      </c>
      <c r="AF50" s="78">
        <f>IF((W50)=0,"",(AE50/W50))</f>
        <v>3.1232762447196737E-3</v>
      </c>
      <c r="AG50" s="76"/>
      <c r="AH50" s="73"/>
      <c r="AI50" s="75">
        <f>SUM(AI40:AI46,AI39)</f>
        <v>612895.97200000007</v>
      </c>
      <c r="AJ50" s="76"/>
      <c r="AK50" s="77">
        <f t="shared" si="15"/>
        <v>2345.6600000000326</v>
      </c>
      <c r="AL50" s="78">
        <f>IF((AC50)=0,"",(AK50/AC50))</f>
        <v>3.8418783086299241E-3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78411.106187349331</v>
      </c>
      <c r="I51" s="83"/>
      <c r="J51" s="80">
        <v>0.13</v>
      </c>
      <c r="K51" s="84">
        <f>K50*J51</f>
        <v>78632.337679999997</v>
      </c>
      <c r="L51" s="83"/>
      <c r="M51" s="85">
        <f>K51-H51</f>
        <v>221.23149265066604</v>
      </c>
      <c r="N51" s="86">
        <f>IF((H51)=0,"",(M51/H51))</f>
        <v>2.8214305779856353E-3</v>
      </c>
      <c r="O51" s="83"/>
      <c r="P51" s="80">
        <v>0.13</v>
      </c>
      <c r="Q51" s="84">
        <f>Q50*P51</f>
        <v>78855.934559999994</v>
      </c>
      <c r="R51" s="83"/>
      <c r="S51" s="85">
        <f t="shared" si="12"/>
        <v>223.59687999999733</v>
      </c>
      <c r="T51" s="86">
        <f>IF((K51)=0,"",(S51/K51))</f>
        <v>2.8435741146338681E-3</v>
      </c>
      <c r="U51" s="83"/>
      <c r="V51" s="80">
        <v>0.13</v>
      </c>
      <c r="W51" s="84">
        <f>W50*V51</f>
        <v>79124.413159999996</v>
      </c>
      <c r="X51" s="83"/>
      <c r="Y51" s="85">
        <f t="shared" si="13"/>
        <v>268.47860000000219</v>
      </c>
      <c r="Z51" s="86">
        <f>IF((Q51)=0,"",(Y51/Q51))</f>
        <v>3.4046720959945236E-3</v>
      </c>
      <c r="AA51" s="83"/>
      <c r="AB51" s="80">
        <v>0.13</v>
      </c>
      <c r="AC51" s="84">
        <f>AC50*AB51</f>
        <v>79371.540560000009</v>
      </c>
      <c r="AD51" s="83"/>
      <c r="AE51" s="85">
        <f t="shared" si="14"/>
        <v>247.12740000001213</v>
      </c>
      <c r="AF51" s="86">
        <f>IF((W51)=0,"",(AE51/W51))</f>
        <v>3.1232762447196663E-3</v>
      </c>
      <c r="AG51" s="83"/>
      <c r="AH51" s="80">
        <v>0.13</v>
      </c>
      <c r="AI51" s="84">
        <f>AI50*AH51</f>
        <v>79676.476360000015</v>
      </c>
      <c r="AJ51" s="83"/>
      <c r="AK51" s="85">
        <f t="shared" si="15"/>
        <v>304.93580000000657</v>
      </c>
      <c r="AL51" s="86">
        <f>IF((AC51)=0,"",(AK51/AC51))</f>
        <v>3.8418783086299532E-3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681573.46147465182</v>
      </c>
      <c r="I52" s="83"/>
      <c r="J52" s="88"/>
      <c r="K52" s="84">
        <f>K50+K51</f>
        <v>683496.47367999994</v>
      </c>
      <c r="L52" s="83"/>
      <c r="M52" s="85">
        <f>K52-H52</f>
        <v>1923.0122053481173</v>
      </c>
      <c r="N52" s="86">
        <f>IF((H52)=0,"",(M52/H52))</f>
        <v>2.8214305779856652E-3</v>
      </c>
      <c r="O52" s="83"/>
      <c r="P52" s="88"/>
      <c r="Q52" s="84">
        <f>Q50+Q51</f>
        <v>685440.04655999993</v>
      </c>
      <c r="R52" s="83"/>
      <c r="S52" s="85">
        <f t="shared" si="12"/>
        <v>1943.5728799999924</v>
      </c>
      <c r="T52" s="86">
        <f>IF((K52)=0,"",(S52/K52))</f>
        <v>2.8435741146338911E-3</v>
      </c>
      <c r="U52" s="83"/>
      <c r="V52" s="88"/>
      <c r="W52" s="84">
        <f>W50+W51</f>
        <v>687773.74515999993</v>
      </c>
      <c r="X52" s="83"/>
      <c r="Y52" s="85">
        <f t="shared" si="13"/>
        <v>2333.6986000000034</v>
      </c>
      <c r="Z52" s="86">
        <f>IF((Q52)=0,"",(Y52/Q52))</f>
        <v>3.4046720959945011E-3</v>
      </c>
      <c r="AA52" s="83"/>
      <c r="AB52" s="88"/>
      <c r="AC52" s="84">
        <f>AC50+AC51</f>
        <v>689921.85256000003</v>
      </c>
      <c r="AD52" s="83"/>
      <c r="AE52" s="85">
        <f t="shared" si="14"/>
        <v>2148.1074000000954</v>
      </c>
      <c r="AF52" s="86">
        <f>IF((W52)=0,"",(AE52/W52))</f>
        <v>3.1232762447196516E-3</v>
      </c>
      <c r="AG52" s="83"/>
      <c r="AH52" s="88"/>
      <c r="AI52" s="84">
        <f>AI50+AI51</f>
        <v>692572.44836000004</v>
      </c>
      <c r="AJ52" s="83"/>
      <c r="AK52" s="85">
        <f t="shared" si="15"/>
        <v>2650.5958000000101</v>
      </c>
      <c r="AL52" s="86">
        <f>IF((AC52)=0,"",(AK52/AC52))</f>
        <v>3.8418783086298855E-3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-68157.350000000006</v>
      </c>
      <c r="I53" s="83"/>
      <c r="J53" s="88"/>
      <c r="K53" s="90">
        <f>ROUND(-K52*10%,2)</f>
        <v>-68349.649999999994</v>
      </c>
      <c r="L53" s="83"/>
      <c r="M53" s="91">
        <f>K53-H53</f>
        <v>-192.29999999998836</v>
      </c>
      <c r="N53" s="92">
        <f>IF((H53)=0,"",(M53/H53))</f>
        <v>2.8214125109029082E-3</v>
      </c>
      <c r="O53" s="83"/>
      <c r="P53" s="88"/>
      <c r="Q53" s="90">
        <f>ROUND(-Q52*10%,2)</f>
        <v>-68544</v>
      </c>
      <c r="R53" s="83"/>
      <c r="S53" s="91">
        <f t="shared" si="12"/>
        <v>-194.35000000000582</v>
      </c>
      <c r="T53" s="92">
        <f>IF((K53)=0,"",(S53/K53))</f>
        <v>2.8434673769361781E-3</v>
      </c>
      <c r="U53" s="83"/>
      <c r="V53" s="88"/>
      <c r="W53" s="90">
        <f>ROUND(-W52*10%,2)</f>
        <v>-68777.37</v>
      </c>
      <c r="X53" s="83"/>
      <c r="Y53" s="91">
        <f t="shared" si="13"/>
        <v>-233.36999999999534</v>
      </c>
      <c r="Z53" s="92">
        <f>IF((Q53)=0,"",(Y53/Q53))</f>
        <v>3.4046743697478312E-3</v>
      </c>
      <c r="AA53" s="83"/>
      <c r="AB53" s="88"/>
      <c r="AC53" s="90">
        <f>ROUND(-AC52*10%,2)</f>
        <v>-68992.19</v>
      </c>
      <c r="AD53" s="83"/>
      <c r="AE53" s="91">
        <f t="shared" si="14"/>
        <v>-214.82000000000698</v>
      </c>
      <c r="AF53" s="92">
        <f>IF((W53)=0,"",(AE53/W53))</f>
        <v>3.1234110871062241E-3</v>
      </c>
      <c r="AG53" s="83"/>
      <c r="AH53" s="88"/>
      <c r="AI53" s="90">
        <f>ROUND(-AI52*10%,2)</f>
        <v>-69257.240000000005</v>
      </c>
      <c r="AJ53" s="83"/>
      <c r="AK53" s="91">
        <f t="shared" si="15"/>
        <v>-265.05000000000291</v>
      </c>
      <c r="AL53" s="92">
        <f>IF((AC53)=0,"",(AK53/AC53))</f>
        <v>3.8417391881603253E-3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613416.11147465184</v>
      </c>
      <c r="I54" s="96"/>
      <c r="J54" s="93"/>
      <c r="K54" s="97">
        <f>K52+K53</f>
        <v>615146.82367999991</v>
      </c>
      <c r="L54" s="96"/>
      <c r="M54" s="98">
        <f>K54-H54</f>
        <v>1730.7122053480707</v>
      </c>
      <c r="N54" s="99">
        <f>IF((H54)=0,"",(M54/H54))</f>
        <v>2.8214325854393359E-3</v>
      </c>
      <c r="O54" s="96"/>
      <c r="P54" s="93"/>
      <c r="Q54" s="97">
        <f>Q52+Q53</f>
        <v>616896.04655999993</v>
      </c>
      <c r="R54" s="96"/>
      <c r="S54" s="98">
        <f t="shared" si="12"/>
        <v>1749.2228800000157</v>
      </c>
      <c r="T54" s="99">
        <f>IF((K54)=0,"",(S54/K54))</f>
        <v>2.8435859743786364E-3</v>
      </c>
      <c r="U54" s="96"/>
      <c r="V54" s="93"/>
      <c r="W54" s="97">
        <f>W52+W53</f>
        <v>618996.37515999994</v>
      </c>
      <c r="X54" s="96"/>
      <c r="Y54" s="98">
        <f t="shared" si="13"/>
        <v>2100.328600000008</v>
      </c>
      <c r="Z54" s="99">
        <f>IF((Q54)=0,"",(Y54/Q54))</f>
        <v>3.4046718433552612E-3</v>
      </c>
      <c r="AA54" s="96"/>
      <c r="AB54" s="93"/>
      <c r="AC54" s="97">
        <f>AC52+AC53</f>
        <v>620929.66256000008</v>
      </c>
      <c r="AD54" s="96"/>
      <c r="AE54" s="98">
        <f t="shared" si="14"/>
        <v>1933.2874000001466</v>
      </c>
      <c r="AF54" s="99">
        <f>IF((W54)=0,"",(AE54/W54))</f>
        <v>3.123261262233442E-3</v>
      </c>
      <c r="AG54" s="96"/>
      <c r="AH54" s="93"/>
      <c r="AI54" s="97">
        <f>AI52+AI53</f>
        <v>623315.20836000005</v>
      </c>
      <c r="AJ54" s="96"/>
      <c r="AK54" s="98">
        <f t="shared" si="15"/>
        <v>2385.5457999999635</v>
      </c>
      <c r="AL54" s="99">
        <f>IF((AC54)=0,"",(AK54/AC54))</f>
        <v>3.8418937664609467E-3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644440.65528730245</v>
      </c>
      <c r="I56" s="110"/>
      <c r="J56" s="107"/>
      <c r="K56" s="109">
        <f>SUM(K47:K48,K39,K40:K43)</f>
        <v>646142.43599999999</v>
      </c>
      <c r="L56" s="110"/>
      <c r="M56" s="111">
        <f>K56-H56</f>
        <v>1701.7807126975385</v>
      </c>
      <c r="N56" s="78">
        <f>IF((H56)=0,"",(M56/H56))</f>
        <v>2.6407097360095261E-3</v>
      </c>
      <c r="O56" s="110"/>
      <c r="P56" s="107"/>
      <c r="Q56" s="109">
        <f>SUM(Q47:Q48,Q39,Q40:Q43)</f>
        <v>647862.41200000001</v>
      </c>
      <c r="R56" s="110"/>
      <c r="S56" s="111">
        <f t="shared" si="12"/>
        <v>1719.9760000000242</v>
      </c>
      <c r="T56" s="78">
        <f>IF((K56)=0,"",(S56/K56))</f>
        <v>2.6619146246571928E-3</v>
      </c>
      <c r="U56" s="110"/>
      <c r="V56" s="107"/>
      <c r="W56" s="109">
        <f>SUM(W47:W48,W39,W40:W43)</f>
        <v>649927.63199999998</v>
      </c>
      <c r="X56" s="110"/>
      <c r="Y56" s="111">
        <f t="shared" si="13"/>
        <v>2065.2199999999721</v>
      </c>
      <c r="Z56" s="78">
        <f>IF((Q56)=0,"",(Y56/Q56))</f>
        <v>3.1877447460248272E-3</v>
      </c>
      <c r="AA56" s="110"/>
      <c r="AB56" s="107"/>
      <c r="AC56" s="109">
        <f>SUM(AC47:AC48,AC39,AC40:AC43)</f>
        <v>651828.61199999996</v>
      </c>
      <c r="AD56" s="110"/>
      <c r="AE56" s="111">
        <f t="shared" si="14"/>
        <v>1900.9799999999814</v>
      </c>
      <c r="AF56" s="78">
        <f>IF((W56)=0,"",(AE56/W56))</f>
        <v>2.9249102613935047E-3</v>
      </c>
      <c r="AG56" s="110"/>
      <c r="AH56" s="107"/>
      <c r="AI56" s="109">
        <f>SUM(AI47:AI48,AI39,AI40:AI43)</f>
        <v>654174.272</v>
      </c>
      <c r="AJ56" s="110"/>
      <c r="AK56" s="111">
        <f t="shared" si="15"/>
        <v>2345.6600000000326</v>
      </c>
      <c r="AL56" s="78">
        <f>IF((AC56)=0,"",(AK56/AC56))</f>
        <v>3.5985839786978127E-3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83777.28518734932</v>
      </c>
      <c r="I57" s="115"/>
      <c r="J57" s="113">
        <v>0.13</v>
      </c>
      <c r="K57" s="116">
        <f>K56*J57</f>
        <v>83998.516680000001</v>
      </c>
      <c r="L57" s="115"/>
      <c r="M57" s="117">
        <f>K57-H57</f>
        <v>221.23149265068059</v>
      </c>
      <c r="N57" s="86">
        <f>IF((H57)=0,"",(M57/H57))</f>
        <v>2.640709736009533E-3</v>
      </c>
      <c r="O57" s="115"/>
      <c r="P57" s="113">
        <v>0.13</v>
      </c>
      <c r="Q57" s="116">
        <f>Q56*P57</f>
        <v>84222.113559999998</v>
      </c>
      <c r="R57" s="115"/>
      <c r="S57" s="117">
        <f t="shared" si="12"/>
        <v>223.59687999999733</v>
      </c>
      <c r="T57" s="86">
        <f>IF((K57)=0,"",(S57/K57))</f>
        <v>2.6619146246571234E-3</v>
      </c>
      <c r="U57" s="115"/>
      <c r="V57" s="113">
        <v>0.13</v>
      </c>
      <c r="W57" s="116">
        <f>W56*V57</f>
        <v>84490.59216</v>
      </c>
      <c r="X57" s="115"/>
      <c r="Y57" s="117">
        <f t="shared" si="13"/>
        <v>268.47860000000219</v>
      </c>
      <c r="Z57" s="86">
        <f>IF((Q57)=0,"",(Y57/Q57))</f>
        <v>3.1877447460248965E-3</v>
      </c>
      <c r="AA57" s="115"/>
      <c r="AB57" s="113">
        <v>0.13</v>
      </c>
      <c r="AC57" s="116">
        <f>AC56*AB57</f>
        <v>84737.719559999998</v>
      </c>
      <c r="AD57" s="115"/>
      <c r="AE57" s="117">
        <f t="shared" si="14"/>
        <v>247.12739999999758</v>
      </c>
      <c r="AF57" s="86">
        <f>IF((W57)=0,"",(AE57/W57))</f>
        <v>2.9249102613935042E-3</v>
      </c>
      <c r="AG57" s="115"/>
      <c r="AH57" s="113">
        <v>0.13</v>
      </c>
      <c r="AI57" s="116">
        <f>AI56*AH57</f>
        <v>85042.655360000004</v>
      </c>
      <c r="AJ57" s="115"/>
      <c r="AK57" s="117">
        <f t="shared" si="15"/>
        <v>304.93580000000657</v>
      </c>
      <c r="AL57" s="86">
        <f>IF((AC57)=0,"",(AK57/AC57))</f>
        <v>3.59858397869784E-3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728217.94047465175</v>
      </c>
      <c r="I58" s="115"/>
      <c r="J58" s="119"/>
      <c r="K58" s="116">
        <f>K56+K57</f>
        <v>730140.95267999999</v>
      </c>
      <c r="L58" s="115"/>
      <c r="M58" s="117">
        <f>K58-H58</f>
        <v>1923.0122053482337</v>
      </c>
      <c r="N58" s="86">
        <f>IF((H58)=0,"",(M58/H58))</f>
        <v>2.6407097360095469E-3</v>
      </c>
      <c r="O58" s="115"/>
      <c r="P58" s="119"/>
      <c r="Q58" s="116">
        <f>Q56+Q57</f>
        <v>732084.52555999998</v>
      </c>
      <c r="R58" s="115"/>
      <c r="S58" s="117">
        <f t="shared" si="12"/>
        <v>1943.5728799999924</v>
      </c>
      <c r="T58" s="86">
        <f>IF((K58)=0,"",(S58/K58))</f>
        <v>2.6619146246571451E-3</v>
      </c>
      <c r="U58" s="115"/>
      <c r="V58" s="119"/>
      <c r="W58" s="116">
        <f>W56+W57</f>
        <v>734418.22415999998</v>
      </c>
      <c r="X58" s="115"/>
      <c r="Y58" s="117">
        <f t="shared" si="13"/>
        <v>2333.6986000000034</v>
      </c>
      <c r="Z58" s="86">
        <f>IF((Q58)=0,"",(Y58/Q58))</f>
        <v>3.1877447460248753E-3</v>
      </c>
      <c r="AA58" s="115"/>
      <c r="AB58" s="119"/>
      <c r="AC58" s="116">
        <f>AC56+AC57</f>
        <v>736566.33155999996</v>
      </c>
      <c r="AD58" s="115"/>
      <c r="AE58" s="117">
        <f t="shared" si="14"/>
        <v>2148.107399999979</v>
      </c>
      <c r="AF58" s="86">
        <f>IF((W58)=0,"",(AE58/W58))</f>
        <v>2.9249102613935047E-3</v>
      </c>
      <c r="AG58" s="115"/>
      <c r="AH58" s="119"/>
      <c r="AI58" s="116">
        <f>AI56+AI57</f>
        <v>739216.92735999997</v>
      </c>
      <c r="AJ58" s="115"/>
      <c r="AK58" s="117">
        <f t="shared" si="15"/>
        <v>2650.5958000000101</v>
      </c>
      <c r="AL58" s="86">
        <f>IF((AC58)=0,"",(AK58/AC58))</f>
        <v>3.5985839786977763E-3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-72821.789999999994</v>
      </c>
      <c r="I59" s="115"/>
      <c r="J59" s="119"/>
      <c r="K59" s="122">
        <f>ROUND(-K58*10%,2)</f>
        <v>-73014.100000000006</v>
      </c>
      <c r="L59" s="115"/>
      <c r="M59" s="123">
        <f>K59-H59</f>
        <v>-192.31000000001222</v>
      </c>
      <c r="N59" s="92">
        <f>IF((H59)=0,"",(M59/H59))</f>
        <v>2.6408304437450965E-3</v>
      </c>
      <c r="O59" s="115"/>
      <c r="P59" s="119"/>
      <c r="Q59" s="122">
        <f>ROUND(-Q58*10%,2)</f>
        <v>-73208.45</v>
      </c>
      <c r="R59" s="115"/>
      <c r="S59" s="123">
        <f t="shared" si="12"/>
        <v>-194.34999999999127</v>
      </c>
      <c r="T59" s="92">
        <f>IF((K59)=0,"",(S59/K59))</f>
        <v>2.6618146358031018E-3</v>
      </c>
      <c r="U59" s="115"/>
      <c r="V59" s="119"/>
      <c r="W59" s="122">
        <f>ROUND(-W58*10%,2)</f>
        <v>-73441.820000000007</v>
      </c>
      <c r="X59" s="115"/>
      <c r="Y59" s="123">
        <f t="shared" si="13"/>
        <v>-233.3700000000099</v>
      </c>
      <c r="Z59" s="92">
        <f>IF((Q59)=0,"",(Y59/Q59))</f>
        <v>3.1877467696694835E-3</v>
      </c>
      <c r="AA59" s="115"/>
      <c r="AB59" s="119"/>
      <c r="AC59" s="122">
        <f>ROUND(-AC58*10%,2)</f>
        <v>-73656.63</v>
      </c>
      <c r="AD59" s="115"/>
      <c r="AE59" s="123">
        <f t="shared" si="14"/>
        <v>-214.80999999999767</v>
      </c>
      <c r="AF59" s="92">
        <f>IF((W59)=0,"",(AE59/W59))</f>
        <v>2.9249002816106361E-3</v>
      </c>
      <c r="AG59" s="115"/>
      <c r="AH59" s="119"/>
      <c r="AI59" s="122">
        <f>ROUND(-AI58*10%,2)</f>
        <v>-73921.69</v>
      </c>
      <c r="AJ59" s="115"/>
      <c r="AK59" s="123">
        <f t="shared" si="15"/>
        <v>-265.05999999999767</v>
      </c>
      <c r="AL59" s="92">
        <f>IF((AC59)=0,"",(AK59/AC59))</f>
        <v>3.5985898350222871E-3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655396.15047465172</v>
      </c>
      <c r="I60" s="127"/>
      <c r="J60" s="124"/>
      <c r="K60" s="128">
        <f>SUM(K58:K59)</f>
        <v>657126.85268000001</v>
      </c>
      <c r="L60" s="127"/>
      <c r="M60" s="129">
        <f>K60-H60</f>
        <v>1730.7022053482942</v>
      </c>
      <c r="N60" s="130">
        <f>IF((H60)=0,"",(M60/H60))</f>
        <v>2.6406963240398701E-3</v>
      </c>
      <c r="O60" s="127"/>
      <c r="P60" s="124"/>
      <c r="Q60" s="128">
        <f>SUM(Q58:Q59)</f>
        <v>658876.07556000003</v>
      </c>
      <c r="R60" s="127"/>
      <c r="S60" s="129">
        <f t="shared" si="12"/>
        <v>1749.2228800000157</v>
      </c>
      <c r="T60" s="130">
        <f>IF((K60)=0,"",(S60/K60))</f>
        <v>2.6619257345306385E-3</v>
      </c>
      <c r="U60" s="127"/>
      <c r="V60" s="124"/>
      <c r="W60" s="128">
        <f>SUM(W58:W59)</f>
        <v>660976.40415999992</v>
      </c>
      <c r="X60" s="127"/>
      <c r="Y60" s="129">
        <f t="shared" si="13"/>
        <v>2100.3285999998916</v>
      </c>
      <c r="Z60" s="130">
        <f>IF((Q60)=0,"",(Y60/Q60))</f>
        <v>3.1877445211753283E-3</v>
      </c>
      <c r="AA60" s="127"/>
      <c r="AB60" s="124"/>
      <c r="AC60" s="128">
        <f>SUM(AC58:AC59)</f>
        <v>662909.70155999996</v>
      </c>
      <c r="AD60" s="127"/>
      <c r="AE60" s="129">
        <f t="shared" si="14"/>
        <v>1933.2974000000395</v>
      </c>
      <c r="AF60" s="130">
        <f>IF((W60)=0,"",(AE60/W60))</f>
        <v>2.9249113702583154E-3</v>
      </c>
      <c r="AG60" s="127"/>
      <c r="AH60" s="124"/>
      <c r="AI60" s="128">
        <f>SUM(AI58:AI59)</f>
        <v>665295.23735999991</v>
      </c>
      <c r="AJ60" s="127"/>
      <c r="AK60" s="129">
        <f t="shared" si="15"/>
        <v>2385.5357999999542</v>
      </c>
      <c r="AL60" s="130">
        <f>IF((AC60)=0,"",(AK60/AC60))</f>
        <v>3.598583327994996E-3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3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54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P79"/>
  <sheetViews>
    <sheetView showGridLines="0" topLeftCell="N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75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Summary!D22</f>
        <v>12500</v>
      </c>
      <c r="H7" s="9" t="s">
        <v>72</v>
      </c>
      <c r="J7" s="161"/>
      <c r="K7" s="161"/>
    </row>
    <row r="8" spans="2:42" x14ac:dyDescent="0.25">
      <c r="B8" s="6"/>
      <c r="G8" s="8">
        <f>Summary!C22</f>
        <v>6387500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17807.77</v>
      </c>
      <c r="K12" s="18">
        <f t="shared" ref="K12:K27" si="1">$F12*J12</f>
        <v>17807.77</v>
      </c>
      <c r="L12" s="19"/>
      <c r="M12" s="21">
        <f>K12-H12</f>
        <v>-5568.3999999999978</v>
      </c>
      <c r="N12" s="22">
        <f>IF((H12)=0,"",(M12/H12))</f>
        <v>-0.23820839769731303</v>
      </c>
      <c r="O12" s="19"/>
      <c r="P12" s="16">
        <v>18600.68</v>
      </c>
      <c r="Q12" s="18">
        <f t="shared" ref="Q12:Q27" si="2">$F12*P12</f>
        <v>18600.68</v>
      </c>
      <c r="R12" s="19"/>
      <c r="S12" s="21">
        <f>Q12-K12</f>
        <v>792.90999999999985</v>
      </c>
      <c r="T12" s="22">
        <f t="shared" ref="T12:T34" si="3">IF((K12)=0,"",(S12/K12))</f>
        <v>4.4526069238315626E-2</v>
      </c>
      <c r="U12" s="19"/>
      <c r="V12" s="16">
        <v>18973.900000000001</v>
      </c>
      <c r="W12" s="18">
        <f t="shared" ref="W12:W27" si="4">$F12*V12</f>
        <v>18973.900000000001</v>
      </c>
      <c r="X12" s="19"/>
      <c r="Y12" s="21">
        <f>W12-Q12</f>
        <v>373.22000000000116</v>
      </c>
      <c r="Z12" s="22">
        <f t="shared" ref="Z12:Z34" si="5">IF((Q12)=0,"",(Y12/Q12))</f>
        <v>2.0064857843906846E-2</v>
      </c>
      <c r="AA12" s="19"/>
      <c r="AB12" s="16">
        <v>19242.88</v>
      </c>
      <c r="AC12" s="18">
        <f t="shared" ref="AC12:AC27" si="6">$F12*AB12</f>
        <v>19242.88</v>
      </c>
      <c r="AD12" s="19"/>
      <c r="AE12" s="21">
        <f>AC12-W12</f>
        <v>268.97999999999956</v>
      </c>
      <c r="AF12" s="22">
        <f t="shared" ref="AF12:AF34" si="7">IF((W12)=0,"",(AE12/W12))</f>
        <v>1.4176315886559935E-2</v>
      </c>
      <c r="AG12" s="19"/>
      <c r="AH12" s="16">
        <v>19792.54</v>
      </c>
      <c r="AI12" s="18">
        <f t="shared" ref="AI12:AI27" si="8">$F12*AH12</f>
        <v>19792.54</v>
      </c>
      <c r="AJ12" s="19"/>
      <c r="AK12" s="21">
        <f>AI12-AC12</f>
        <v>549.65999999999985</v>
      </c>
      <c r="AL12" s="22">
        <f t="shared" ref="AL12:AL34" si="9">IF((AC12)=0,"",(AK12/AC12))</f>
        <v>2.8564331326703687E-2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12500</v>
      </c>
      <c r="G19" s="16">
        <v>1.3792</v>
      </c>
      <c r="H19" s="18">
        <f t="shared" si="0"/>
        <v>17240</v>
      </c>
      <c r="I19" s="19"/>
      <c r="J19" s="16">
        <v>1.0507</v>
      </c>
      <c r="K19" s="18">
        <f t="shared" si="1"/>
        <v>13133.75</v>
      </c>
      <c r="L19" s="19"/>
      <c r="M19" s="21">
        <f t="shared" si="10"/>
        <v>-4106.25</v>
      </c>
      <c r="N19" s="22">
        <f t="shared" si="11"/>
        <v>-0.23818155452436196</v>
      </c>
      <c r="O19" s="19"/>
      <c r="P19" s="16">
        <v>1.0974999999999999</v>
      </c>
      <c r="Q19" s="18">
        <f t="shared" si="2"/>
        <v>13718.749999999998</v>
      </c>
      <c r="R19" s="19"/>
      <c r="S19" s="21">
        <f t="shared" si="12"/>
        <v>584.99999999999818</v>
      </c>
      <c r="T19" s="22">
        <f t="shared" si="3"/>
        <v>4.4541734082040409E-2</v>
      </c>
      <c r="U19" s="19"/>
      <c r="V19" s="16">
        <v>1.1194999999999999</v>
      </c>
      <c r="W19" s="18">
        <f t="shared" si="4"/>
        <v>13993.75</v>
      </c>
      <c r="X19" s="19"/>
      <c r="Y19" s="21">
        <f t="shared" si="13"/>
        <v>275.00000000000182</v>
      </c>
      <c r="Z19" s="22">
        <f t="shared" si="5"/>
        <v>2.00455580865605E-2</v>
      </c>
      <c r="AA19" s="19"/>
      <c r="AB19" s="16">
        <v>1.1354</v>
      </c>
      <c r="AC19" s="18">
        <f t="shared" si="6"/>
        <v>14192.5</v>
      </c>
      <c r="AD19" s="19"/>
      <c r="AE19" s="21">
        <f t="shared" si="14"/>
        <v>198.75</v>
      </c>
      <c r="AF19" s="22">
        <f t="shared" si="7"/>
        <v>1.4202769093345243E-2</v>
      </c>
      <c r="AG19" s="19"/>
      <c r="AH19" s="16">
        <v>1.1677999999999999</v>
      </c>
      <c r="AI19" s="18">
        <f t="shared" si="8"/>
        <v>14597.5</v>
      </c>
      <c r="AJ19" s="19"/>
      <c r="AK19" s="21">
        <f t="shared" si="15"/>
        <v>405</v>
      </c>
      <c r="AL19" s="22">
        <f t="shared" si="9"/>
        <v>2.8536198696494628E-2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12500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12500</v>
      </c>
      <c r="G21" s="16"/>
      <c r="H21" s="18">
        <f t="shared" si="0"/>
        <v>0</v>
      </c>
      <c r="I21" s="19"/>
      <c r="J21" s="16">
        <v>-2.2599999999999999E-2</v>
      </c>
      <c r="K21" s="18">
        <f t="shared" si="1"/>
        <v>-282.5</v>
      </c>
      <c r="L21" s="19"/>
      <c r="M21" s="21">
        <f t="shared" si="10"/>
        <v>-282.5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282.5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12500</v>
      </c>
      <c r="G24" s="16">
        <v>-7.4000000000000003E-3</v>
      </c>
      <c r="H24" s="18">
        <f t="shared" si="0"/>
        <v>-92.5</v>
      </c>
      <c r="I24" s="19"/>
      <c r="J24" s="16">
        <v>0</v>
      </c>
      <c r="K24" s="18">
        <f t="shared" si="1"/>
        <v>0</v>
      </c>
      <c r="L24" s="19"/>
      <c r="M24" s="21">
        <f t="shared" si="10"/>
        <v>92.5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12500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12500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12500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40523.71</v>
      </c>
      <c r="I28" s="31"/>
      <c r="J28" s="28"/>
      <c r="K28" s="30">
        <f>SUM(K12:K27)</f>
        <v>30659.02</v>
      </c>
      <c r="L28" s="31"/>
      <c r="M28" s="32">
        <f t="shared" si="10"/>
        <v>-9864.6899999999987</v>
      </c>
      <c r="N28" s="33">
        <f t="shared" si="11"/>
        <v>-0.24343008080948164</v>
      </c>
      <c r="O28" s="31"/>
      <c r="P28" s="28"/>
      <c r="Q28" s="30">
        <f>SUM(Q12:Q27)</f>
        <v>32319.43</v>
      </c>
      <c r="R28" s="31"/>
      <c r="S28" s="32">
        <f t="shared" si="12"/>
        <v>1660.4099999999999</v>
      </c>
      <c r="T28" s="33">
        <f t="shared" si="3"/>
        <v>5.4157308354931107E-2</v>
      </c>
      <c r="U28" s="31"/>
      <c r="V28" s="28"/>
      <c r="W28" s="30">
        <f>SUM(W12:W27)</f>
        <v>32967.65</v>
      </c>
      <c r="X28" s="31"/>
      <c r="Y28" s="32">
        <f t="shared" si="13"/>
        <v>648.22000000000116</v>
      </c>
      <c r="Z28" s="33">
        <f t="shared" si="5"/>
        <v>2.0056665603322865E-2</v>
      </c>
      <c r="AA28" s="31"/>
      <c r="AB28" s="28"/>
      <c r="AC28" s="30">
        <f>SUM(AC12:AC27)</f>
        <v>33435.380000000005</v>
      </c>
      <c r="AD28" s="31"/>
      <c r="AE28" s="32">
        <f t="shared" si="14"/>
        <v>467.7300000000032</v>
      </c>
      <c r="AF28" s="33">
        <f t="shared" si="7"/>
        <v>1.4187544456459686E-2</v>
      </c>
      <c r="AG28" s="31"/>
      <c r="AH28" s="28"/>
      <c r="AI28" s="30">
        <f>SUM(AI12:AI27)</f>
        <v>34390.04</v>
      </c>
      <c r="AJ28" s="31"/>
      <c r="AK28" s="32">
        <f t="shared" si="15"/>
        <v>954.65999999999622</v>
      </c>
      <c r="AL28" s="33">
        <f t="shared" si="9"/>
        <v>2.8552389714129048E-2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12500</v>
      </c>
      <c r="G29" s="16">
        <v>-0.34624020110229936</v>
      </c>
      <c r="H29" s="18">
        <f t="shared" ref="H29:H35" si="18">F29*G29</f>
        <v>-4328.0025137787416</v>
      </c>
      <c r="I29" s="19"/>
      <c r="J29" s="16">
        <v>-0.40860000000000002</v>
      </c>
      <c r="K29" s="18">
        <f t="shared" ref="K29:K35" si="19">$F29*J29</f>
        <v>-5107.5</v>
      </c>
      <c r="L29" s="19"/>
      <c r="M29" s="21">
        <f t="shared" si="10"/>
        <v>-779.49748622125844</v>
      </c>
      <c r="N29" s="22">
        <f t="shared" si="11"/>
        <v>0.18010559923189276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5107.5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12500</v>
      </c>
      <c r="G30" s="16">
        <v>-0.27998187016745585</v>
      </c>
      <c r="H30" s="18">
        <f t="shared" si="18"/>
        <v>-3499.7733770931982</v>
      </c>
      <c r="I30" s="19"/>
      <c r="J30" s="16">
        <v>0.52929999999999999</v>
      </c>
      <c r="K30" s="18">
        <f t="shared" si="19"/>
        <v>6616.25</v>
      </c>
      <c r="L30" s="19"/>
      <c r="M30" s="21">
        <f t="shared" si="10"/>
        <v>10116.023377093199</v>
      </c>
      <c r="N30" s="22">
        <f t="shared" si="11"/>
        <v>-2.8904795502774099</v>
      </c>
      <c r="O30" s="19"/>
      <c r="P30" s="16">
        <v>0</v>
      </c>
      <c r="Q30" s="18">
        <f t="shared" si="20"/>
        <v>0</v>
      </c>
      <c r="R30" s="19"/>
      <c r="S30" s="21">
        <f t="shared" si="12"/>
        <v>-6616.25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12500</v>
      </c>
      <c r="G31" s="16">
        <v>0</v>
      </c>
      <c r="H31" s="18">
        <f t="shared" si="18"/>
        <v>0</v>
      </c>
      <c r="I31" s="19"/>
      <c r="J31" s="16">
        <v>5.4600000000000003E-2</v>
      </c>
      <c r="K31" s="18">
        <f>$F31*J31</f>
        <v>682.5</v>
      </c>
      <c r="L31" s="19"/>
      <c r="M31" s="21">
        <f t="shared" si="10"/>
        <v>682.5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-682.5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12500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12500</v>
      </c>
      <c r="G33" s="141">
        <v>2.4920000000000001E-2</v>
      </c>
      <c r="H33" s="18">
        <f t="shared" si="18"/>
        <v>311.5</v>
      </c>
      <c r="I33" s="19"/>
      <c r="J33" s="141">
        <v>2.4920000000000001E-2</v>
      </c>
      <c r="K33" s="18">
        <f t="shared" si="19"/>
        <v>311.5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311.5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311.5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311.5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311.5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38325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3717.5250000000001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3717.5250000000001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3717.5250000000001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3717.5250000000001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3717.5250000000001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3717.5250000000001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36724.95910912806</v>
      </c>
      <c r="I36" s="31"/>
      <c r="J36" s="42"/>
      <c r="K36" s="44">
        <f>SUM(K29:K35)+K28</f>
        <v>36879.294999999998</v>
      </c>
      <c r="L36" s="31"/>
      <c r="M36" s="32">
        <f t="shared" si="10"/>
        <v>154.33589087193832</v>
      </c>
      <c r="N36" s="33">
        <f t="shared" ref="N36:N46" si="25">IF((H36)=0,"",(M36/H36))</f>
        <v>4.2024795837983069E-3</v>
      </c>
      <c r="O36" s="31"/>
      <c r="P36" s="42"/>
      <c r="Q36" s="44">
        <f>SUM(Q29:Q35)+Q28</f>
        <v>36348.455000000002</v>
      </c>
      <c r="R36" s="31"/>
      <c r="S36" s="32">
        <f t="shared" si="12"/>
        <v>-530.83999999999651</v>
      </c>
      <c r="T36" s="33">
        <f t="shared" ref="T36:T46" si="26">IF((K36)=0,"",(S36/K36))</f>
        <v>-1.4393984483705465E-2</v>
      </c>
      <c r="U36" s="31"/>
      <c r="V36" s="42"/>
      <c r="W36" s="44">
        <f>SUM(W29:W35)+W28</f>
        <v>36996.675000000003</v>
      </c>
      <c r="X36" s="31"/>
      <c r="Y36" s="32">
        <f t="shared" si="13"/>
        <v>648.22000000000116</v>
      </c>
      <c r="Z36" s="33">
        <f t="shared" ref="Z36:Z46" si="27">IF((Q36)=0,"",(Y36/Q36))</f>
        <v>1.7833495261352954E-2</v>
      </c>
      <c r="AA36" s="31"/>
      <c r="AB36" s="42"/>
      <c r="AC36" s="44">
        <f>SUM(AC29:AC35)+AC28</f>
        <v>37464.405000000006</v>
      </c>
      <c r="AD36" s="31"/>
      <c r="AE36" s="32">
        <f t="shared" si="14"/>
        <v>467.7300000000032</v>
      </c>
      <c r="AF36" s="33">
        <f t="shared" ref="AF36:AF46" si="28">IF((W36)=0,"",(AE36/W36))</f>
        <v>1.2642487466779194E-2</v>
      </c>
      <c r="AG36" s="31"/>
      <c r="AH36" s="42"/>
      <c r="AI36" s="44">
        <f>SUM(AI29:AI35)+AI28</f>
        <v>38419.065000000002</v>
      </c>
      <c r="AJ36" s="31"/>
      <c r="AK36" s="32">
        <f t="shared" si="15"/>
        <v>954.65999999999622</v>
      </c>
      <c r="AL36" s="33">
        <f t="shared" ref="AL36:AL46" si="29">IF((AC36)=0,"",(AK36/AC36))</f>
        <v>2.5481787312516935E-2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12500</v>
      </c>
      <c r="G37" s="20">
        <v>2.8639999999999999</v>
      </c>
      <c r="H37" s="18">
        <f>F37*G37</f>
        <v>35800</v>
      </c>
      <c r="I37" s="19"/>
      <c r="J37" s="20">
        <v>2.9744999999999999</v>
      </c>
      <c r="K37" s="18">
        <f>$F37*J37</f>
        <v>37181.25</v>
      </c>
      <c r="L37" s="19"/>
      <c r="M37" s="21">
        <f t="shared" si="10"/>
        <v>1381.25</v>
      </c>
      <c r="N37" s="22">
        <f t="shared" si="25"/>
        <v>3.8582402234636874E-2</v>
      </c>
      <c r="O37" s="19"/>
      <c r="P37" s="20">
        <v>3.0743999999999998</v>
      </c>
      <c r="Q37" s="18">
        <f>$F37*P37</f>
        <v>38430</v>
      </c>
      <c r="R37" s="19"/>
      <c r="S37" s="21">
        <f t="shared" si="12"/>
        <v>1248.75</v>
      </c>
      <c r="T37" s="22">
        <f t="shared" si="26"/>
        <v>3.3585476550680789E-2</v>
      </c>
      <c r="U37" s="19"/>
      <c r="V37" s="20">
        <v>3.1743999999999999</v>
      </c>
      <c r="W37" s="18">
        <f>$F37*V37</f>
        <v>39680</v>
      </c>
      <c r="X37" s="19"/>
      <c r="Y37" s="21">
        <f t="shared" si="13"/>
        <v>1250</v>
      </c>
      <c r="Z37" s="22">
        <f t="shared" si="27"/>
        <v>3.2526671870934165E-2</v>
      </c>
      <c r="AA37" s="19"/>
      <c r="AB37" s="20">
        <v>3.2744</v>
      </c>
      <c r="AC37" s="18">
        <f>$F37*AB37</f>
        <v>40930</v>
      </c>
      <c r="AD37" s="19"/>
      <c r="AE37" s="21">
        <f t="shared" si="14"/>
        <v>1250</v>
      </c>
      <c r="AF37" s="22">
        <f t="shared" si="28"/>
        <v>3.1502016129032258E-2</v>
      </c>
      <c r="AG37" s="19"/>
      <c r="AH37" s="20">
        <v>3.3742999999999999</v>
      </c>
      <c r="AI37" s="18">
        <f>$F37*AH37</f>
        <v>42178.75</v>
      </c>
      <c r="AJ37" s="19"/>
      <c r="AK37" s="21">
        <f t="shared" si="15"/>
        <v>1248.75</v>
      </c>
      <c r="AL37" s="22">
        <f t="shared" si="29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12500</v>
      </c>
      <c r="G38" s="20">
        <v>2.1528</v>
      </c>
      <c r="H38" s="18">
        <f>F38*G38</f>
        <v>26910</v>
      </c>
      <c r="I38" s="19"/>
      <c r="J38" s="20">
        <v>2.3115000000000001</v>
      </c>
      <c r="K38" s="18">
        <f>$F38*J38</f>
        <v>28893.75</v>
      </c>
      <c r="L38" s="19"/>
      <c r="M38" s="21">
        <f t="shared" si="10"/>
        <v>1983.75</v>
      </c>
      <c r="N38" s="22">
        <f t="shared" si="25"/>
        <v>7.371794871794872E-2</v>
      </c>
      <c r="O38" s="19"/>
      <c r="P38" s="20">
        <v>2.3588</v>
      </c>
      <c r="Q38" s="18">
        <f>$F38*P38</f>
        <v>29485</v>
      </c>
      <c r="R38" s="19"/>
      <c r="S38" s="21">
        <f t="shared" si="12"/>
        <v>591.25</v>
      </c>
      <c r="T38" s="22">
        <f t="shared" si="26"/>
        <v>2.046290287691975E-2</v>
      </c>
      <c r="U38" s="19"/>
      <c r="V38" s="20">
        <v>2.4060000000000001</v>
      </c>
      <c r="W38" s="18">
        <f>$F38*V38</f>
        <v>30075</v>
      </c>
      <c r="X38" s="19"/>
      <c r="Y38" s="21">
        <f t="shared" si="13"/>
        <v>590</v>
      </c>
      <c r="Z38" s="22">
        <f t="shared" si="27"/>
        <v>2.0010174665083941E-2</v>
      </c>
      <c r="AA38" s="19"/>
      <c r="AB38" s="20">
        <v>2.4533</v>
      </c>
      <c r="AC38" s="18">
        <f>$F38*AB38</f>
        <v>30666.25</v>
      </c>
      <c r="AD38" s="19"/>
      <c r="AE38" s="21">
        <f t="shared" si="14"/>
        <v>591.25</v>
      </c>
      <c r="AF38" s="22">
        <f t="shared" si="28"/>
        <v>1.9659185369908561E-2</v>
      </c>
      <c r="AG38" s="19"/>
      <c r="AH38" s="20">
        <v>2.5005999999999999</v>
      </c>
      <c r="AI38" s="18">
        <f>$F38*AH38</f>
        <v>31257.5</v>
      </c>
      <c r="AJ38" s="19"/>
      <c r="AK38" s="21">
        <f t="shared" si="15"/>
        <v>591.25</v>
      </c>
      <c r="AL38" s="22">
        <f t="shared" si="29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99434.95910912806</v>
      </c>
      <c r="I39" s="49"/>
      <c r="J39" s="48"/>
      <c r="K39" s="44">
        <f>SUM(K36:K38)</f>
        <v>102954.295</v>
      </c>
      <c r="L39" s="49"/>
      <c r="M39" s="32">
        <f t="shared" si="10"/>
        <v>3519.3358908719383</v>
      </c>
      <c r="N39" s="33">
        <f t="shared" si="25"/>
        <v>3.5393345785052634E-2</v>
      </c>
      <c r="O39" s="49"/>
      <c r="P39" s="48"/>
      <c r="Q39" s="44">
        <f>SUM(Q36:Q38)</f>
        <v>104263.455</v>
      </c>
      <c r="R39" s="49"/>
      <c r="S39" s="32">
        <f t="shared" si="12"/>
        <v>1309.1600000000035</v>
      </c>
      <c r="T39" s="33">
        <f t="shared" si="26"/>
        <v>1.2715933803441649E-2</v>
      </c>
      <c r="U39" s="49"/>
      <c r="V39" s="48"/>
      <c r="W39" s="44">
        <f>SUM(W36:W38)</f>
        <v>106751.675</v>
      </c>
      <c r="X39" s="49"/>
      <c r="Y39" s="32">
        <f t="shared" si="13"/>
        <v>2488.2200000000012</v>
      </c>
      <c r="Z39" s="33">
        <f t="shared" si="27"/>
        <v>2.386473764944775E-2</v>
      </c>
      <c r="AA39" s="49"/>
      <c r="AB39" s="48"/>
      <c r="AC39" s="44">
        <f>SUM(AC36:AC38)</f>
        <v>109060.655</v>
      </c>
      <c r="AD39" s="49"/>
      <c r="AE39" s="32">
        <f t="shared" si="14"/>
        <v>2308.9799999999959</v>
      </c>
      <c r="AF39" s="33">
        <f t="shared" si="28"/>
        <v>2.1629449842356065E-2</v>
      </c>
      <c r="AG39" s="49"/>
      <c r="AH39" s="48"/>
      <c r="AI39" s="44">
        <f>SUM(AI36:AI38)</f>
        <v>111855.315</v>
      </c>
      <c r="AJ39" s="49"/>
      <c r="AK39" s="32">
        <f t="shared" si="15"/>
        <v>2794.6600000000035</v>
      </c>
      <c r="AL39" s="33">
        <f t="shared" si="29"/>
        <v>2.5624823177524503E-2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6425825</v>
      </c>
      <c r="G40" s="51">
        <v>4.4000000000000003E-3</v>
      </c>
      <c r="H40" s="162">
        <f t="shared" ref="H40:H48" si="30">F40*G40</f>
        <v>28273.63</v>
      </c>
      <c r="I40" s="19"/>
      <c r="J40" s="51">
        <v>4.4000000000000003E-3</v>
      </c>
      <c r="K40" s="162">
        <f t="shared" ref="K40:K48" si="31">$F40*J40</f>
        <v>28273.63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28273.63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28273.63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28273.63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28273.63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6425825</v>
      </c>
      <c r="G41" s="51">
        <v>1.1999999999999999E-3</v>
      </c>
      <c r="H41" s="162">
        <f t="shared" si="30"/>
        <v>7710.9899999999989</v>
      </c>
      <c r="I41" s="19"/>
      <c r="J41" s="51">
        <v>1.1999999999999999E-3</v>
      </c>
      <c r="K41" s="162">
        <f t="shared" si="31"/>
        <v>7710.9899999999989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8353.5725000000002</v>
      </c>
      <c r="R41" s="19"/>
      <c r="S41" s="21">
        <f t="shared" si="12"/>
        <v>642.58250000000135</v>
      </c>
      <c r="T41" s="163">
        <f t="shared" si="26"/>
        <v>8.3333333333333523E-2</v>
      </c>
      <c r="U41" s="19"/>
      <c r="V41" s="51">
        <v>1.2999999999999999E-3</v>
      </c>
      <c r="W41" s="162">
        <f t="shared" si="33"/>
        <v>8353.5725000000002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8353.5725000000002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8353.5725000000002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6387500</v>
      </c>
      <c r="G43" s="51">
        <v>7.0000000000000001E-3</v>
      </c>
      <c r="H43" s="162">
        <f t="shared" si="30"/>
        <v>44712.5</v>
      </c>
      <c r="I43" s="19"/>
      <c r="J43" s="51">
        <v>7.0000000000000001E-3</v>
      </c>
      <c r="K43" s="162">
        <f t="shared" si="31"/>
        <v>44712.5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44712.5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44712.5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44712.5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44712.5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4088000</v>
      </c>
      <c r="G44" s="55">
        <v>7.1999999999999995E-2</v>
      </c>
      <c r="H44" s="162">
        <f t="shared" si="30"/>
        <v>294336</v>
      </c>
      <c r="I44" s="19"/>
      <c r="J44" s="55">
        <v>7.1999999999999995E-2</v>
      </c>
      <c r="K44" s="162">
        <f t="shared" si="31"/>
        <v>294336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294336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294336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294336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294336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1149750</v>
      </c>
      <c r="G45" s="55">
        <v>0.109</v>
      </c>
      <c r="H45" s="162">
        <f t="shared" si="30"/>
        <v>125322.75</v>
      </c>
      <c r="I45" s="19"/>
      <c r="J45" s="55">
        <v>0.109</v>
      </c>
      <c r="K45" s="162">
        <f t="shared" si="31"/>
        <v>125322.75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125322.75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125322.75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125322.75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125322.75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1149750</v>
      </c>
      <c r="G46" s="55">
        <v>0.129</v>
      </c>
      <c r="H46" s="162">
        <f t="shared" si="30"/>
        <v>148317.75</v>
      </c>
      <c r="I46" s="19"/>
      <c r="J46" s="55">
        <v>0.129</v>
      </c>
      <c r="K46" s="162">
        <f t="shared" si="31"/>
        <v>148317.75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148317.75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148317.75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148317.75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148317.75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6386750</v>
      </c>
      <c r="G48" s="55">
        <v>9.7000000000000003E-2</v>
      </c>
      <c r="H48" s="162">
        <f t="shared" si="30"/>
        <v>619514.75</v>
      </c>
      <c r="I48" s="60"/>
      <c r="J48" s="55">
        <v>9.7000000000000003E-2</v>
      </c>
      <c r="K48" s="162">
        <f t="shared" si="31"/>
        <v>619514.75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619514.75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619514.75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619514.75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619514.75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748108.8291091281</v>
      </c>
      <c r="I50" s="76"/>
      <c r="J50" s="73"/>
      <c r="K50" s="75">
        <f>SUM(K40:K46,K39)</f>
        <v>751628.16500000004</v>
      </c>
      <c r="L50" s="76"/>
      <c r="M50" s="77">
        <f>K50-H50</f>
        <v>3519.3358908719383</v>
      </c>
      <c r="N50" s="78">
        <f>IF((H50)=0,"",(M50/H50))</f>
        <v>4.7043100601591292E-3</v>
      </c>
      <c r="O50" s="76"/>
      <c r="P50" s="73"/>
      <c r="Q50" s="75">
        <f>SUM(Q40:Q46,Q39)</f>
        <v>753579.90749999997</v>
      </c>
      <c r="R50" s="76"/>
      <c r="S50" s="77">
        <f t="shared" si="12"/>
        <v>1951.7424999999348</v>
      </c>
      <c r="T50" s="78">
        <f>IF((K50)=0,"",(S50/K50))</f>
        <v>2.5966862218367438E-3</v>
      </c>
      <c r="U50" s="76"/>
      <c r="V50" s="73"/>
      <c r="W50" s="75">
        <f>SUM(W40:W46,W39)</f>
        <v>756068.12750000006</v>
      </c>
      <c r="X50" s="76"/>
      <c r="Y50" s="77">
        <f t="shared" si="13"/>
        <v>2488.2200000000885</v>
      </c>
      <c r="Z50" s="78">
        <f>IF((Q50)=0,"",(Y50/Q50))</f>
        <v>3.3018661660642653E-3</v>
      </c>
      <c r="AA50" s="76"/>
      <c r="AB50" s="73"/>
      <c r="AC50" s="75">
        <f>SUM(AC40:AC46,AC39)</f>
        <v>758377.10750000004</v>
      </c>
      <c r="AD50" s="76"/>
      <c r="AE50" s="77">
        <f t="shared" si="14"/>
        <v>2308.9799999999814</v>
      </c>
      <c r="AF50" s="78">
        <f>IF((W50)=0,"",(AE50/W50))</f>
        <v>3.0539311419392973E-3</v>
      </c>
      <c r="AG50" s="76"/>
      <c r="AH50" s="73"/>
      <c r="AI50" s="75">
        <f>SUM(AI40:AI46,AI39)</f>
        <v>761171.76750000007</v>
      </c>
      <c r="AJ50" s="76"/>
      <c r="AK50" s="77">
        <f t="shared" si="15"/>
        <v>2794.6600000000326</v>
      </c>
      <c r="AL50" s="78">
        <f>IF((AC50)=0,"",(AK50/AC50))</f>
        <v>3.6850532174061337E-3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97254.147784186658</v>
      </c>
      <c r="I51" s="83"/>
      <c r="J51" s="80">
        <v>0.13</v>
      </c>
      <c r="K51" s="84">
        <f>K50*J51</f>
        <v>97711.661450000014</v>
      </c>
      <c r="L51" s="83"/>
      <c r="M51" s="85">
        <f>K51-H51</f>
        <v>457.51366581335606</v>
      </c>
      <c r="N51" s="86">
        <f>IF((H51)=0,"",(M51/H51))</f>
        <v>4.7043100601591708E-3</v>
      </c>
      <c r="O51" s="83"/>
      <c r="P51" s="80">
        <v>0.13</v>
      </c>
      <c r="Q51" s="84">
        <f>Q50*P51</f>
        <v>97965.387975000005</v>
      </c>
      <c r="R51" s="83"/>
      <c r="S51" s="85">
        <f t="shared" si="12"/>
        <v>253.72652499999094</v>
      </c>
      <c r="T51" s="86">
        <f>IF((K51)=0,"",(S51/K51))</f>
        <v>2.5966862218367377E-3</v>
      </c>
      <c r="U51" s="83"/>
      <c r="V51" s="80">
        <v>0.13</v>
      </c>
      <c r="W51" s="84">
        <f>W50*V51</f>
        <v>98288.856575000013</v>
      </c>
      <c r="X51" s="83"/>
      <c r="Y51" s="85">
        <f t="shared" si="13"/>
        <v>323.46860000000743</v>
      </c>
      <c r="Z51" s="86">
        <f>IF((Q51)=0,"",(Y51/Q51))</f>
        <v>3.3018661660642232E-3</v>
      </c>
      <c r="AA51" s="83"/>
      <c r="AB51" s="80">
        <v>0.13</v>
      </c>
      <c r="AC51" s="84">
        <f>AC50*AB51</f>
        <v>98589.023975000004</v>
      </c>
      <c r="AD51" s="83"/>
      <c r="AE51" s="85">
        <f t="shared" si="14"/>
        <v>300.16739999999118</v>
      </c>
      <c r="AF51" s="86">
        <f>IF((W51)=0,"",(AE51/W51))</f>
        <v>3.0539311419392318E-3</v>
      </c>
      <c r="AG51" s="83"/>
      <c r="AH51" s="80">
        <v>0.13</v>
      </c>
      <c r="AI51" s="84">
        <f>AI50*AH51</f>
        <v>98952.32977500002</v>
      </c>
      <c r="AJ51" s="83"/>
      <c r="AK51" s="85">
        <f t="shared" si="15"/>
        <v>363.30580000001646</v>
      </c>
      <c r="AL51" s="86">
        <f>IF((AC51)=0,"",(AK51/AC51))</f>
        <v>3.6850532174062577E-3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845362.97689331474</v>
      </c>
      <c r="I52" s="83"/>
      <c r="J52" s="88"/>
      <c r="K52" s="84">
        <f>K50+K51</f>
        <v>849339.82645000005</v>
      </c>
      <c r="L52" s="83"/>
      <c r="M52" s="85">
        <f>K52-H52</f>
        <v>3976.8495566853089</v>
      </c>
      <c r="N52" s="86">
        <f>IF((H52)=0,"",(M52/H52))</f>
        <v>4.7043100601591517E-3</v>
      </c>
      <c r="O52" s="83"/>
      <c r="P52" s="88"/>
      <c r="Q52" s="84">
        <f>Q50+Q51</f>
        <v>851545.29547499993</v>
      </c>
      <c r="R52" s="83"/>
      <c r="S52" s="85">
        <f t="shared" si="12"/>
        <v>2205.4690249998821</v>
      </c>
      <c r="T52" s="86">
        <f>IF((K52)=0,"",(S52/K52))</f>
        <v>2.5966862218366918E-3</v>
      </c>
      <c r="U52" s="83"/>
      <c r="V52" s="88"/>
      <c r="W52" s="84">
        <f>W50+W51</f>
        <v>854356.98407500004</v>
      </c>
      <c r="X52" s="83"/>
      <c r="Y52" s="85">
        <f t="shared" si="13"/>
        <v>2811.6886000001105</v>
      </c>
      <c r="Z52" s="86">
        <f>IF((Q52)=0,"",(Y52/Q52))</f>
        <v>3.3018661660642774E-3</v>
      </c>
      <c r="AA52" s="83"/>
      <c r="AB52" s="88"/>
      <c r="AC52" s="84">
        <f>AC50+AC51</f>
        <v>856966.13147500006</v>
      </c>
      <c r="AD52" s="83"/>
      <c r="AE52" s="85">
        <f t="shared" si="14"/>
        <v>2609.1474000000162</v>
      </c>
      <c r="AF52" s="86">
        <f>IF((W52)=0,"",(AE52/W52))</f>
        <v>3.0539311419393411E-3</v>
      </c>
      <c r="AG52" s="83"/>
      <c r="AH52" s="88"/>
      <c r="AI52" s="84">
        <f>AI50+AI51</f>
        <v>860124.09727500007</v>
      </c>
      <c r="AJ52" s="83"/>
      <c r="AK52" s="85">
        <f t="shared" si="15"/>
        <v>3157.9658000000054</v>
      </c>
      <c r="AL52" s="86">
        <f>IF((AC52)=0,"",(AK52/AC52))</f>
        <v>3.6850532174060972E-3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-84536.3</v>
      </c>
      <c r="I53" s="83"/>
      <c r="J53" s="88"/>
      <c r="K53" s="90">
        <f>ROUND(-K52*10%,2)</f>
        <v>-84933.98</v>
      </c>
      <c r="L53" s="83"/>
      <c r="M53" s="91">
        <f>K53-H53</f>
        <v>-397.67999999999302</v>
      </c>
      <c r="N53" s="92">
        <f>IF((H53)=0,"",(M53/H53))</f>
        <v>4.7042513097922782E-3</v>
      </c>
      <c r="O53" s="83"/>
      <c r="P53" s="88"/>
      <c r="Q53" s="90">
        <f>ROUND(-Q52*10%,2)</f>
        <v>-85154.53</v>
      </c>
      <c r="R53" s="83"/>
      <c r="S53" s="91">
        <f t="shared" si="12"/>
        <v>-220.55000000000291</v>
      </c>
      <c r="T53" s="92">
        <f>IF((K53)=0,"",(S53/K53))</f>
        <v>2.5967227722049871E-3</v>
      </c>
      <c r="U53" s="83"/>
      <c r="V53" s="88"/>
      <c r="W53" s="90">
        <f>ROUND(-W52*10%,2)</f>
        <v>-85435.7</v>
      </c>
      <c r="X53" s="83"/>
      <c r="Y53" s="91">
        <f t="shared" si="13"/>
        <v>-281.16999999999825</v>
      </c>
      <c r="Z53" s="92">
        <f>IF((Q53)=0,"",(Y53/Q53))</f>
        <v>3.3018795359448082E-3</v>
      </c>
      <c r="AA53" s="83"/>
      <c r="AB53" s="88"/>
      <c r="AC53" s="90">
        <f>ROUND(-AC52*10%,2)</f>
        <v>-85696.61</v>
      </c>
      <c r="AD53" s="83"/>
      <c r="AE53" s="91">
        <f t="shared" si="14"/>
        <v>-260.91000000000349</v>
      </c>
      <c r="AF53" s="92">
        <f>IF((W53)=0,"",(AE53/W53))</f>
        <v>3.0538756046945654E-3</v>
      </c>
      <c r="AG53" s="83"/>
      <c r="AH53" s="88"/>
      <c r="AI53" s="90">
        <f>ROUND(-AI52*10%,2)</f>
        <v>-86012.41</v>
      </c>
      <c r="AJ53" s="83"/>
      <c r="AK53" s="91">
        <f t="shared" si="15"/>
        <v>-315.80000000000291</v>
      </c>
      <c r="AL53" s="92">
        <f>IF((AC53)=0,"",(AK53/AC53))</f>
        <v>3.6850932609820029E-3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760826.6768933147</v>
      </c>
      <c r="I54" s="96"/>
      <c r="J54" s="93"/>
      <c r="K54" s="97">
        <f>K52+K53</f>
        <v>764405.84645000007</v>
      </c>
      <c r="L54" s="96"/>
      <c r="M54" s="98">
        <f>K54-H54</f>
        <v>3579.1695566853741</v>
      </c>
      <c r="N54" s="99">
        <f>IF((H54)=0,"",(M54/H54))</f>
        <v>4.7043165879779685E-3</v>
      </c>
      <c r="O54" s="96"/>
      <c r="P54" s="93"/>
      <c r="Q54" s="97">
        <f>Q52+Q53</f>
        <v>766390.76547499991</v>
      </c>
      <c r="R54" s="96"/>
      <c r="S54" s="98">
        <f t="shared" si="12"/>
        <v>1984.9190249998355</v>
      </c>
      <c r="T54" s="99">
        <f>IF((K54)=0,"",(S54/K54))</f>
        <v>2.5966821606847423E-3</v>
      </c>
      <c r="U54" s="96"/>
      <c r="V54" s="93"/>
      <c r="W54" s="97">
        <f>W52+W53</f>
        <v>768921.28407500009</v>
      </c>
      <c r="X54" s="96"/>
      <c r="Y54" s="98">
        <f t="shared" si="13"/>
        <v>2530.518600000185</v>
      </c>
      <c r="Z54" s="99">
        <f>IF((Q54)=0,"",(Y54/Q54))</f>
        <v>3.3018646805220825E-3</v>
      </c>
      <c r="AA54" s="96"/>
      <c r="AB54" s="93"/>
      <c r="AC54" s="97">
        <f>AC52+AC53</f>
        <v>771269.52147500007</v>
      </c>
      <c r="AD54" s="96"/>
      <c r="AE54" s="98">
        <f t="shared" si="14"/>
        <v>2348.2373999999836</v>
      </c>
      <c r="AF54" s="99">
        <f>IF((W54)=0,"",(AE54/W54))</f>
        <v>3.053937312744406E-3</v>
      </c>
      <c r="AG54" s="96"/>
      <c r="AH54" s="93"/>
      <c r="AI54" s="97">
        <f>AI52+AI53</f>
        <v>774111.68727500003</v>
      </c>
      <c r="AJ54" s="96"/>
      <c r="AK54" s="98">
        <f t="shared" si="15"/>
        <v>2842.1657999999588</v>
      </c>
      <c r="AL54" s="99">
        <f>IF((AC54)=0,"",(AK54/AC54))</f>
        <v>3.6850487681200101E-3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799709.3291091281</v>
      </c>
      <c r="I56" s="110"/>
      <c r="J56" s="107"/>
      <c r="K56" s="109">
        <f>SUM(K47:K48,K39,K40:K43)</f>
        <v>803228.66500000004</v>
      </c>
      <c r="L56" s="110"/>
      <c r="M56" s="111">
        <f>K56-H56</f>
        <v>3519.3358908719383</v>
      </c>
      <c r="N56" s="78">
        <f>IF((H56)=0,"",(M56/H56))</f>
        <v>4.4007688328363756E-3</v>
      </c>
      <c r="O56" s="110"/>
      <c r="P56" s="107"/>
      <c r="Q56" s="109">
        <f>SUM(Q47:Q48,Q39,Q40:Q43)</f>
        <v>805180.40749999997</v>
      </c>
      <c r="R56" s="110"/>
      <c r="S56" s="111">
        <f t="shared" si="12"/>
        <v>1951.7424999999348</v>
      </c>
      <c r="T56" s="78">
        <f>IF((K56)=0,"",(S56/K56))</f>
        <v>2.4298715733706224E-3</v>
      </c>
      <c r="U56" s="110"/>
      <c r="V56" s="107"/>
      <c r="W56" s="109">
        <f>SUM(W47:W48,W39,W40:W43)</f>
        <v>807668.62750000006</v>
      </c>
      <c r="X56" s="110"/>
      <c r="Y56" s="111">
        <f t="shared" si="13"/>
        <v>2488.2200000000885</v>
      </c>
      <c r="Z56" s="78">
        <f>IF((Q56)=0,"",(Y56/Q56))</f>
        <v>3.0902639667124395E-3</v>
      </c>
      <c r="AA56" s="110"/>
      <c r="AB56" s="107"/>
      <c r="AC56" s="109">
        <f>SUM(AC47:AC48,AC39,AC40:AC43)</f>
        <v>809977.60750000004</v>
      </c>
      <c r="AD56" s="110"/>
      <c r="AE56" s="111">
        <f t="shared" si="14"/>
        <v>2308.9799999999814</v>
      </c>
      <c r="AF56" s="78">
        <f>IF((W56)=0,"",(AE56/W56))</f>
        <v>2.8588209587229276E-3</v>
      </c>
      <c r="AG56" s="110"/>
      <c r="AH56" s="107"/>
      <c r="AI56" s="109">
        <f>SUM(AI47:AI48,AI39,AI40:AI43)</f>
        <v>812772.26749999996</v>
      </c>
      <c r="AJ56" s="110"/>
      <c r="AK56" s="111">
        <f t="shared" si="15"/>
        <v>2794.6599999999162</v>
      </c>
      <c r="AL56" s="78">
        <f>IF((AC56)=0,"",(AK56/AC56))</f>
        <v>3.4502929144246942E-3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103962.21278418666</v>
      </c>
      <c r="I57" s="115"/>
      <c r="J57" s="113">
        <v>0.13</v>
      </c>
      <c r="K57" s="116">
        <f>K56*J57</f>
        <v>104419.72645</v>
      </c>
      <c r="L57" s="115"/>
      <c r="M57" s="117">
        <f>K57-H57</f>
        <v>457.5136658133415</v>
      </c>
      <c r="N57" s="86">
        <f>IF((H57)=0,"",(M57/H57))</f>
        <v>4.4007688328362741E-3</v>
      </c>
      <c r="O57" s="115"/>
      <c r="P57" s="113">
        <v>0.13</v>
      </c>
      <c r="Q57" s="116">
        <f>Q56*P57</f>
        <v>104673.45297499999</v>
      </c>
      <c r="R57" s="115"/>
      <c r="S57" s="117">
        <f t="shared" si="12"/>
        <v>253.72652499999094</v>
      </c>
      <c r="T57" s="86">
        <f>IF((K57)=0,"",(S57/K57))</f>
        <v>2.4298715733706172E-3</v>
      </c>
      <c r="U57" s="115"/>
      <c r="V57" s="113">
        <v>0.13</v>
      </c>
      <c r="W57" s="116">
        <f>W56*V57</f>
        <v>104996.92157500001</v>
      </c>
      <c r="X57" s="115"/>
      <c r="Y57" s="117">
        <f t="shared" si="13"/>
        <v>323.46860000002198</v>
      </c>
      <c r="Z57" s="86">
        <f>IF((Q57)=0,"",(Y57/Q57))</f>
        <v>3.0902639667125397E-3</v>
      </c>
      <c r="AA57" s="115"/>
      <c r="AB57" s="113">
        <v>0.13</v>
      </c>
      <c r="AC57" s="116">
        <f>AC56*AB57</f>
        <v>105297.08897500001</v>
      </c>
      <c r="AD57" s="115"/>
      <c r="AE57" s="117">
        <f t="shared" si="14"/>
        <v>300.16739999999118</v>
      </c>
      <c r="AF57" s="86">
        <f>IF((W57)=0,"",(AE57/W57))</f>
        <v>2.8588209587228665E-3</v>
      </c>
      <c r="AG57" s="115"/>
      <c r="AH57" s="113">
        <v>0.13</v>
      </c>
      <c r="AI57" s="116">
        <f>AI56*AH57</f>
        <v>105660.39477499999</v>
      </c>
      <c r="AJ57" s="115"/>
      <c r="AK57" s="117">
        <f t="shared" si="15"/>
        <v>363.30579999998736</v>
      </c>
      <c r="AL57" s="86">
        <f>IF((AC57)=0,"",(AK57/AC57))</f>
        <v>3.4502929144246777E-3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903671.5418933148</v>
      </c>
      <c r="I58" s="115"/>
      <c r="J58" s="119"/>
      <c r="K58" s="116">
        <f>K56+K57</f>
        <v>907648.39145</v>
      </c>
      <c r="L58" s="115"/>
      <c r="M58" s="117">
        <f>K58-H58</f>
        <v>3976.8495566851925</v>
      </c>
      <c r="N58" s="86">
        <f>IF((H58)=0,"",(M58/H58))</f>
        <v>4.4007688328362663E-3</v>
      </c>
      <c r="O58" s="115"/>
      <c r="P58" s="119"/>
      <c r="Q58" s="116">
        <f>Q56+Q57</f>
        <v>909853.86047499999</v>
      </c>
      <c r="R58" s="115"/>
      <c r="S58" s="117">
        <f t="shared" si="12"/>
        <v>2205.4690249999985</v>
      </c>
      <c r="T58" s="86">
        <f>IF((K58)=0,"",(S58/K58))</f>
        <v>2.4298715733707022E-3</v>
      </c>
      <c r="U58" s="115"/>
      <c r="V58" s="119"/>
      <c r="W58" s="116">
        <f>W56+W57</f>
        <v>912665.5490750001</v>
      </c>
      <c r="X58" s="115"/>
      <c r="Y58" s="117">
        <f t="shared" si="13"/>
        <v>2811.6886000001105</v>
      </c>
      <c r="Z58" s="86">
        <f>IF((Q58)=0,"",(Y58/Q58))</f>
        <v>3.0902639667124512E-3</v>
      </c>
      <c r="AA58" s="115"/>
      <c r="AB58" s="119"/>
      <c r="AC58" s="116">
        <f>AC56+AC57</f>
        <v>915274.696475</v>
      </c>
      <c r="AD58" s="115"/>
      <c r="AE58" s="117">
        <f t="shared" si="14"/>
        <v>2609.1473999998998</v>
      </c>
      <c r="AF58" s="86">
        <f>IF((W58)=0,"",(AE58/W58))</f>
        <v>2.8588209587228409E-3</v>
      </c>
      <c r="AG58" s="115"/>
      <c r="AH58" s="119"/>
      <c r="AI58" s="116">
        <f>AI56+AI57</f>
        <v>918432.66227500001</v>
      </c>
      <c r="AJ58" s="115"/>
      <c r="AK58" s="117">
        <f t="shared" si="15"/>
        <v>3157.9658000000054</v>
      </c>
      <c r="AL58" s="86">
        <f>IF((AC58)=0,"",(AK58/AC58))</f>
        <v>3.4502929144248039E-3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-90367.15</v>
      </c>
      <c r="I59" s="115"/>
      <c r="J59" s="119"/>
      <c r="K59" s="122">
        <f>ROUND(-K58*10%,2)</f>
        <v>-90764.84</v>
      </c>
      <c r="L59" s="115"/>
      <c r="M59" s="123">
        <f>K59-H59</f>
        <v>-397.69000000000233</v>
      </c>
      <c r="N59" s="92">
        <f>IF((H59)=0,"",(M59/H59))</f>
        <v>4.4008248572628703E-3</v>
      </c>
      <c r="O59" s="115"/>
      <c r="P59" s="119"/>
      <c r="Q59" s="122">
        <f>ROUND(-Q58*10%,2)</f>
        <v>-90985.39</v>
      </c>
      <c r="R59" s="115"/>
      <c r="S59" s="123">
        <f t="shared" si="12"/>
        <v>-220.55000000000291</v>
      </c>
      <c r="T59" s="92">
        <f>IF((K59)=0,"",(S59/K59))</f>
        <v>2.4299056771322786E-3</v>
      </c>
      <c r="U59" s="115"/>
      <c r="V59" s="119"/>
      <c r="W59" s="122">
        <f>ROUND(-W58*10%,2)</f>
        <v>-91266.55</v>
      </c>
      <c r="X59" s="115"/>
      <c r="Y59" s="123">
        <f t="shared" si="13"/>
        <v>-281.16000000000349</v>
      </c>
      <c r="Z59" s="92">
        <f>IF((Q59)=0,"",(Y59/Q59))</f>
        <v>3.0901664541966955E-3</v>
      </c>
      <c r="AA59" s="115"/>
      <c r="AB59" s="119"/>
      <c r="AC59" s="122">
        <f>ROUND(-AC58*10%,2)</f>
        <v>-91527.47</v>
      </c>
      <c r="AD59" s="115"/>
      <c r="AE59" s="123">
        <f t="shared" si="14"/>
        <v>-260.91999999999825</v>
      </c>
      <c r="AF59" s="92">
        <f>IF((W59)=0,"",(AE59/W59))</f>
        <v>2.8588787458274497E-3</v>
      </c>
      <c r="AG59" s="115"/>
      <c r="AH59" s="119"/>
      <c r="AI59" s="122">
        <f>ROUND(-AI58*10%,2)</f>
        <v>-91843.27</v>
      </c>
      <c r="AJ59" s="115"/>
      <c r="AK59" s="123">
        <f t="shared" si="15"/>
        <v>-315.80000000000291</v>
      </c>
      <c r="AL59" s="92">
        <f>IF((AC59)=0,"",(AK59/AC59))</f>
        <v>3.4503302669679705E-3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813304.39189331478</v>
      </c>
      <c r="I60" s="127"/>
      <c r="J60" s="124"/>
      <c r="K60" s="128">
        <f>SUM(K58:K59)</f>
        <v>816883.55145000003</v>
      </c>
      <c r="L60" s="127"/>
      <c r="M60" s="129">
        <f>K60-H60</f>
        <v>3579.1595566852484</v>
      </c>
      <c r="N60" s="130">
        <f>IF((H60)=0,"",(M60/H60))</f>
        <v>4.4007626079003697E-3</v>
      </c>
      <c r="O60" s="127"/>
      <c r="P60" s="124"/>
      <c r="Q60" s="128">
        <f>SUM(Q58:Q59)</f>
        <v>818868.47047499998</v>
      </c>
      <c r="R60" s="127"/>
      <c r="S60" s="129">
        <f t="shared" si="12"/>
        <v>1984.9190249999519</v>
      </c>
      <c r="T60" s="130">
        <f>IF((K60)=0,"",(S60/K60))</f>
        <v>2.4298677840637671E-3</v>
      </c>
      <c r="U60" s="127"/>
      <c r="V60" s="124"/>
      <c r="W60" s="128">
        <f>SUM(W58:W59)</f>
        <v>821398.99907500006</v>
      </c>
      <c r="X60" s="127"/>
      <c r="Y60" s="129">
        <f t="shared" si="13"/>
        <v>2530.5286000000779</v>
      </c>
      <c r="Z60" s="130">
        <f>IF((Q60)=0,"",(Y60/Q60))</f>
        <v>3.0902748014369113E-3</v>
      </c>
      <c r="AA60" s="127"/>
      <c r="AB60" s="124"/>
      <c r="AC60" s="128">
        <f>SUM(AC58:AC59)</f>
        <v>823747.22647500003</v>
      </c>
      <c r="AD60" s="127"/>
      <c r="AE60" s="129">
        <f t="shared" si="14"/>
        <v>2348.2273999999743</v>
      </c>
      <c r="AF60" s="130">
        <f>IF((W60)=0,"",(AE60/W60))</f>
        <v>2.8588145379339121E-3</v>
      </c>
      <c r="AG60" s="127"/>
      <c r="AH60" s="124"/>
      <c r="AI60" s="128">
        <f>SUM(AI58:AI59)</f>
        <v>826589.39227499999</v>
      </c>
      <c r="AJ60" s="127"/>
      <c r="AK60" s="129">
        <f t="shared" si="15"/>
        <v>2842.1657999999588</v>
      </c>
      <c r="AL60" s="130">
        <f>IF((AC60)=0,"",(AK60/AC60))</f>
        <v>3.450288764142159E-3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P79"/>
  <sheetViews>
    <sheetView showGridLines="0" topLeftCell="R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4" style="152" bestFit="1" customWidth="1"/>
    <col min="9" max="9" width="1.6640625" style="1" customWidth="1"/>
    <col min="10" max="10" width="13.33203125" style="1" customWidth="1"/>
    <col min="11" max="11" width="14" style="1" bestFit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4" style="1" bestFit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4" style="1" bestFit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4.10937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4.10937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114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Summary!D23</f>
        <v>15000</v>
      </c>
      <c r="H7" s="9" t="s">
        <v>72</v>
      </c>
      <c r="J7" s="161"/>
      <c r="K7" s="161"/>
    </row>
    <row r="8" spans="2:42" x14ac:dyDescent="0.25">
      <c r="B8" s="6"/>
      <c r="G8" s="8">
        <f>Summary!C23</f>
        <v>7665000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3089.14</v>
      </c>
      <c r="K12" s="18">
        <f t="shared" ref="K12:K27" si="1">$F12*J12</f>
        <v>3089.14</v>
      </c>
      <c r="L12" s="19"/>
      <c r="M12" s="21">
        <f>K12-H12</f>
        <v>-20287.03</v>
      </c>
      <c r="N12" s="22">
        <f>IF((H12)=0,"",(M12/H12))</f>
        <v>-0.86785089259703363</v>
      </c>
      <c r="O12" s="19"/>
      <c r="P12" s="16">
        <v>3956.32</v>
      </c>
      <c r="Q12" s="18">
        <f t="shared" ref="Q12:Q27" si="2">$F12*P12</f>
        <v>3956.32</v>
      </c>
      <c r="R12" s="19"/>
      <c r="S12" s="21">
        <f>Q12-K12</f>
        <v>867.18000000000029</v>
      </c>
      <c r="T12" s="22">
        <f t="shared" ref="T12:T34" si="3">IF((K12)=0,"",(S12/K12))</f>
        <v>0.28071890558537338</v>
      </c>
      <c r="U12" s="19"/>
      <c r="V12" s="16">
        <v>5438.73</v>
      </c>
      <c r="W12" s="18">
        <f t="shared" ref="W12:W27" si="4">$F12*V12</f>
        <v>5438.73</v>
      </c>
      <c r="X12" s="19"/>
      <c r="Y12" s="21">
        <f>W12-Q12</f>
        <v>1482.4099999999994</v>
      </c>
      <c r="Z12" s="22">
        <f t="shared" ref="Z12:Z34" si="5">IF((Q12)=0,"",(Y12/Q12))</f>
        <v>0.37469416022970825</v>
      </c>
      <c r="AA12" s="19"/>
      <c r="AB12" s="16">
        <v>5515.83</v>
      </c>
      <c r="AC12" s="18">
        <f t="shared" ref="AC12:AC27" si="6">$F12*AB12</f>
        <v>5515.83</v>
      </c>
      <c r="AD12" s="19"/>
      <c r="AE12" s="21">
        <f>AC12-W12</f>
        <v>77.100000000000364</v>
      </c>
      <c r="AF12" s="22">
        <f t="shared" ref="AF12:AF34" si="7">IF((W12)=0,"",(AE12/W12))</f>
        <v>1.4176103612424292E-2</v>
      </c>
      <c r="AG12" s="19"/>
      <c r="AH12" s="16">
        <v>5673.39</v>
      </c>
      <c r="AI12" s="18">
        <f t="shared" ref="AI12:AI27" si="8">$F12*AH12</f>
        <v>5673.39</v>
      </c>
      <c r="AJ12" s="19"/>
      <c r="AK12" s="21">
        <f>AI12-AC12</f>
        <v>157.5600000000004</v>
      </c>
      <c r="AL12" s="22">
        <f t="shared" ref="AL12:AL34" si="9">IF((AC12)=0,"",(AK12/AC12))</f>
        <v>2.8565057298720303E-2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15000</v>
      </c>
      <c r="G19" s="16">
        <v>1.3792</v>
      </c>
      <c r="H19" s="18">
        <f t="shared" si="0"/>
        <v>20688</v>
      </c>
      <c r="I19" s="19"/>
      <c r="J19" s="16">
        <v>0.18229999999999999</v>
      </c>
      <c r="K19" s="18">
        <f t="shared" si="1"/>
        <v>2734.5</v>
      </c>
      <c r="L19" s="19"/>
      <c r="M19" s="21">
        <f t="shared" si="10"/>
        <v>-17953.5</v>
      </c>
      <c r="N19" s="22">
        <f t="shared" si="11"/>
        <v>-0.86782192575406036</v>
      </c>
      <c r="O19" s="19"/>
      <c r="P19" s="16">
        <v>0.23350000000000001</v>
      </c>
      <c r="Q19" s="18">
        <f t="shared" si="2"/>
        <v>3502.5</v>
      </c>
      <c r="R19" s="19"/>
      <c r="S19" s="21">
        <f t="shared" si="12"/>
        <v>768</v>
      </c>
      <c r="T19" s="22">
        <f t="shared" si="3"/>
        <v>0.28085573230938016</v>
      </c>
      <c r="U19" s="19"/>
      <c r="V19" s="16">
        <v>0.32100000000000001</v>
      </c>
      <c r="W19" s="18">
        <f t="shared" si="4"/>
        <v>4815</v>
      </c>
      <c r="X19" s="19"/>
      <c r="Y19" s="21">
        <f t="shared" si="13"/>
        <v>1312.5</v>
      </c>
      <c r="Z19" s="22">
        <f t="shared" si="5"/>
        <v>0.37473233404710921</v>
      </c>
      <c r="AA19" s="19"/>
      <c r="AB19" s="16">
        <v>0.3256</v>
      </c>
      <c r="AC19" s="18">
        <f t="shared" si="6"/>
        <v>4884</v>
      </c>
      <c r="AD19" s="19"/>
      <c r="AE19" s="21">
        <f t="shared" si="14"/>
        <v>69</v>
      </c>
      <c r="AF19" s="22">
        <f t="shared" si="7"/>
        <v>1.4330218068535825E-2</v>
      </c>
      <c r="AG19" s="19"/>
      <c r="AH19" s="16">
        <v>0.33489999999999998</v>
      </c>
      <c r="AI19" s="18">
        <f t="shared" si="8"/>
        <v>5023.5</v>
      </c>
      <c r="AJ19" s="19"/>
      <c r="AK19" s="21">
        <f t="shared" si="15"/>
        <v>139.5</v>
      </c>
      <c r="AL19" s="22">
        <f t="shared" si="9"/>
        <v>2.8562653562653563E-2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15000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15000</v>
      </c>
      <c r="G21" s="16"/>
      <c r="H21" s="18">
        <f t="shared" si="0"/>
        <v>0</v>
      </c>
      <c r="I21" s="19"/>
      <c r="J21" s="16">
        <v>-9.1999999999999998E-3</v>
      </c>
      <c r="K21" s="18">
        <f t="shared" si="1"/>
        <v>-138</v>
      </c>
      <c r="L21" s="19"/>
      <c r="M21" s="21">
        <f t="shared" si="10"/>
        <v>-138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138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15000</v>
      </c>
      <c r="G24" s="16">
        <v>-7.4000000000000003E-3</v>
      </c>
      <c r="H24" s="18">
        <f t="shared" si="0"/>
        <v>-111</v>
      </c>
      <c r="I24" s="19"/>
      <c r="J24" s="16">
        <v>0</v>
      </c>
      <c r="K24" s="18">
        <f t="shared" si="1"/>
        <v>0</v>
      </c>
      <c r="L24" s="19"/>
      <c r="M24" s="21">
        <f t="shared" si="10"/>
        <v>111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15000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15000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15000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43953.21</v>
      </c>
      <c r="I28" s="31"/>
      <c r="J28" s="28"/>
      <c r="K28" s="30">
        <f>SUM(K12:K27)</f>
        <v>5685.6399999999994</v>
      </c>
      <c r="L28" s="31"/>
      <c r="M28" s="32">
        <f t="shared" si="10"/>
        <v>-38267.57</v>
      </c>
      <c r="N28" s="33">
        <f t="shared" si="11"/>
        <v>-0.87064335005338633</v>
      </c>
      <c r="O28" s="31"/>
      <c r="P28" s="28"/>
      <c r="Q28" s="30">
        <f>SUM(Q12:Q27)</f>
        <v>7458.82</v>
      </c>
      <c r="R28" s="31"/>
      <c r="S28" s="32">
        <f t="shared" si="12"/>
        <v>1773.1800000000003</v>
      </c>
      <c r="T28" s="33">
        <f t="shared" si="3"/>
        <v>0.31186990382788932</v>
      </c>
      <c r="U28" s="31"/>
      <c r="V28" s="28"/>
      <c r="W28" s="30">
        <f>SUM(W12:W27)</f>
        <v>10253.73</v>
      </c>
      <c r="X28" s="31"/>
      <c r="Y28" s="32">
        <f t="shared" si="13"/>
        <v>2794.91</v>
      </c>
      <c r="Z28" s="33">
        <f t="shared" si="5"/>
        <v>0.37471208582590809</v>
      </c>
      <c r="AA28" s="31"/>
      <c r="AB28" s="28"/>
      <c r="AC28" s="30">
        <f>SUM(AC12:AC27)</f>
        <v>10399.83</v>
      </c>
      <c r="AD28" s="31"/>
      <c r="AE28" s="32">
        <f t="shared" si="14"/>
        <v>146.10000000000036</v>
      </c>
      <c r="AF28" s="33">
        <f t="shared" si="7"/>
        <v>1.4248473482332807E-2</v>
      </c>
      <c r="AG28" s="31"/>
      <c r="AH28" s="28"/>
      <c r="AI28" s="30">
        <f>SUM(AI12:AI27)</f>
        <v>10696.89</v>
      </c>
      <c r="AJ28" s="31"/>
      <c r="AK28" s="32">
        <f t="shared" si="15"/>
        <v>297.05999999999949</v>
      </c>
      <c r="AL28" s="33">
        <f t="shared" si="9"/>
        <v>2.8563928448830364E-2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15000</v>
      </c>
      <c r="G29" s="16">
        <v>-0.34624020110229936</v>
      </c>
      <c r="H29" s="18">
        <f t="shared" ref="H29:H35" si="18">F29*G29</f>
        <v>-5193.6030165344901</v>
      </c>
      <c r="I29" s="19"/>
      <c r="J29" s="16">
        <v>-0.40860000000000002</v>
      </c>
      <c r="K29" s="18">
        <f t="shared" ref="K29:K35" si="19">$F29*J29</f>
        <v>-6129</v>
      </c>
      <c r="L29" s="19"/>
      <c r="M29" s="21">
        <f t="shared" si="10"/>
        <v>-935.39698346550995</v>
      </c>
      <c r="N29" s="22">
        <f t="shared" si="11"/>
        <v>0.1801055992318927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6129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24">$G$7</f>
        <v>15000</v>
      </c>
      <c r="G30" s="16">
        <v>-0.27998187016745585</v>
      </c>
      <c r="H30" s="18">
        <f t="shared" si="18"/>
        <v>-4199.7280525118376</v>
      </c>
      <c r="I30" s="19"/>
      <c r="J30" s="16">
        <v>0.52929999999999999</v>
      </c>
      <c r="K30" s="18">
        <f t="shared" si="19"/>
        <v>7939.5</v>
      </c>
      <c r="L30" s="19"/>
      <c r="M30" s="21">
        <f t="shared" ref="M30:M31" si="25">K30-H30</f>
        <v>12139.228052511837</v>
      </c>
      <c r="N30" s="22">
        <f t="shared" ref="N30:N31" si="26">IF((H30)=0,"",(M30/H30))</f>
        <v>-2.8904795502774094</v>
      </c>
      <c r="O30" s="19"/>
      <c r="P30" s="16">
        <v>0</v>
      </c>
      <c r="Q30" s="18">
        <f t="shared" si="20"/>
        <v>0</v>
      </c>
      <c r="R30" s="19"/>
      <c r="S30" s="21">
        <f t="shared" ref="S30:S31" si="27">Q30-K30</f>
        <v>-7939.5</v>
      </c>
      <c r="T30" s="22">
        <f t="shared" ref="T30:T31" si="28">IF((K30)=0,"",(S30/K30))</f>
        <v>-1</v>
      </c>
      <c r="U30" s="19"/>
      <c r="V30" s="16">
        <v>0</v>
      </c>
      <c r="W30" s="18">
        <f t="shared" si="21"/>
        <v>0</v>
      </c>
      <c r="X30" s="19"/>
      <c r="Y30" s="21">
        <f t="shared" ref="Y30:Y31" si="29">W30-Q30</f>
        <v>0</v>
      </c>
      <c r="Z30" s="22" t="str">
        <f t="shared" ref="Z30:Z31" si="30">IF((Q30)=0,"",(Y30/Q30))</f>
        <v/>
      </c>
      <c r="AA30" s="19"/>
      <c r="AB30" s="16">
        <v>0</v>
      </c>
      <c r="AC30" s="18">
        <f t="shared" si="22"/>
        <v>0</v>
      </c>
      <c r="AD30" s="19"/>
      <c r="AE30" s="21">
        <f t="shared" ref="AE30:AE31" si="31">AC30-W30</f>
        <v>0</v>
      </c>
      <c r="AF30" s="22" t="str">
        <f t="shared" ref="AF30:AF31" si="32">IF((W30)=0,"",(AE30/W30))</f>
        <v/>
      </c>
      <c r="AG30" s="19"/>
      <c r="AH30" s="16">
        <v>0</v>
      </c>
      <c r="AI30" s="18">
        <f t="shared" si="23"/>
        <v>0</v>
      </c>
      <c r="AJ30" s="19"/>
      <c r="AK30" s="21">
        <f t="shared" ref="AK30:AK31" si="33">AI30-AC30</f>
        <v>0</v>
      </c>
      <c r="AL30" s="22" t="str">
        <f t="shared" ref="AL30:AL31" si="34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15000</v>
      </c>
      <c r="G31" s="16">
        <v>0</v>
      </c>
      <c r="H31" s="18">
        <f t="shared" si="18"/>
        <v>0</v>
      </c>
      <c r="I31" s="19"/>
      <c r="J31" s="16">
        <v>5.4600000000000003E-2</v>
      </c>
      <c r="K31" s="18">
        <f>$F31*J31</f>
        <v>819</v>
      </c>
      <c r="L31" s="19"/>
      <c r="M31" s="21">
        <f t="shared" si="25"/>
        <v>819</v>
      </c>
      <c r="N31" s="22" t="str">
        <f t="shared" si="26"/>
        <v/>
      </c>
      <c r="O31" s="19"/>
      <c r="P31" s="16">
        <v>0</v>
      </c>
      <c r="Q31" s="18">
        <f t="shared" si="20"/>
        <v>0</v>
      </c>
      <c r="R31" s="19"/>
      <c r="S31" s="21">
        <f t="shared" si="27"/>
        <v>-819</v>
      </c>
      <c r="T31" s="22">
        <f t="shared" si="28"/>
        <v>-1</v>
      </c>
      <c r="U31" s="19"/>
      <c r="V31" s="16">
        <v>0</v>
      </c>
      <c r="W31" s="18">
        <f t="shared" si="21"/>
        <v>0</v>
      </c>
      <c r="X31" s="19"/>
      <c r="Y31" s="21">
        <f t="shared" si="29"/>
        <v>0</v>
      </c>
      <c r="Z31" s="22" t="str">
        <f t="shared" si="30"/>
        <v/>
      </c>
      <c r="AA31" s="19"/>
      <c r="AB31" s="16">
        <v>0</v>
      </c>
      <c r="AC31" s="18">
        <f t="shared" si="22"/>
        <v>0</v>
      </c>
      <c r="AD31" s="19"/>
      <c r="AE31" s="21">
        <f t="shared" si="31"/>
        <v>0</v>
      </c>
      <c r="AF31" s="22" t="str">
        <f t="shared" si="32"/>
        <v/>
      </c>
      <c r="AG31" s="19"/>
      <c r="AH31" s="16">
        <v>0</v>
      </c>
      <c r="AI31" s="18">
        <f t="shared" si="23"/>
        <v>0</v>
      </c>
      <c r="AJ31" s="19"/>
      <c r="AK31" s="21">
        <f t="shared" si="33"/>
        <v>0</v>
      </c>
      <c r="AL31" s="22" t="str">
        <f t="shared" si="34"/>
        <v/>
      </c>
    </row>
    <row r="32" spans="2:38" hidden="1" x14ac:dyDescent="0.25">
      <c r="B32" s="35"/>
      <c r="C32" s="14"/>
      <c r="D32" s="15"/>
      <c r="E32" s="15"/>
      <c r="F32" s="17">
        <f t="shared" ref="F32:F33" si="35">$G$7</f>
        <v>15000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35"/>
        <v>15000</v>
      </c>
      <c r="G33" s="141">
        <v>2.4920000000000001E-2</v>
      </c>
      <c r="H33" s="18">
        <f t="shared" si="18"/>
        <v>373.8</v>
      </c>
      <c r="I33" s="19"/>
      <c r="J33" s="141">
        <v>2.4920000000000001E-2</v>
      </c>
      <c r="K33" s="18">
        <f t="shared" si="19"/>
        <v>373.8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373.8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373.8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373.8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373.8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45990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4461.03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4461.03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4461.03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4461.03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4461.03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4461.03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39394.708930953668</v>
      </c>
      <c r="I36" s="31"/>
      <c r="J36" s="42"/>
      <c r="K36" s="44">
        <f>SUM(K29:K35)+K28</f>
        <v>13149.97</v>
      </c>
      <c r="L36" s="31"/>
      <c r="M36" s="32">
        <f t="shared" si="10"/>
        <v>-26244.738930953667</v>
      </c>
      <c r="N36" s="33">
        <f t="shared" ref="N36:N46" si="36">IF((H36)=0,"",(M36/H36))</f>
        <v>-0.66619958982187955</v>
      </c>
      <c r="O36" s="31"/>
      <c r="P36" s="42"/>
      <c r="Q36" s="44">
        <f>SUM(Q29:Q35)+Q28</f>
        <v>12293.65</v>
      </c>
      <c r="R36" s="31"/>
      <c r="S36" s="32">
        <f t="shared" si="12"/>
        <v>-856.31999999999971</v>
      </c>
      <c r="T36" s="33">
        <f t="shared" ref="T36:T46" si="37">IF((K36)=0,"",(S36/K36))</f>
        <v>-6.5119540196669629E-2</v>
      </c>
      <c r="U36" s="31"/>
      <c r="V36" s="42"/>
      <c r="W36" s="44">
        <f>SUM(W29:W35)+W28</f>
        <v>15088.56</v>
      </c>
      <c r="X36" s="31"/>
      <c r="Y36" s="32">
        <f t="shared" si="13"/>
        <v>2794.91</v>
      </c>
      <c r="Z36" s="33">
        <f t="shared" ref="Z36:Z46" si="38">IF((Q36)=0,"",(Y36/Q36))</f>
        <v>0.22734582487707067</v>
      </c>
      <c r="AA36" s="31"/>
      <c r="AB36" s="42"/>
      <c r="AC36" s="44">
        <f>SUM(AC29:AC35)+AC28</f>
        <v>15234.66</v>
      </c>
      <c r="AD36" s="31"/>
      <c r="AE36" s="32">
        <f t="shared" si="14"/>
        <v>146.10000000000036</v>
      </c>
      <c r="AF36" s="33">
        <f t="shared" ref="AF36:AF46" si="39">IF((W36)=0,"",(AE36/W36))</f>
        <v>9.6828325565859411E-3</v>
      </c>
      <c r="AG36" s="31"/>
      <c r="AH36" s="42"/>
      <c r="AI36" s="44">
        <f>SUM(AI29:AI35)+AI28</f>
        <v>15531.72</v>
      </c>
      <c r="AJ36" s="31"/>
      <c r="AK36" s="32">
        <f t="shared" si="15"/>
        <v>297.05999999999949</v>
      </c>
      <c r="AL36" s="33">
        <f t="shared" ref="AL36:AL46" si="40">IF((AC36)=0,"",(AK36/AC36))</f>
        <v>1.9498958296410913E-2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15000</v>
      </c>
      <c r="G37" s="20">
        <v>2.8639999999999999</v>
      </c>
      <c r="H37" s="18">
        <f>F37*G37</f>
        <v>42960</v>
      </c>
      <c r="I37" s="19"/>
      <c r="J37" s="20">
        <v>2.9744999999999999</v>
      </c>
      <c r="K37" s="18">
        <f>$F37*J37</f>
        <v>44617.5</v>
      </c>
      <c r="L37" s="19"/>
      <c r="M37" s="21">
        <f t="shared" si="10"/>
        <v>1657.5</v>
      </c>
      <c r="N37" s="22">
        <f t="shared" si="36"/>
        <v>3.8582402234636874E-2</v>
      </c>
      <c r="O37" s="19"/>
      <c r="P37" s="20">
        <v>3.0743999999999998</v>
      </c>
      <c r="Q37" s="18">
        <f>$F37*P37</f>
        <v>46116</v>
      </c>
      <c r="R37" s="19"/>
      <c r="S37" s="21">
        <f t="shared" si="12"/>
        <v>1498.5</v>
      </c>
      <c r="T37" s="22">
        <f t="shared" si="37"/>
        <v>3.3585476550680789E-2</v>
      </c>
      <c r="U37" s="19"/>
      <c r="V37" s="20">
        <v>3.1743999999999999</v>
      </c>
      <c r="W37" s="18">
        <f>$F37*V37</f>
        <v>47616</v>
      </c>
      <c r="X37" s="19"/>
      <c r="Y37" s="21">
        <f t="shared" si="13"/>
        <v>1500</v>
      </c>
      <c r="Z37" s="22">
        <f t="shared" si="38"/>
        <v>3.2526671870934165E-2</v>
      </c>
      <c r="AA37" s="19"/>
      <c r="AB37" s="20">
        <v>3.2744</v>
      </c>
      <c r="AC37" s="18">
        <f>$F37*AB37</f>
        <v>49116</v>
      </c>
      <c r="AD37" s="19"/>
      <c r="AE37" s="21">
        <f t="shared" si="14"/>
        <v>1500</v>
      </c>
      <c r="AF37" s="22">
        <f t="shared" si="39"/>
        <v>3.1502016129032258E-2</v>
      </c>
      <c r="AG37" s="19"/>
      <c r="AH37" s="20">
        <v>3.3742999999999999</v>
      </c>
      <c r="AI37" s="18">
        <f>$F37*AH37</f>
        <v>50614.5</v>
      </c>
      <c r="AJ37" s="19"/>
      <c r="AK37" s="21">
        <f t="shared" si="15"/>
        <v>1498.5</v>
      </c>
      <c r="AL37" s="22">
        <f t="shared" si="40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15000</v>
      </c>
      <c r="G38" s="20">
        <v>2.1528</v>
      </c>
      <c r="H38" s="18">
        <f>F38*G38</f>
        <v>32292</v>
      </c>
      <c r="I38" s="19"/>
      <c r="J38" s="20">
        <v>2.3115000000000001</v>
      </c>
      <c r="K38" s="18">
        <f>$F38*J38</f>
        <v>34672.5</v>
      </c>
      <c r="L38" s="19"/>
      <c r="M38" s="21">
        <f t="shared" si="10"/>
        <v>2380.5</v>
      </c>
      <c r="N38" s="22">
        <f t="shared" si="36"/>
        <v>7.371794871794872E-2</v>
      </c>
      <c r="O38" s="19"/>
      <c r="P38" s="20">
        <v>2.3588</v>
      </c>
      <c r="Q38" s="18">
        <f>$F38*P38</f>
        <v>35382</v>
      </c>
      <c r="R38" s="19"/>
      <c r="S38" s="21">
        <f t="shared" si="12"/>
        <v>709.5</v>
      </c>
      <c r="T38" s="22">
        <f t="shared" si="37"/>
        <v>2.046290287691975E-2</v>
      </c>
      <c r="U38" s="19"/>
      <c r="V38" s="20">
        <v>2.4060000000000001</v>
      </c>
      <c r="W38" s="18">
        <f>$F38*V38</f>
        <v>36090</v>
      </c>
      <c r="X38" s="19"/>
      <c r="Y38" s="21">
        <f t="shared" si="13"/>
        <v>708</v>
      </c>
      <c r="Z38" s="22">
        <f t="shared" si="38"/>
        <v>2.0010174665083941E-2</v>
      </c>
      <c r="AA38" s="19"/>
      <c r="AB38" s="20">
        <v>2.4533</v>
      </c>
      <c r="AC38" s="18">
        <f>$F38*AB38</f>
        <v>36799.5</v>
      </c>
      <c r="AD38" s="19"/>
      <c r="AE38" s="21">
        <f t="shared" si="14"/>
        <v>709.5</v>
      </c>
      <c r="AF38" s="22">
        <f t="shared" si="39"/>
        <v>1.9659185369908561E-2</v>
      </c>
      <c r="AG38" s="19"/>
      <c r="AH38" s="20">
        <v>2.5005999999999999</v>
      </c>
      <c r="AI38" s="18">
        <f>$F38*AH38</f>
        <v>37509</v>
      </c>
      <c r="AJ38" s="19"/>
      <c r="AK38" s="21">
        <f t="shared" si="15"/>
        <v>709.5</v>
      </c>
      <c r="AL38" s="22">
        <f t="shared" si="40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114646.70893095367</v>
      </c>
      <c r="I39" s="49"/>
      <c r="J39" s="48"/>
      <c r="K39" s="44">
        <f>SUM(K36:K38)</f>
        <v>92439.97</v>
      </c>
      <c r="L39" s="49"/>
      <c r="M39" s="32">
        <f t="shared" si="10"/>
        <v>-22206.738930953667</v>
      </c>
      <c r="N39" s="33">
        <f t="shared" si="36"/>
        <v>-0.19369713389965465</v>
      </c>
      <c r="O39" s="49"/>
      <c r="P39" s="48"/>
      <c r="Q39" s="44">
        <f>SUM(Q36:Q38)</f>
        <v>93791.65</v>
      </c>
      <c r="R39" s="49"/>
      <c r="S39" s="32">
        <f t="shared" si="12"/>
        <v>1351.679999999993</v>
      </c>
      <c r="T39" s="33">
        <f t="shared" si="37"/>
        <v>1.4622246199344211E-2</v>
      </c>
      <c r="U39" s="49"/>
      <c r="V39" s="48"/>
      <c r="W39" s="44">
        <f>SUM(W36:W38)</f>
        <v>98794.559999999998</v>
      </c>
      <c r="X39" s="49"/>
      <c r="Y39" s="32">
        <f t="shared" si="13"/>
        <v>5002.9100000000035</v>
      </c>
      <c r="Z39" s="33">
        <f t="shared" si="38"/>
        <v>5.3340675849076161E-2</v>
      </c>
      <c r="AA39" s="49"/>
      <c r="AB39" s="48"/>
      <c r="AC39" s="44">
        <f>SUM(AC36:AC38)</f>
        <v>101150.16</v>
      </c>
      <c r="AD39" s="49"/>
      <c r="AE39" s="32">
        <f t="shared" si="14"/>
        <v>2355.6000000000058</v>
      </c>
      <c r="AF39" s="33">
        <f t="shared" si="39"/>
        <v>2.3843418099134261E-2</v>
      </c>
      <c r="AG39" s="49"/>
      <c r="AH39" s="48"/>
      <c r="AI39" s="44">
        <f>SUM(AI36:AI38)</f>
        <v>103655.22</v>
      </c>
      <c r="AJ39" s="49"/>
      <c r="AK39" s="32">
        <f t="shared" si="15"/>
        <v>2505.0599999999977</v>
      </c>
      <c r="AL39" s="33">
        <f t="shared" si="40"/>
        <v>2.4765754201476278E-2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7710990</v>
      </c>
      <c r="G40" s="51">
        <v>4.4000000000000003E-3</v>
      </c>
      <c r="H40" s="162">
        <f t="shared" ref="H40:H48" si="41">F40*G40</f>
        <v>33928.356</v>
      </c>
      <c r="I40" s="19"/>
      <c r="J40" s="51">
        <v>4.4000000000000003E-3</v>
      </c>
      <c r="K40" s="162">
        <f t="shared" ref="K40:K48" si="42">$F40*J40</f>
        <v>33928.356</v>
      </c>
      <c r="L40" s="19"/>
      <c r="M40" s="21">
        <f>K40-H40</f>
        <v>0</v>
      </c>
      <c r="N40" s="163">
        <f t="shared" si="36"/>
        <v>0</v>
      </c>
      <c r="O40" s="19"/>
      <c r="P40" s="51">
        <v>4.4000000000000003E-3</v>
      </c>
      <c r="Q40" s="162">
        <f t="shared" ref="Q40:Q48" si="43">$F40*P40</f>
        <v>33928.356</v>
      </c>
      <c r="R40" s="19"/>
      <c r="S40" s="21">
        <f t="shared" si="12"/>
        <v>0</v>
      </c>
      <c r="T40" s="163">
        <f t="shared" si="37"/>
        <v>0</v>
      </c>
      <c r="U40" s="19"/>
      <c r="V40" s="51">
        <v>4.4000000000000003E-3</v>
      </c>
      <c r="W40" s="162">
        <f t="shared" ref="W40:W48" si="44">$F40*V40</f>
        <v>33928.356</v>
      </c>
      <c r="X40" s="19"/>
      <c r="Y40" s="21">
        <f t="shared" si="13"/>
        <v>0</v>
      </c>
      <c r="Z40" s="163">
        <f t="shared" si="38"/>
        <v>0</v>
      </c>
      <c r="AA40" s="19"/>
      <c r="AB40" s="51">
        <v>4.4000000000000003E-3</v>
      </c>
      <c r="AC40" s="162">
        <f t="shared" ref="AC40:AC48" si="45">$F40*AB40</f>
        <v>33928.356</v>
      </c>
      <c r="AD40" s="19"/>
      <c r="AE40" s="21">
        <f t="shared" si="14"/>
        <v>0</v>
      </c>
      <c r="AF40" s="163">
        <f t="shared" si="39"/>
        <v>0</v>
      </c>
      <c r="AG40" s="19"/>
      <c r="AH40" s="51">
        <v>4.4000000000000003E-3</v>
      </c>
      <c r="AI40" s="162">
        <f t="shared" ref="AI40:AI48" si="46">$F40*AH40</f>
        <v>33928.356</v>
      </c>
      <c r="AJ40" s="19"/>
      <c r="AK40" s="21">
        <f t="shared" si="15"/>
        <v>0</v>
      </c>
      <c r="AL40" s="163">
        <f t="shared" si="40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7710990</v>
      </c>
      <c r="G41" s="51">
        <v>1.1999999999999999E-3</v>
      </c>
      <c r="H41" s="162">
        <f t="shared" si="41"/>
        <v>9253.1879999999983</v>
      </c>
      <c r="I41" s="19"/>
      <c r="J41" s="51">
        <v>1.1999999999999999E-3</v>
      </c>
      <c r="K41" s="162">
        <f t="shared" si="42"/>
        <v>9253.1879999999983</v>
      </c>
      <c r="L41" s="19"/>
      <c r="M41" s="21">
        <f t="shared" si="10"/>
        <v>0</v>
      </c>
      <c r="N41" s="163">
        <f t="shared" si="36"/>
        <v>0</v>
      </c>
      <c r="O41" s="19"/>
      <c r="P41" s="51">
        <v>1.2999999999999999E-3</v>
      </c>
      <c r="Q41" s="162">
        <f t="shared" si="43"/>
        <v>10024.287</v>
      </c>
      <c r="R41" s="19"/>
      <c r="S41" s="21">
        <f t="shared" si="12"/>
        <v>771.09900000000198</v>
      </c>
      <c r="T41" s="163">
        <f t="shared" si="37"/>
        <v>8.3333333333333565E-2</v>
      </c>
      <c r="U41" s="19"/>
      <c r="V41" s="51">
        <v>1.2999999999999999E-3</v>
      </c>
      <c r="W41" s="162">
        <f t="shared" si="44"/>
        <v>10024.287</v>
      </c>
      <c r="X41" s="19"/>
      <c r="Y41" s="21">
        <f t="shared" si="13"/>
        <v>0</v>
      </c>
      <c r="Z41" s="163">
        <f t="shared" si="38"/>
        <v>0</v>
      </c>
      <c r="AA41" s="19"/>
      <c r="AB41" s="51">
        <v>1.2999999999999999E-3</v>
      </c>
      <c r="AC41" s="162">
        <f t="shared" si="45"/>
        <v>10024.287</v>
      </c>
      <c r="AD41" s="19"/>
      <c r="AE41" s="21">
        <f t="shared" si="14"/>
        <v>0</v>
      </c>
      <c r="AF41" s="163">
        <f t="shared" si="39"/>
        <v>0</v>
      </c>
      <c r="AG41" s="19"/>
      <c r="AH41" s="51">
        <v>1.2999999999999999E-3</v>
      </c>
      <c r="AI41" s="162">
        <f t="shared" si="46"/>
        <v>10024.287</v>
      </c>
      <c r="AJ41" s="19"/>
      <c r="AK41" s="21">
        <f t="shared" si="15"/>
        <v>0</v>
      </c>
      <c r="AL41" s="163">
        <f t="shared" si="40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41"/>
        <v>0.25</v>
      </c>
      <c r="I42" s="19"/>
      <c r="J42" s="51">
        <v>0.25</v>
      </c>
      <c r="K42" s="162">
        <f t="shared" si="42"/>
        <v>0.25</v>
      </c>
      <c r="L42" s="19"/>
      <c r="M42" s="21">
        <f t="shared" si="10"/>
        <v>0</v>
      </c>
      <c r="N42" s="163">
        <f t="shared" si="36"/>
        <v>0</v>
      </c>
      <c r="O42" s="19"/>
      <c r="P42" s="51">
        <v>0.25</v>
      </c>
      <c r="Q42" s="162">
        <f t="shared" si="43"/>
        <v>0.25</v>
      </c>
      <c r="R42" s="19"/>
      <c r="S42" s="21">
        <f t="shared" si="12"/>
        <v>0</v>
      </c>
      <c r="T42" s="163">
        <f t="shared" si="37"/>
        <v>0</v>
      </c>
      <c r="U42" s="19"/>
      <c r="V42" s="51">
        <v>0.25</v>
      </c>
      <c r="W42" s="162">
        <f t="shared" si="44"/>
        <v>0.25</v>
      </c>
      <c r="X42" s="19"/>
      <c r="Y42" s="21">
        <f t="shared" si="13"/>
        <v>0</v>
      </c>
      <c r="Z42" s="163">
        <f t="shared" si="38"/>
        <v>0</v>
      </c>
      <c r="AA42" s="19"/>
      <c r="AB42" s="51">
        <v>0.25</v>
      </c>
      <c r="AC42" s="162">
        <f t="shared" si="45"/>
        <v>0.25</v>
      </c>
      <c r="AD42" s="19"/>
      <c r="AE42" s="21">
        <f t="shared" si="14"/>
        <v>0</v>
      </c>
      <c r="AF42" s="163">
        <f t="shared" si="39"/>
        <v>0</v>
      </c>
      <c r="AG42" s="19"/>
      <c r="AH42" s="51">
        <v>0.25</v>
      </c>
      <c r="AI42" s="162">
        <f t="shared" si="46"/>
        <v>0.25</v>
      </c>
      <c r="AJ42" s="19"/>
      <c r="AK42" s="21">
        <f t="shared" si="15"/>
        <v>0</v>
      </c>
      <c r="AL42" s="163">
        <f t="shared" si="40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7665000</v>
      </c>
      <c r="G43" s="51">
        <v>7.0000000000000001E-3</v>
      </c>
      <c r="H43" s="162">
        <f t="shared" si="41"/>
        <v>53655</v>
      </c>
      <c r="I43" s="19"/>
      <c r="J43" s="51">
        <v>7.0000000000000001E-3</v>
      </c>
      <c r="K43" s="162">
        <f t="shared" si="42"/>
        <v>53655</v>
      </c>
      <c r="L43" s="19"/>
      <c r="M43" s="21">
        <f t="shared" si="10"/>
        <v>0</v>
      </c>
      <c r="N43" s="163">
        <f t="shared" si="36"/>
        <v>0</v>
      </c>
      <c r="O43" s="19"/>
      <c r="P43" s="51">
        <v>7.0000000000000001E-3</v>
      </c>
      <c r="Q43" s="162">
        <f t="shared" si="43"/>
        <v>53655</v>
      </c>
      <c r="R43" s="19"/>
      <c r="S43" s="21">
        <f t="shared" si="12"/>
        <v>0</v>
      </c>
      <c r="T43" s="163">
        <f t="shared" si="37"/>
        <v>0</v>
      </c>
      <c r="U43" s="19"/>
      <c r="V43" s="51">
        <v>7.0000000000000001E-3</v>
      </c>
      <c r="W43" s="162">
        <f t="shared" si="44"/>
        <v>53655</v>
      </c>
      <c r="X43" s="19"/>
      <c r="Y43" s="21">
        <f t="shared" si="13"/>
        <v>0</v>
      </c>
      <c r="Z43" s="163">
        <f t="shared" si="38"/>
        <v>0</v>
      </c>
      <c r="AA43" s="19"/>
      <c r="AB43" s="51">
        <v>7.0000000000000001E-3</v>
      </c>
      <c r="AC43" s="162">
        <f t="shared" si="45"/>
        <v>53655</v>
      </c>
      <c r="AD43" s="19"/>
      <c r="AE43" s="21">
        <f t="shared" si="14"/>
        <v>0</v>
      </c>
      <c r="AF43" s="163">
        <f t="shared" si="39"/>
        <v>0</v>
      </c>
      <c r="AG43" s="19"/>
      <c r="AH43" s="51">
        <v>7.0000000000000001E-3</v>
      </c>
      <c r="AI43" s="162">
        <f t="shared" si="46"/>
        <v>53655</v>
      </c>
      <c r="AJ43" s="19"/>
      <c r="AK43" s="21">
        <f t="shared" si="15"/>
        <v>0</v>
      </c>
      <c r="AL43" s="163">
        <f t="shared" si="40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4905600</v>
      </c>
      <c r="G44" s="55">
        <v>7.1999999999999995E-2</v>
      </c>
      <c r="H44" s="162">
        <f t="shared" si="41"/>
        <v>353203.19999999995</v>
      </c>
      <c r="I44" s="19"/>
      <c r="J44" s="55">
        <v>7.1999999999999995E-2</v>
      </c>
      <c r="K44" s="162">
        <f t="shared" si="42"/>
        <v>353203.19999999995</v>
      </c>
      <c r="L44" s="19"/>
      <c r="M44" s="21">
        <f t="shared" si="10"/>
        <v>0</v>
      </c>
      <c r="N44" s="163">
        <f t="shared" si="36"/>
        <v>0</v>
      </c>
      <c r="O44" s="19"/>
      <c r="P44" s="55">
        <v>7.1999999999999995E-2</v>
      </c>
      <c r="Q44" s="162">
        <f t="shared" si="43"/>
        <v>353203.19999999995</v>
      </c>
      <c r="R44" s="19"/>
      <c r="S44" s="21">
        <f t="shared" si="12"/>
        <v>0</v>
      </c>
      <c r="T44" s="163">
        <f t="shared" si="37"/>
        <v>0</v>
      </c>
      <c r="U44" s="19"/>
      <c r="V44" s="55">
        <v>7.1999999999999995E-2</v>
      </c>
      <c r="W44" s="162">
        <f t="shared" si="44"/>
        <v>353203.19999999995</v>
      </c>
      <c r="X44" s="19"/>
      <c r="Y44" s="21">
        <f t="shared" si="13"/>
        <v>0</v>
      </c>
      <c r="Z44" s="163">
        <f t="shared" si="38"/>
        <v>0</v>
      </c>
      <c r="AA44" s="19"/>
      <c r="AB44" s="55">
        <v>7.1999999999999995E-2</v>
      </c>
      <c r="AC44" s="162">
        <f t="shared" si="45"/>
        <v>353203.19999999995</v>
      </c>
      <c r="AD44" s="19"/>
      <c r="AE44" s="21">
        <f t="shared" si="14"/>
        <v>0</v>
      </c>
      <c r="AF44" s="163">
        <f t="shared" si="39"/>
        <v>0</v>
      </c>
      <c r="AG44" s="19"/>
      <c r="AH44" s="55">
        <v>7.1999999999999995E-2</v>
      </c>
      <c r="AI44" s="162">
        <f t="shared" si="46"/>
        <v>353203.19999999995</v>
      </c>
      <c r="AJ44" s="19"/>
      <c r="AK44" s="21">
        <f t="shared" si="15"/>
        <v>0</v>
      </c>
      <c r="AL44" s="163">
        <f t="shared" si="40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1379700</v>
      </c>
      <c r="G45" s="55">
        <v>0.109</v>
      </c>
      <c r="H45" s="162">
        <f t="shared" si="41"/>
        <v>150387.29999999999</v>
      </c>
      <c r="I45" s="19"/>
      <c r="J45" s="55">
        <v>0.109</v>
      </c>
      <c r="K45" s="162">
        <f t="shared" si="42"/>
        <v>150387.29999999999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43"/>
        <v>150387.29999999999</v>
      </c>
      <c r="R45" s="19"/>
      <c r="S45" s="21">
        <f t="shared" si="12"/>
        <v>0</v>
      </c>
      <c r="T45" s="163">
        <f t="shared" si="37"/>
        <v>0</v>
      </c>
      <c r="U45" s="19"/>
      <c r="V45" s="55">
        <v>0.109</v>
      </c>
      <c r="W45" s="162">
        <f t="shared" si="44"/>
        <v>150387.29999999999</v>
      </c>
      <c r="X45" s="19"/>
      <c r="Y45" s="21">
        <f t="shared" si="13"/>
        <v>0</v>
      </c>
      <c r="Z45" s="163">
        <f t="shared" si="38"/>
        <v>0</v>
      </c>
      <c r="AA45" s="19"/>
      <c r="AB45" s="55">
        <v>0.109</v>
      </c>
      <c r="AC45" s="162">
        <f t="shared" si="45"/>
        <v>150387.29999999999</v>
      </c>
      <c r="AD45" s="19"/>
      <c r="AE45" s="21">
        <f t="shared" si="14"/>
        <v>0</v>
      </c>
      <c r="AF45" s="163">
        <f t="shared" si="39"/>
        <v>0</v>
      </c>
      <c r="AG45" s="19"/>
      <c r="AH45" s="55">
        <v>0.109</v>
      </c>
      <c r="AI45" s="162">
        <f t="shared" si="46"/>
        <v>150387.29999999999</v>
      </c>
      <c r="AJ45" s="19"/>
      <c r="AK45" s="21">
        <f t="shared" si="15"/>
        <v>0</v>
      </c>
      <c r="AL45" s="163">
        <f t="shared" si="40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1379700</v>
      </c>
      <c r="G46" s="55">
        <v>0.129</v>
      </c>
      <c r="H46" s="162">
        <f t="shared" si="41"/>
        <v>177981.30000000002</v>
      </c>
      <c r="I46" s="19"/>
      <c r="J46" s="55">
        <v>0.129</v>
      </c>
      <c r="K46" s="162">
        <f t="shared" si="42"/>
        <v>177981.30000000002</v>
      </c>
      <c r="L46" s="19"/>
      <c r="M46" s="21">
        <f t="shared" si="10"/>
        <v>0</v>
      </c>
      <c r="N46" s="163">
        <f t="shared" si="36"/>
        <v>0</v>
      </c>
      <c r="O46" s="19"/>
      <c r="P46" s="55">
        <v>0.129</v>
      </c>
      <c r="Q46" s="162">
        <f t="shared" si="43"/>
        <v>177981.30000000002</v>
      </c>
      <c r="R46" s="19"/>
      <c r="S46" s="21">
        <f t="shared" si="12"/>
        <v>0</v>
      </c>
      <c r="T46" s="163">
        <f t="shared" si="37"/>
        <v>0</v>
      </c>
      <c r="U46" s="19"/>
      <c r="V46" s="55">
        <v>0.129</v>
      </c>
      <c r="W46" s="162">
        <f t="shared" si="44"/>
        <v>177981.30000000002</v>
      </c>
      <c r="X46" s="19"/>
      <c r="Y46" s="21">
        <f t="shared" si="13"/>
        <v>0</v>
      </c>
      <c r="Z46" s="163">
        <f t="shared" si="38"/>
        <v>0</v>
      </c>
      <c r="AA46" s="19"/>
      <c r="AB46" s="55">
        <v>0.129</v>
      </c>
      <c r="AC46" s="162">
        <f t="shared" si="45"/>
        <v>177981.30000000002</v>
      </c>
      <c r="AD46" s="19"/>
      <c r="AE46" s="21">
        <f t="shared" si="14"/>
        <v>0</v>
      </c>
      <c r="AF46" s="163">
        <f t="shared" si="39"/>
        <v>0</v>
      </c>
      <c r="AG46" s="19"/>
      <c r="AH46" s="55">
        <v>0.129</v>
      </c>
      <c r="AI46" s="162">
        <f t="shared" si="46"/>
        <v>177981.30000000002</v>
      </c>
      <c r="AJ46" s="19"/>
      <c r="AK46" s="21">
        <f t="shared" si="15"/>
        <v>0</v>
      </c>
      <c r="AL46" s="163">
        <f t="shared" si="40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41"/>
        <v>62.25</v>
      </c>
      <c r="I47" s="60"/>
      <c r="J47" s="55">
        <v>8.3000000000000004E-2</v>
      </c>
      <c r="K47" s="162">
        <f t="shared" si="42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43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44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45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46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7664250</v>
      </c>
      <c r="G48" s="55">
        <v>9.7000000000000003E-2</v>
      </c>
      <c r="H48" s="162">
        <f t="shared" si="41"/>
        <v>743432.25</v>
      </c>
      <c r="I48" s="60"/>
      <c r="J48" s="55">
        <v>9.7000000000000003E-2</v>
      </c>
      <c r="K48" s="162">
        <f t="shared" si="42"/>
        <v>743432.25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43"/>
        <v>743432.25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44"/>
        <v>743432.25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45"/>
        <v>743432.25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46"/>
        <v>743432.25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893055.30293095368</v>
      </c>
      <c r="I50" s="76"/>
      <c r="J50" s="73"/>
      <c r="K50" s="75">
        <f>SUM(K40:K46,K39)</f>
        <v>870848.56400000001</v>
      </c>
      <c r="L50" s="76"/>
      <c r="M50" s="77">
        <f>K50-H50</f>
        <v>-22206.738930953667</v>
      </c>
      <c r="N50" s="78">
        <f>IF((H50)=0,"",(M50/H50))</f>
        <v>-2.4866028854061431E-2</v>
      </c>
      <c r="O50" s="76"/>
      <c r="P50" s="73"/>
      <c r="Q50" s="75">
        <f>SUM(Q40:Q46,Q39)</f>
        <v>872971.34299999999</v>
      </c>
      <c r="R50" s="76"/>
      <c r="S50" s="77">
        <f t="shared" si="12"/>
        <v>2122.7789999999804</v>
      </c>
      <c r="T50" s="78">
        <f>IF((K50)=0,"",(S50/K50))</f>
        <v>2.4375983239262487E-3</v>
      </c>
      <c r="U50" s="76"/>
      <c r="V50" s="73"/>
      <c r="W50" s="75">
        <f>SUM(W40:W46,W39)</f>
        <v>877974.25300000003</v>
      </c>
      <c r="X50" s="76"/>
      <c r="Y50" s="77">
        <f t="shared" si="13"/>
        <v>5002.9100000000326</v>
      </c>
      <c r="Z50" s="78">
        <f>IF((Q50)=0,"",(Y50/Q50))</f>
        <v>5.7308983165556592E-3</v>
      </c>
      <c r="AA50" s="76"/>
      <c r="AB50" s="73"/>
      <c r="AC50" s="75">
        <f>SUM(AC40:AC46,AC39)</f>
        <v>880329.853</v>
      </c>
      <c r="AD50" s="76"/>
      <c r="AE50" s="77">
        <f t="shared" si="14"/>
        <v>2355.5999999999767</v>
      </c>
      <c r="AF50" s="78">
        <f>IF((W50)=0,"",(AE50/W50))</f>
        <v>2.6829943952809475E-3</v>
      </c>
      <c r="AG50" s="76"/>
      <c r="AH50" s="73"/>
      <c r="AI50" s="75">
        <f>SUM(AI40:AI46,AI39)</f>
        <v>882834.91299999994</v>
      </c>
      <c r="AJ50" s="76"/>
      <c r="AK50" s="77">
        <f t="shared" si="15"/>
        <v>2505.0599999999395</v>
      </c>
      <c r="AL50" s="78">
        <f>IF((AC50)=0,"",(AK50/AC50))</f>
        <v>2.8455924690764058E-3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116097.18938102399</v>
      </c>
      <c r="I51" s="83"/>
      <c r="J51" s="80">
        <v>0.13</v>
      </c>
      <c r="K51" s="84">
        <f>K50*J51</f>
        <v>113210.31332</v>
      </c>
      <c r="L51" s="83"/>
      <c r="M51" s="85">
        <f>K51-H51</f>
        <v>-2886.8760610239842</v>
      </c>
      <c r="N51" s="86">
        <f>IF((H51)=0,"",(M51/H51))</f>
        <v>-2.4866028854061493E-2</v>
      </c>
      <c r="O51" s="83"/>
      <c r="P51" s="80">
        <v>0.13</v>
      </c>
      <c r="Q51" s="84">
        <f>Q50*P51</f>
        <v>113486.27459</v>
      </c>
      <c r="R51" s="83"/>
      <c r="S51" s="85">
        <f t="shared" si="12"/>
        <v>275.96126999999979</v>
      </c>
      <c r="T51" s="86">
        <f>IF((K51)=0,"",(S51/K51))</f>
        <v>2.4375983239262691E-3</v>
      </c>
      <c r="U51" s="83"/>
      <c r="V51" s="80">
        <v>0.13</v>
      </c>
      <c r="W51" s="84">
        <f>W50*V51</f>
        <v>114136.65289000001</v>
      </c>
      <c r="X51" s="83"/>
      <c r="Y51" s="85">
        <f t="shared" si="13"/>
        <v>650.37830000001122</v>
      </c>
      <c r="Z51" s="86">
        <f>IF((Q51)=0,"",(Y51/Q51))</f>
        <v>5.7308983165557199E-3</v>
      </c>
      <c r="AA51" s="83"/>
      <c r="AB51" s="80">
        <v>0.13</v>
      </c>
      <c r="AC51" s="84">
        <f>AC50*AB51</f>
        <v>114442.88089</v>
      </c>
      <c r="AD51" s="83"/>
      <c r="AE51" s="85">
        <f t="shared" si="14"/>
        <v>306.22799999998824</v>
      </c>
      <c r="AF51" s="86">
        <f>IF((W51)=0,"",(AE51/W51))</f>
        <v>2.6829943952808707E-3</v>
      </c>
      <c r="AG51" s="83"/>
      <c r="AH51" s="80">
        <v>0.13</v>
      </c>
      <c r="AI51" s="84">
        <f>AI50*AH51</f>
        <v>114768.53869</v>
      </c>
      <c r="AJ51" s="83"/>
      <c r="AK51" s="85">
        <f t="shared" si="15"/>
        <v>325.65780000000086</v>
      </c>
      <c r="AL51" s="86">
        <f>IF((AC51)=0,"",(AK51/AC51))</f>
        <v>2.8455924690764822E-3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1009152.4923119777</v>
      </c>
      <c r="I52" s="83"/>
      <c r="J52" s="88"/>
      <c r="K52" s="84">
        <f>K50+K51</f>
        <v>984058.87731999997</v>
      </c>
      <c r="L52" s="83"/>
      <c r="M52" s="85">
        <f>K52-H52</f>
        <v>-25093.614991977694</v>
      </c>
      <c r="N52" s="86">
        <f>IF((H52)=0,"",(M52/H52))</f>
        <v>-2.4866028854061483E-2</v>
      </c>
      <c r="O52" s="83"/>
      <c r="P52" s="88"/>
      <c r="Q52" s="84">
        <f>Q50+Q51</f>
        <v>986457.61759000004</v>
      </c>
      <c r="R52" s="83"/>
      <c r="S52" s="85">
        <f t="shared" si="12"/>
        <v>2398.7402700000675</v>
      </c>
      <c r="T52" s="86">
        <f>IF((K52)=0,"",(S52/K52))</f>
        <v>2.4375983239263398E-3</v>
      </c>
      <c r="U52" s="83"/>
      <c r="V52" s="88"/>
      <c r="W52" s="84">
        <f>W50+W51</f>
        <v>992110.90589000005</v>
      </c>
      <c r="X52" s="83"/>
      <c r="Y52" s="85">
        <f t="shared" si="13"/>
        <v>5653.2883000000147</v>
      </c>
      <c r="Z52" s="86">
        <f>IF((Q52)=0,"",(Y52/Q52))</f>
        <v>5.7308983165556358E-3</v>
      </c>
      <c r="AA52" s="83"/>
      <c r="AB52" s="88"/>
      <c r="AC52" s="84">
        <f>AC50+AC51</f>
        <v>994772.73389000003</v>
      </c>
      <c r="AD52" s="83"/>
      <c r="AE52" s="85">
        <f t="shared" si="14"/>
        <v>2661.8279999999795</v>
      </c>
      <c r="AF52" s="86">
        <f>IF((W52)=0,"",(AE52/W52))</f>
        <v>2.6829943952809535E-3</v>
      </c>
      <c r="AG52" s="83"/>
      <c r="AH52" s="88"/>
      <c r="AI52" s="84">
        <f>AI50+AI51</f>
        <v>997603.4516899999</v>
      </c>
      <c r="AJ52" s="83"/>
      <c r="AK52" s="85">
        <f t="shared" si="15"/>
        <v>2830.7177999998676</v>
      </c>
      <c r="AL52" s="86">
        <f>IF((AC52)=0,"",(AK52/AC52))</f>
        <v>2.8455924690763417E-3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-100915.25</v>
      </c>
      <c r="I53" s="83"/>
      <c r="J53" s="88"/>
      <c r="K53" s="90">
        <f>ROUND(-K52*10%,2)</f>
        <v>-98405.89</v>
      </c>
      <c r="L53" s="83"/>
      <c r="M53" s="91">
        <f>K53-H53</f>
        <v>2509.3600000000006</v>
      </c>
      <c r="N53" s="92">
        <f>IF((H53)=0,"",(M53/H53))</f>
        <v>-2.4866013808616642E-2</v>
      </c>
      <c r="O53" s="83"/>
      <c r="P53" s="88"/>
      <c r="Q53" s="90">
        <f>ROUND(-Q52*10%,2)</f>
        <v>-98645.759999999995</v>
      </c>
      <c r="R53" s="83"/>
      <c r="S53" s="91">
        <f t="shared" si="12"/>
        <v>-239.86999999999534</v>
      </c>
      <c r="T53" s="92">
        <f>IF((K53)=0,"",(S53/K53))</f>
        <v>2.4375573453986883E-3</v>
      </c>
      <c r="U53" s="83"/>
      <c r="V53" s="88"/>
      <c r="W53" s="90">
        <f>ROUND(-W52*10%,2)</f>
        <v>-99211.09</v>
      </c>
      <c r="X53" s="83"/>
      <c r="Y53" s="91">
        <f t="shared" si="13"/>
        <v>-565.33000000000175</v>
      </c>
      <c r="Z53" s="92">
        <f>IF((Q53)=0,"",(Y53/Q53))</f>
        <v>5.7309102793673215E-3</v>
      </c>
      <c r="AA53" s="83"/>
      <c r="AB53" s="88"/>
      <c r="AC53" s="90">
        <f>ROUND(-AC52*10%,2)</f>
        <v>-99477.27</v>
      </c>
      <c r="AD53" s="83"/>
      <c r="AE53" s="91">
        <f t="shared" si="14"/>
        <v>-266.18000000000757</v>
      </c>
      <c r="AF53" s="92">
        <f>IF((W53)=0,"",(AE53/W53))</f>
        <v>2.6829661885582304E-3</v>
      </c>
      <c r="AG53" s="83"/>
      <c r="AH53" s="88"/>
      <c r="AI53" s="90">
        <f>ROUND(-AI52*10%,2)</f>
        <v>-99760.35</v>
      </c>
      <c r="AJ53" s="83"/>
      <c r="AK53" s="91">
        <f t="shared" si="15"/>
        <v>-283.08000000000175</v>
      </c>
      <c r="AL53" s="92">
        <f>IF((AC53)=0,"",(AK53/AC53))</f>
        <v>2.845675197962326E-3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908237.24231197766</v>
      </c>
      <c r="I54" s="96"/>
      <c r="J54" s="93"/>
      <c r="K54" s="97">
        <f>K52+K53</f>
        <v>885652.98731999996</v>
      </c>
      <c r="L54" s="96"/>
      <c r="M54" s="98">
        <f>K54-H54</f>
        <v>-22584.254991977708</v>
      </c>
      <c r="N54" s="99">
        <f>IF((H54)=0,"",(M54/H54))</f>
        <v>-2.4866030525777606E-2</v>
      </c>
      <c r="O54" s="96"/>
      <c r="P54" s="93"/>
      <c r="Q54" s="97">
        <f>Q52+Q53</f>
        <v>887811.85759000003</v>
      </c>
      <c r="R54" s="96"/>
      <c r="S54" s="98">
        <f t="shared" si="12"/>
        <v>2158.8702700000722</v>
      </c>
      <c r="T54" s="99">
        <f>IF((K54)=0,"",(S54/K54))</f>
        <v>2.4376028770961952E-3</v>
      </c>
      <c r="U54" s="96"/>
      <c r="V54" s="93"/>
      <c r="W54" s="97">
        <f>W52+W53</f>
        <v>892899.81589000009</v>
      </c>
      <c r="X54" s="96"/>
      <c r="Y54" s="98">
        <f t="shared" si="13"/>
        <v>5087.9583000000566</v>
      </c>
      <c r="Z54" s="99">
        <f>IF((Q54)=0,"",(Y54/Q54))</f>
        <v>5.7308969873544136E-3</v>
      </c>
      <c r="AA54" s="96"/>
      <c r="AB54" s="93"/>
      <c r="AC54" s="97">
        <f>AC52+AC53</f>
        <v>895295.46389000001</v>
      </c>
      <c r="AD54" s="96"/>
      <c r="AE54" s="98">
        <f t="shared" si="14"/>
        <v>2395.6479999999283</v>
      </c>
      <c r="AF54" s="99">
        <f>IF((W54)=0,"",(AE54/W54))</f>
        <v>2.6829975293611863E-3</v>
      </c>
      <c r="AG54" s="96"/>
      <c r="AH54" s="93"/>
      <c r="AI54" s="97">
        <f>AI52+AI53</f>
        <v>897843.10168999992</v>
      </c>
      <c r="AJ54" s="96"/>
      <c r="AK54" s="98">
        <f t="shared" si="15"/>
        <v>2547.6377999999095</v>
      </c>
      <c r="AL54" s="99">
        <f>IF((AC54)=0,"",(AK54/AC54))</f>
        <v>2.8455832769782954E-3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954978.00293095363</v>
      </c>
      <c r="I56" s="110"/>
      <c r="J56" s="107"/>
      <c r="K56" s="109">
        <f>SUM(K47:K48,K39,K40:K43)</f>
        <v>932771.26399999997</v>
      </c>
      <c r="L56" s="110"/>
      <c r="M56" s="111">
        <f>K56-H56</f>
        <v>-22206.738930953667</v>
      </c>
      <c r="N56" s="78">
        <f>IF((H56)=0,"",(M56/H56))</f>
        <v>-2.3253665385797633E-2</v>
      </c>
      <c r="O56" s="110"/>
      <c r="P56" s="107"/>
      <c r="Q56" s="109">
        <f>SUM(Q47:Q48,Q39,Q40:Q43)</f>
        <v>934894.04300000006</v>
      </c>
      <c r="R56" s="110"/>
      <c r="S56" s="111">
        <f t="shared" si="12"/>
        <v>2122.7790000000969</v>
      </c>
      <c r="T56" s="78">
        <f>IF((K56)=0,"",(S56/K56))</f>
        <v>2.2757765831003312E-3</v>
      </c>
      <c r="U56" s="110"/>
      <c r="V56" s="107"/>
      <c r="W56" s="109">
        <f>SUM(W47:W48,W39,W40:W43)</f>
        <v>939896.9530000001</v>
      </c>
      <c r="X56" s="110"/>
      <c r="Y56" s="111">
        <f t="shared" si="13"/>
        <v>5002.9100000000326</v>
      </c>
      <c r="Z56" s="78">
        <f>IF((Q56)=0,"",(Y56/Q56))</f>
        <v>5.3513123090891618E-3</v>
      </c>
      <c r="AA56" s="110"/>
      <c r="AB56" s="107"/>
      <c r="AC56" s="109">
        <f>SUM(AC47:AC48,AC39,AC40:AC43)</f>
        <v>942252.55300000007</v>
      </c>
      <c r="AD56" s="110"/>
      <c r="AE56" s="111">
        <f t="shared" si="14"/>
        <v>2355.5999999999767</v>
      </c>
      <c r="AF56" s="78">
        <f>IF((W56)=0,"",(AE56/W56))</f>
        <v>2.5062321911793416E-3</v>
      </c>
      <c r="AG56" s="110"/>
      <c r="AH56" s="107"/>
      <c r="AI56" s="109">
        <f>SUM(AI47:AI48,AI39,AI40:AI43)</f>
        <v>944757.61300000001</v>
      </c>
      <c r="AJ56" s="110"/>
      <c r="AK56" s="111">
        <f t="shared" si="15"/>
        <v>2505.0599999999395</v>
      </c>
      <c r="AL56" s="78">
        <f>IF((AC56)=0,"",(AK56/AC56))</f>
        <v>2.6585865880906128E-3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124147.14038102397</v>
      </c>
      <c r="I57" s="115"/>
      <c r="J57" s="113">
        <v>0.13</v>
      </c>
      <c r="K57" s="116">
        <f>K56*J57</f>
        <v>121260.26432</v>
      </c>
      <c r="L57" s="115"/>
      <c r="M57" s="117">
        <f>K57-H57</f>
        <v>-2886.8760610239697</v>
      </c>
      <c r="N57" s="86">
        <f>IF((H57)=0,"",(M57/H57))</f>
        <v>-2.3253665385797578E-2</v>
      </c>
      <c r="O57" s="115"/>
      <c r="P57" s="113">
        <v>0.13</v>
      </c>
      <c r="Q57" s="116">
        <f>Q56*P57</f>
        <v>121536.22559000002</v>
      </c>
      <c r="R57" s="115"/>
      <c r="S57" s="117">
        <f t="shared" si="12"/>
        <v>275.96127000001434</v>
      </c>
      <c r="T57" s="86">
        <f>IF((K57)=0,"",(S57/K57))</f>
        <v>2.2757765831003455E-3</v>
      </c>
      <c r="U57" s="115"/>
      <c r="V57" s="113">
        <v>0.13</v>
      </c>
      <c r="W57" s="116">
        <f>W56*V57</f>
        <v>122186.60389000001</v>
      </c>
      <c r="X57" s="115"/>
      <c r="Y57" s="117">
        <f t="shared" si="13"/>
        <v>650.37829999999667</v>
      </c>
      <c r="Z57" s="86">
        <f>IF((Q57)=0,"",(Y57/Q57))</f>
        <v>5.3513123090890994E-3</v>
      </c>
      <c r="AA57" s="115"/>
      <c r="AB57" s="113">
        <v>0.13</v>
      </c>
      <c r="AC57" s="116">
        <f>AC56*AB57</f>
        <v>122492.83189000002</v>
      </c>
      <c r="AD57" s="115"/>
      <c r="AE57" s="117">
        <f t="shared" si="14"/>
        <v>306.22800000000279</v>
      </c>
      <c r="AF57" s="86">
        <f>IF((W57)=0,"",(AE57/W57))</f>
        <v>2.5062321911793889E-3</v>
      </c>
      <c r="AG57" s="115"/>
      <c r="AH57" s="113">
        <v>0.13</v>
      </c>
      <c r="AI57" s="116">
        <f>AI56*AH57</f>
        <v>122818.48969</v>
      </c>
      <c r="AJ57" s="115"/>
      <c r="AK57" s="117">
        <f t="shared" si="15"/>
        <v>325.65779999998631</v>
      </c>
      <c r="AL57" s="86">
        <f>IF((AC57)=0,"",(AK57/AC57))</f>
        <v>2.6585865880905651E-3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1079125.1433119776</v>
      </c>
      <c r="I58" s="115"/>
      <c r="J58" s="119"/>
      <c r="K58" s="116">
        <f>K56+K57</f>
        <v>1054031.52832</v>
      </c>
      <c r="L58" s="115"/>
      <c r="M58" s="117">
        <f>K58-H58</f>
        <v>-25093.614991977578</v>
      </c>
      <c r="N58" s="86">
        <f>IF((H58)=0,"",(M58/H58))</f>
        <v>-2.3253665385797571E-2</v>
      </c>
      <c r="O58" s="115"/>
      <c r="P58" s="119"/>
      <c r="Q58" s="116">
        <f>Q56+Q57</f>
        <v>1056430.26859</v>
      </c>
      <c r="R58" s="115"/>
      <c r="S58" s="117">
        <f t="shared" si="12"/>
        <v>2398.7402699999511</v>
      </c>
      <c r="T58" s="86">
        <f>IF((K58)=0,"",(S58/K58))</f>
        <v>2.2757765831001807E-3</v>
      </c>
      <c r="U58" s="115"/>
      <c r="V58" s="119"/>
      <c r="W58" s="116">
        <f>W56+W57</f>
        <v>1062083.5568900001</v>
      </c>
      <c r="X58" s="115"/>
      <c r="Y58" s="117">
        <f t="shared" si="13"/>
        <v>5653.2883000001311</v>
      </c>
      <c r="Z58" s="86">
        <f>IF((Q58)=0,"",(Y58/Q58))</f>
        <v>5.351312309089252E-3</v>
      </c>
      <c r="AA58" s="115"/>
      <c r="AB58" s="119"/>
      <c r="AC58" s="116">
        <f>AC56+AC57</f>
        <v>1064745.3848900001</v>
      </c>
      <c r="AD58" s="115"/>
      <c r="AE58" s="117">
        <f t="shared" si="14"/>
        <v>2661.8279999999795</v>
      </c>
      <c r="AF58" s="86">
        <f>IF((W58)=0,"",(AE58/W58))</f>
        <v>2.5062321911793468E-3</v>
      </c>
      <c r="AG58" s="115"/>
      <c r="AH58" s="119"/>
      <c r="AI58" s="116">
        <f>AI56+AI57</f>
        <v>1067576.1026900001</v>
      </c>
      <c r="AJ58" s="115"/>
      <c r="AK58" s="117">
        <f t="shared" si="15"/>
        <v>2830.717799999984</v>
      </c>
      <c r="AL58" s="86">
        <f>IF((AC58)=0,"",(AK58/AC58))</f>
        <v>2.6585865880906618E-3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-107912.51</v>
      </c>
      <c r="I59" s="115"/>
      <c r="J59" s="119"/>
      <c r="K59" s="122">
        <f>ROUND(-K58*10%,2)</f>
        <v>-105403.15</v>
      </c>
      <c r="L59" s="115"/>
      <c r="M59" s="123">
        <f>K59-H59</f>
        <v>2509.3600000000006</v>
      </c>
      <c r="N59" s="92">
        <f>IF((H59)=0,"",(M59/H59))</f>
        <v>-2.3253652426396168E-2</v>
      </c>
      <c r="O59" s="115"/>
      <c r="P59" s="119"/>
      <c r="Q59" s="122">
        <f>ROUND(-Q58*10%,2)</f>
        <v>-105643.03</v>
      </c>
      <c r="R59" s="115"/>
      <c r="S59" s="123">
        <f t="shared" si="12"/>
        <v>-239.88000000000466</v>
      </c>
      <c r="T59" s="92">
        <f>IF((K59)=0,"",(S59/K59))</f>
        <v>2.2758333123820747E-3</v>
      </c>
      <c r="U59" s="115"/>
      <c r="V59" s="119"/>
      <c r="W59" s="122">
        <f>ROUND(-W58*10%,2)</f>
        <v>-106208.36</v>
      </c>
      <c r="X59" s="115"/>
      <c r="Y59" s="123">
        <f t="shared" si="13"/>
        <v>-565.33000000000175</v>
      </c>
      <c r="Z59" s="92">
        <f>IF((Q59)=0,"",(Y59/Q59))</f>
        <v>5.3513232250154297E-3</v>
      </c>
      <c r="AA59" s="115"/>
      <c r="AB59" s="119"/>
      <c r="AC59" s="122">
        <f>ROUND(-AC58*10%,2)</f>
        <v>-106474.54</v>
      </c>
      <c r="AD59" s="115"/>
      <c r="AE59" s="123">
        <f t="shared" si="14"/>
        <v>-266.17999999999302</v>
      </c>
      <c r="AF59" s="92">
        <f>IF((W59)=0,"",(AE59/W59))</f>
        <v>2.5062057261781749E-3</v>
      </c>
      <c r="AG59" s="115"/>
      <c r="AH59" s="119"/>
      <c r="AI59" s="122">
        <f>ROUND(-AI58*10%,2)</f>
        <v>-106757.61</v>
      </c>
      <c r="AJ59" s="115"/>
      <c r="AK59" s="123">
        <f t="shared" si="15"/>
        <v>-283.07000000000698</v>
      </c>
      <c r="AL59" s="92">
        <f>IF((AC59)=0,"",(AK59/AC59))</f>
        <v>2.6585698327506934E-3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971212.63331197761</v>
      </c>
      <c r="I60" s="127"/>
      <c r="J60" s="124"/>
      <c r="K60" s="128">
        <f>SUM(K58:K59)</f>
        <v>948628.37832000002</v>
      </c>
      <c r="L60" s="127"/>
      <c r="M60" s="129">
        <f>K60-H60</f>
        <v>-22584.254991977592</v>
      </c>
      <c r="N60" s="130">
        <f>IF((H60)=0,"",(M60/H60))</f>
        <v>-2.3253666825731011E-2</v>
      </c>
      <c r="O60" s="127"/>
      <c r="P60" s="124"/>
      <c r="Q60" s="128">
        <f>SUM(Q58:Q59)</f>
        <v>950787.23858999996</v>
      </c>
      <c r="R60" s="127"/>
      <c r="S60" s="129">
        <f t="shared" si="12"/>
        <v>2158.8602699999465</v>
      </c>
      <c r="T60" s="130">
        <f>IF((K60)=0,"",(S60/K60))</f>
        <v>2.2757702798468253E-3</v>
      </c>
      <c r="U60" s="127"/>
      <c r="V60" s="124"/>
      <c r="W60" s="128">
        <f>SUM(W58:W59)</f>
        <v>955875.19689000014</v>
      </c>
      <c r="X60" s="127"/>
      <c r="Y60" s="129">
        <f t="shared" si="13"/>
        <v>5087.958300000173</v>
      </c>
      <c r="Z60" s="130">
        <f>IF((Q60)=0,"",(Y60/Q60))</f>
        <v>5.3513110962085716E-3</v>
      </c>
      <c r="AA60" s="127"/>
      <c r="AB60" s="124"/>
      <c r="AC60" s="128">
        <f>SUM(AC58:AC59)</f>
        <v>958270.84489000007</v>
      </c>
      <c r="AD60" s="127"/>
      <c r="AE60" s="129">
        <f t="shared" si="14"/>
        <v>2395.6479999999283</v>
      </c>
      <c r="AF60" s="130">
        <f>IF((W60)=0,"",(AE60/W60))</f>
        <v>2.5062351317351045E-3</v>
      </c>
      <c r="AG60" s="127"/>
      <c r="AH60" s="124"/>
      <c r="AI60" s="128">
        <f>SUM(AI58:AI59)</f>
        <v>960818.4926900001</v>
      </c>
      <c r="AJ60" s="127"/>
      <c r="AK60" s="129">
        <f t="shared" si="15"/>
        <v>2547.6478000000352</v>
      </c>
      <c r="AL60" s="130">
        <f>IF((AC60)=0,"",(AK60/AC60))</f>
        <v>2.6585884497951932E-3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P79"/>
  <sheetViews>
    <sheetView showGridLines="0" topLeftCell="R55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1.44140625" style="1" bestFit="1" customWidth="1"/>
    <col min="7" max="7" width="13.33203125" style="1" customWidth="1"/>
    <col min="8" max="8" width="14" style="152" bestFit="1" customWidth="1"/>
    <col min="9" max="9" width="1.6640625" style="1" customWidth="1"/>
    <col min="10" max="10" width="13.33203125" style="1" customWidth="1"/>
    <col min="11" max="11" width="14" style="1" bestFit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4" style="1" bestFit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4" style="1" bestFit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13.5546875" style="1" bestFit="1" customWidth="1"/>
    <col min="29" max="29" width="14.10937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13.5546875" style="1" bestFit="1" customWidth="1"/>
    <col min="35" max="35" width="14.10937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114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f>Summary!D24</f>
        <v>20000</v>
      </c>
      <c r="H7" s="9" t="s">
        <v>72</v>
      </c>
      <c r="J7" s="161"/>
      <c r="K7" s="161"/>
    </row>
    <row r="8" spans="2:42" x14ac:dyDescent="0.25">
      <c r="B8" s="6"/>
      <c r="G8" s="8">
        <f>Summary!C24</f>
        <v>10220000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23376.17</v>
      </c>
      <c r="H12" s="18">
        <f t="shared" ref="H12:H27" si="0">F12*G12</f>
        <v>23376.17</v>
      </c>
      <c r="I12" s="19"/>
      <c r="J12" s="16">
        <v>3089.14</v>
      </c>
      <c r="K12" s="18">
        <f t="shared" ref="K12:K27" si="1">$F12*J12</f>
        <v>3089.14</v>
      </c>
      <c r="L12" s="19"/>
      <c r="M12" s="21">
        <f>K12-H12</f>
        <v>-20287.03</v>
      </c>
      <c r="N12" s="22">
        <f>IF((H12)=0,"",(M12/H12))</f>
        <v>-0.86785089259703363</v>
      </c>
      <c r="O12" s="19"/>
      <c r="P12" s="16">
        <v>3956.32</v>
      </c>
      <c r="Q12" s="18">
        <f t="shared" ref="Q12:Q27" si="2">$F12*P12</f>
        <v>3956.32</v>
      </c>
      <c r="R12" s="19"/>
      <c r="S12" s="21">
        <f>Q12-K12</f>
        <v>867.18000000000029</v>
      </c>
      <c r="T12" s="22">
        <f t="shared" ref="T12:T34" si="3">IF((K12)=0,"",(S12/K12))</f>
        <v>0.28071890558537338</v>
      </c>
      <c r="U12" s="19"/>
      <c r="V12" s="16">
        <v>5438.73</v>
      </c>
      <c r="W12" s="18">
        <f t="shared" ref="W12:W27" si="4">$F12*V12</f>
        <v>5438.73</v>
      </c>
      <c r="X12" s="19"/>
      <c r="Y12" s="21">
        <f>W12-Q12</f>
        <v>1482.4099999999994</v>
      </c>
      <c r="Z12" s="22">
        <f t="shared" ref="Z12:Z34" si="5">IF((Q12)=0,"",(Y12/Q12))</f>
        <v>0.37469416022970825</v>
      </c>
      <c r="AA12" s="19"/>
      <c r="AB12" s="16">
        <v>5515.83</v>
      </c>
      <c r="AC12" s="18">
        <f t="shared" ref="AC12:AC27" si="6">$F12*AB12</f>
        <v>5515.83</v>
      </c>
      <c r="AD12" s="19"/>
      <c r="AE12" s="21">
        <f>AC12-W12</f>
        <v>77.100000000000364</v>
      </c>
      <c r="AF12" s="22">
        <f t="shared" ref="AF12:AF34" si="7">IF((W12)=0,"",(AE12/W12))</f>
        <v>1.4176103612424292E-2</v>
      </c>
      <c r="AG12" s="19"/>
      <c r="AH12" s="16">
        <v>5673.39</v>
      </c>
      <c r="AI12" s="18">
        <f t="shared" ref="AI12:AI27" si="8">$F12*AH12</f>
        <v>5673.39</v>
      </c>
      <c r="AJ12" s="19"/>
      <c r="AK12" s="21">
        <f>AI12-AC12</f>
        <v>157.5600000000004</v>
      </c>
      <c r="AL12" s="22">
        <f t="shared" ref="AL12:AL34" si="9">IF((AC12)=0,"",(AK12/AC12))</f>
        <v>2.8565057298720303E-2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20000</v>
      </c>
      <c r="G19" s="16">
        <v>1.3792</v>
      </c>
      <c r="H19" s="18">
        <f t="shared" si="0"/>
        <v>27584</v>
      </c>
      <c r="I19" s="19"/>
      <c r="J19" s="16">
        <v>0.18229999999999999</v>
      </c>
      <c r="K19" s="18">
        <f t="shared" si="1"/>
        <v>3646</v>
      </c>
      <c r="L19" s="19"/>
      <c r="M19" s="21">
        <f t="shared" si="10"/>
        <v>-23938</v>
      </c>
      <c r="N19" s="22">
        <f t="shared" si="11"/>
        <v>-0.86782192575406036</v>
      </c>
      <c r="O19" s="19"/>
      <c r="P19" s="16">
        <v>0.23350000000000001</v>
      </c>
      <c r="Q19" s="18">
        <f t="shared" si="2"/>
        <v>4670</v>
      </c>
      <c r="R19" s="19"/>
      <c r="S19" s="21">
        <f t="shared" si="12"/>
        <v>1024</v>
      </c>
      <c r="T19" s="22">
        <f t="shared" si="3"/>
        <v>0.28085573230938016</v>
      </c>
      <c r="U19" s="19"/>
      <c r="V19" s="16">
        <v>0.32100000000000001</v>
      </c>
      <c r="W19" s="18">
        <f t="shared" si="4"/>
        <v>6420</v>
      </c>
      <c r="X19" s="19"/>
      <c r="Y19" s="21">
        <f t="shared" si="13"/>
        <v>1750</v>
      </c>
      <c r="Z19" s="22">
        <f t="shared" si="5"/>
        <v>0.37473233404710921</v>
      </c>
      <c r="AA19" s="19"/>
      <c r="AB19" s="16">
        <v>0.3256</v>
      </c>
      <c r="AC19" s="18">
        <f t="shared" si="6"/>
        <v>6512</v>
      </c>
      <c r="AD19" s="19"/>
      <c r="AE19" s="21">
        <f t="shared" si="14"/>
        <v>92</v>
      </c>
      <c r="AF19" s="22">
        <f t="shared" si="7"/>
        <v>1.4330218068535825E-2</v>
      </c>
      <c r="AG19" s="19"/>
      <c r="AH19" s="16">
        <v>0.33489999999999998</v>
      </c>
      <c r="AI19" s="18">
        <f t="shared" si="8"/>
        <v>6697.9999999999991</v>
      </c>
      <c r="AJ19" s="19"/>
      <c r="AK19" s="21">
        <f t="shared" si="15"/>
        <v>185.99999999999909</v>
      </c>
      <c r="AL19" s="22">
        <f t="shared" si="9"/>
        <v>2.8562653562653424E-2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20000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20000</v>
      </c>
      <c r="G21" s="16"/>
      <c r="H21" s="18">
        <f t="shared" si="0"/>
        <v>0</v>
      </c>
      <c r="I21" s="19"/>
      <c r="J21" s="16">
        <v>-9.1999999999999998E-3</v>
      </c>
      <c r="K21" s="18">
        <f t="shared" si="1"/>
        <v>-184</v>
      </c>
      <c r="L21" s="19"/>
      <c r="M21" s="21">
        <f t="shared" si="10"/>
        <v>-184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184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20000</v>
      </c>
      <c r="G24" s="16">
        <v>-7.4000000000000003E-3</v>
      </c>
      <c r="H24" s="18">
        <f t="shared" si="0"/>
        <v>-148</v>
      </c>
      <c r="I24" s="19"/>
      <c r="J24" s="16">
        <v>0</v>
      </c>
      <c r="K24" s="18">
        <f t="shared" si="1"/>
        <v>0</v>
      </c>
      <c r="L24" s="19"/>
      <c r="M24" s="21">
        <f t="shared" si="10"/>
        <v>148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20000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20000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20000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50812.21</v>
      </c>
      <c r="I28" s="31"/>
      <c r="J28" s="28"/>
      <c r="K28" s="30">
        <f>SUM(K12:K27)</f>
        <v>6551.1399999999994</v>
      </c>
      <c r="L28" s="31"/>
      <c r="M28" s="32">
        <f t="shared" si="10"/>
        <v>-44261.07</v>
      </c>
      <c r="N28" s="33">
        <f t="shared" si="11"/>
        <v>-0.87107153969488826</v>
      </c>
      <c r="O28" s="31"/>
      <c r="P28" s="28"/>
      <c r="Q28" s="30">
        <f>SUM(Q12:Q27)</f>
        <v>8626.32</v>
      </c>
      <c r="R28" s="31"/>
      <c r="S28" s="32">
        <f t="shared" si="12"/>
        <v>2075.1800000000003</v>
      </c>
      <c r="T28" s="33">
        <f t="shared" si="3"/>
        <v>0.31676624221127936</v>
      </c>
      <c r="U28" s="31"/>
      <c r="V28" s="28"/>
      <c r="W28" s="30">
        <f>SUM(W12:W27)</f>
        <v>11858.73</v>
      </c>
      <c r="X28" s="31"/>
      <c r="Y28" s="32">
        <f t="shared" si="13"/>
        <v>3232.41</v>
      </c>
      <c r="Z28" s="33">
        <f t="shared" si="5"/>
        <v>0.37471482625267782</v>
      </c>
      <c r="AA28" s="31"/>
      <c r="AB28" s="28"/>
      <c r="AC28" s="30">
        <f>SUM(AC12:AC27)</f>
        <v>12027.83</v>
      </c>
      <c r="AD28" s="31"/>
      <c r="AE28" s="32">
        <f t="shared" si="14"/>
        <v>169.10000000000036</v>
      </c>
      <c r="AF28" s="33">
        <f t="shared" si="7"/>
        <v>1.4259537066785429E-2</v>
      </c>
      <c r="AG28" s="31"/>
      <c r="AH28" s="28"/>
      <c r="AI28" s="30">
        <f>SUM(AI12:AI27)</f>
        <v>12371.39</v>
      </c>
      <c r="AJ28" s="31"/>
      <c r="AK28" s="32">
        <f t="shared" si="15"/>
        <v>343.55999999999949</v>
      </c>
      <c r="AL28" s="33">
        <f t="shared" si="9"/>
        <v>2.8563755889466302E-2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20000</v>
      </c>
      <c r="G29" s="16">
        <v>-0.34624020110229936</v>
      </c>
      <c r="H29" s="18">
        <f t="shared" ref="H29:H35" si="18">F29*G29</f>
        <v>-6924.804022045987</v>
      </c>
      <c r="I29" s="19"/>
      <c r="J29" s="16">
        <v>-0.16930000000000001</v>
      </c>
      <c r="K29" s="18">
        <f t="shared" ref="K29:K35" si="19">$F29*J29</f>
        <v>-3386</v>
      </c>
      <c r="L29" s="19"/>
      <c r="M29" s="21">
        <f t="shared" si="10"/>
        <v>3538.804022045987</v>
      </c>
      <c r="N29" s="22">
        <f t="shared" si="11"/>
        <v>-0.5110330936124341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3386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20000</v>
      </c>
      <c r="G30" s="16">
        <v>-0.27998187016745585</v>
      </c>
      <c r="H30" s="18">
        <f t="shared" si="18"/>
        <v>-5599.6374033491165</v>
      </c>
      <c r="I30" s="19"/>
      <c r="J30" s="16">
        <v>0.2147</v>
      </c>
      <c r="K30" s="18">
        <f t="shared" si="19"/>
        <v>4294</v>
      </c>
      <c r="L30" s="19"/>
      <c r="M30" s="21">
        <f t="shared" si="10"/>
        <v>9893.6374033491156</v>
      </c>
      <c r="N30" s="22">
        <f t="shared" si="11"/>
        <v>-1.7668353664170788</v>
      </c>
      <c r="O30" s="19"/>
      <c r="P30" s="16">
        <v>0</v>
      </c>
      <c r="Q30" s="18">
        <f t="shared" si="20"/>
        <v>0</v>
      </c>
      <c r="R30" s="19"/>
      <c r="S30" s="21">
        <f t="shared" si="12"/>
        <v>-4294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20000</v>
      </c>
      <c r="G31" s="16">
        <v>0</v>
      </c>
      <c r="H31" s="18">
        <f t="shared" si="18"/>
        <v>0</v>
      </c>
      <c r="I31" s="19"/>
      <c r="J31" s="16">
        <v>2.2200000000000001E-2</v>
      </c>
      <c r="K31" s="18">
        <f>$F31*J31</f>
        <v>444</v>
      </c>
      <c r="L31" s="19"/>
      <c r="M31" s="21">
        <f t="shared" si="10"/>
        <v>444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-444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20000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20000</v>
      </c>
      <c r="G33" s="141">
        <v>2.4920000000000001E-2</v>
      </c>
      <c r="H33" s="18">
        <f t="shared" si="18"/>
        <v>498.40000000000003</v>
      </c>
      <c r="I33" s="19"/>
      <c r="J33" s="141">
        <v>2.4920000000000001E-2</v>
      </c>
      <c r="K33" s="18">
        <f t="shared" si="19"/>
        <v>498.40000000000003</v>
      </c>
      <c r="L33" s="19"/>
      <c r="M33" s="21">
        <f t="shared" si="10"/>
        <v>0</v>
      </c>
      <c r="N33" s="22">
        <f t="shared" si="11"/>
        <v>0</v>
      </c>
      <c r="O33" s="19"/>
      <c r="P33" s="141">
        <v>2.4920000000000001E-2</v>
      </c>
      <c r="Q33" s="18">
        <f t="shared" si="20"/>
        <v>498.40000000000003</v>
      </c>
      <c r="R33" s="19"/>
      <c r="S33" s="21">
        <f t="shared" si="12"/>
        <v>0</v>
      </c>
      <c r="T33" s="22">
        <f t="shared" si="3"/>
        <v>0</v>
      </c>
      <c r="U33" s="19"/>
      <c r="V33" s="141">
        <v>2.4920000000000001E-2</v>
      </c>
      <c r="W33" s="18">
        <f t="shared" si="21"/>
        <v>498.40000000000003</v>
      </c>
      <c r="X33" s="19"/>
      <c r="Y33" s="21">
        <f t="shared" si="13"/>
        <v>0</v>
      </c>
      <c r="Z33" s="22">
        <f t="shared" si="5"/>
        <v>0</v>
      </c>
      <c r="AA33" s="19"/>
      <c r="AB33" s="141">
        <v>2.4920000000000001E-2</v>
      </c>
      <c r="AC33" s="18">
        <f t="shared" si="22"/>
        <v>498.40000000000003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2.4920000000000001E-2</v>
      </c>
      <c r="AI33" s="18">
        <f t="shared" si="23"/>
        <v>498.40000000000003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61320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5948.04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5948.04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5948.04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5948.04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5948.04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5948.04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44734.208574604898</v>
      </c>
      <c r="I36" s="31"/>
      <c r="J36" s="42"/>
      <c r="K36" s="44">
        <f>SUM(K29:K35)+K28</f>
        <v>14349.58</v>
      </c>
      <c r="L36" s="31"/>
      <c r="M36" s="32">
        <f t="shared" si="10"/>
        <v>-30384.628574604896</v>
      </c>
      <c r="N36" s="33">
        <f t="shared" ref="N36:N46" si="25">IF((H36)=0,"",(M36/H36))</f>
        <v>-0.67922579928806215</v>
      </c>
      <c r="O36" s="31"/>
      <c r="P36" s="42"/>
      <c r="Q36" s="44">
        <f>SUM(Q29:Q35)+Q28</f>
        <v>15072.759999999998</v>
      </c>
      <c r="R36" s="31"/>
      <c r="S36" s="32">
        <f t="shared" si="12"/>
        <v>723.17999999999847</v>
      </c>
      <c r="T36" s="33">
        <f t="shared" ref="T36:T46" si="26">IF((K36)=0,"",(S36/K36))</f>
        <v>5.0397293858077973E-2</v>
      </c>
      <c r="U36" s="31"/>
      <c r="V36" s="42"/>
      <c r="W36" s="44">
        <f>SUM(W29:W35)+W28</f>
        <v>18305.169999999998</v>
      </c>
      <c r="X36" s="31"/>
      <c r="Y36" s="32">
        <f t="shared" si="13"/>
        <v>3232.41</v>
      </c>
      <c r="Z36" s="33">
        <f t="shared" ref="Z36:Z46" si="27">IF((Q36)=0,"",(Y36/Q36))</f>
        <v>0.21445375631271249</v>
      </c>
      <c r="AA36" s="31"/>
      <c r="AB36" s="42"/>
      <c r="AC36" s="44">
        <f>SUM(AC29:AC35)+AC28</f>
        <v>18474.27</v>
      </c>
      <c r="AD36" s="31"/>
      <c r="AE36" s="32">
        <f t="shared" si="14"/>
        <v>169.10000000000218</v>
      </c>
      <c r="AF36" s="33">
        <f t="shared" ref="AF36:AF46" si="28">IF((W36)=0,"",(AE36/W36))</f>
        <v>9.2378273460449814E-3</v>
      </c>
      <c r="AG36" s="31"/>
      <c r="AH36" s="42"/>
      <c r="AI36" s="44">
        <f>SUM(AI29:AI35)+AI28</f>
        <v>18817.829999999998</v>
      </c>
      <c r="AJ36" s="31"/>
      <c r="AK36" s="32">
        <f t="shared" si="15"/>
        <v>343.55999999999767</v>
      </c>
      <c r="AL36" s="33">
        <f t="shared" ref="AL36:AL46" si="29">IF((AC36)=0,"",(AK36/AC36))</f>
        <v>1.8596675267818306E-2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20000</v>
      </c>
      <c r="G37" s="20">
        <v>2.8639999999999999</v>
      </c>
      <c r="H37" s="18">
        <f>F37*G37</f>
        <v>57280</v>
      </c>
      <c r="I37" s="19"/>
      <c r="J37" s="20">
        <v>2.9744999999999999</v>
      </c>
      <c r="K37" s="18">
        <f>$F37*J37</f>
        <v>59490</v>
      </c>
      <c r="L37" s="19"/>
      <c r="M37" s="21">
        <f t="shared" si="10"/>
        <v>2210</v>
      </c>
      <c r="N37" s="22">
        <f t="shared" si="25"/>
        <v>3.8582402234636874E-2</v>
      </c>
      <c r="O37" s="19"/>
      <c r="P37" s="20">
        <v>3.0743999999999998</v>
      </c>
      <c r="Q37" s="18">
        <f>$F37*P37</f>
        <v>61487.999999999993</v>
      </c>
      <c r="R37" s="19"/>
      <c r="S37" s="21">
        <f t="shared" si="12"/>
        <v>1997.9999999999927</v>
      </c>
      <c r="T37" s="22">
        <f t="shared" si="26"/>
        <v>3.3585476550680664E-2</v>
      </c>
      <c r="U37" s="19"/>
      <c r="V37" s="20">
        <v>3.1743999999999999</v>
      </c>
      <c r="W37" s="18">
        <f>$F37*V37</f>
        <v>63488</v>
      </c>
      <c r="X37" s="19"/>
      <c r="Y37" s="21">
        <f t="shared" si="13"/>
        <v>2000.0000000000073</v>
      </c>
      <c r="Z37" s="22">
        <f t="shared" si="27"/>
        <v>3.252667187093429E-2</v>
      </c>
      <c r="AA37" s="19"/>
      <c r="AB37" s="20">
        <v>3.2744</v>
      </c>
      <c r="AC37" s="18">
        <f>$F37*AB37</f>
        <v>65488</v>
      </c>
      <c r="AD37" s="19"/>
      <c r="AE37" s="21">
        <f t="shared" si="14"/>
        <v>2000</v>
      </c>
      <c r="AF37" s="22">
        <f t="shared" si="28"/>
        <v>3.1502016129032258E-2</v>
      </c>
      <c r="AG37" s="19"/>
      <c r="AH37" s="20">
        <v>3.3742999999999999</v>
      </c>
      <c r="AI37" s="18">
        <f>$F37*AH37</f>
        <v>67486</v>
      </c>
      <c r="AJ37" s="19"/>
      <c r="AK37" s="21">
        <f t="shared" si="15"/>
        <v>1998</v>
      </c>
      <c r="AL37" s="22">
        <f t="shared" si="29"/>
        <v>3.0509406303444907E-2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20000</v>
      </c>
      <c r="G38" s="20">
        <v>2.1528</v>
      </c>
      <c r="H38" s="18">
        <f>F38*G38</f>
        <v>43056</v>
      </c>
      <c r="I38" s="19"/>
      <c r="J38" s="20">
        <v>2.3115000000000001</v>
      </c>
      <c r="K38" s="18">
        <f>$F38*J38</f>
        <v>46230</v>
      </c>
      <c r="L38" s="19"/>
      <c r="M38" s="21">
        <f t="shared" si="10"/>
        <v>3174</v>
      </c>
      <c r="N38" s="22">
        <f t="shared" si="25"/>
        <v>7.371794871794872E-2</v>
      </c>
      <c r="O38" s="19"/>
      <c r="P38" s="20">
        <v>2.3588</v>
      </c>
      <c r="Q38" s="18">
        <f>$F38*P38</f>
        <v>47176</v>
      </c>
      <c r="R38" s="19"/>
      <c r="S38" s="21">
        <f t="shared" si="12"/>
        <v>946</v>
      </c>
      <c r="T38" s="22">
        <f t="shared" si="26"/>
        <v>2.046290287691975E-2</v>
      </c>
      <c r="U38" s="19"/>
      <c r="V38" s="20">
        <v>2.4060000000000001</v>
      </c>
      <c r="W38" s="18">
        <f>$F38*V38</f>
        <v>48120</v>
      </c>
      <c r="X38" s="19"/>
      <c r="Y38" s="21">
        <f t="shared" si="13"/>
        <v>944</v>
      </c>
      <c r="Z38" s="22">
        <f t="shared" si="27"/>
        <v>2.0010174665083941E-2</v>
      </c>
      <c r="AA38" s="19"/>
      <c r="AB38" s="20">
        <v>2.4533</v>
      </c>
      <c r="AC38" s="18">
        <f>$F38*AB38</f>
        <v>49066</v>
      </c>
      <c r="AD38" s="19"/>
      <c r="AE38" s="21">
        <f t="shared" si="14"/>
        <v>946</v>
      </c>
      <c r="AF38" s="22">
        <f t="shared" si="28"/>
        <v>1.9659185369908561E-2</v>
      </c>
      <c r="AG38" s="19"/>
      <c r="AH38" s="20">
        <v>2.5005999999999999</v>
      </c>
      <c r="AI38" s="18">
        <f>$F38*AH38</f>
        <v>50012</v>
      </c>
      <c r="AJ38" s="19"/>
      <c r="AK38" s="21">
        <f t="shared" si="15"/>
        <v>946</v>
      </c>
      <c r="AL38" s="22">
        <f t="shared" si="29"/>
        <v>1.9280153262951943E-2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145070.20857460488</v>
      </c>
      <c r="I39" s="49"/>
      <c r="J39" s="48"/>
      <c r="K39" s="44">
        <f>SUM(K36:K38)</f>
        <v>120069.58</v>
      </c>
      <c r="L39" s="49"/>
      <c r="M39" s="32">
        <f t="shared" si="10"/>
        <v>-25000.628574604882</v>
      </c>
      <c r="N39" s="33">
        <f t="shared" si="25"/>
        <v>-0.17233468415224532</v>
      </c>
      <c r="O39" s="49"/>
      <c r="P39" s="48"/>
      <c r="Q39" s="44">
        <f>SUM(Q36:Q38)</f>
        <v>123736.76</v>
      </c>
      <c r="R39" s="49"/>
      <c r="S39" s="32">
        <f t="shared" si="12"/>
        <v>3667.179999999993</v>
      </c>
      <c r="T39" s="33">
        <f t="shared" si="26"/>
        <v>3.0542123991772044E-2</v>
      </c>
      <c r="U39" s="49"/>
      <c r="V39" s="48"/>
      <c r="W39" s="44">
        <f>SUM(W36:W38)</f>
        <v>129913.17</v>
      </c>
      <c r="X39" s="49"/>
      <c r="Y39" s="32">
        <f t="shared" si="13"/>
        <v>6176.4100000000035</v>
      </c>
      <c r="Z39" s="33">
        <f t="shared" si="27"/>
        <v>4.9915724316686519E-2</v>
      </c>
      <c r="AA39" s="49"/>
      <c r="AB39" s="48"/>
      <c r="AC39" s="44">
        <f>SUM(AC36:AC38)</f>
        <v>133028.27000000002</v>
      </c>
      <c r="AD39" s="49"/>
      <c r="AE39" s="32">
        <f t="shared" si="14"/>
        <v>3115.1000000000204</v>
      </c>
      <c r="AF39" s="33">
        <f t="shared" si="28"/>
        <v>2.3978323367831147E-2</v>
      </c>
      <c r="AG39" s="49"/>
      <c r="AH39" s="48"/>
      <c r="AI39" s="44">
        <f>SUM(AI36:AI38)</f>
        <v>136315.83000000002</v>
      </c>
      <c r="AJ39" s="49"/>
      <c r="AK39" s="32">
        <f t="shared" si="15"/>
        <v>3287.5599999999977</v>
      </c>
      <c r="AL39" s="33">
        <f t="shared" si="29"/>
        <v>2.4713243282799943E-2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10281320</v>
      </c>
      <c r="G40" s="51">
        <v>4.4000000000000003E-3</v>
      </c>
      <c r="H40" s="162">
        <f t="shared" ref="H40:H48" si="30">F40*G40</f>
        <v>45237.808000000005</v>
      </c>
      <c r="I40" s="19"/>
      <c r="J40" s="51">
        <v>4.4000000000000003E-3</v>
      </c>
      <c r="K40" s="162">
        <f t="shared" ref="K40:K48" si="31">$F40*J40</f>
        <v>45237.808000000005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45237.808000000005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45237.808000000005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45237.808000000005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45237.808000000005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10281320</v>
      </c>
      <c r="G41" s="51">
        <v>1.1999999999999999E-3</v>
      </c>
      <c r="H41" s="162">
        <f t="shared" si="30"/>
        <v>12337.583999999999</v>
      </c>
      <c r="I41" s="19"/>
      <c r="J41" s="51">
        <v>1.1999999999999999E-3</v>
      </c>
      <c r="K41" s="162">
        <f t="shared" si="31"/>
        <v>12337.583999999999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13365.715999999999</v>
      </c>
      <c r="R41" s="19"/>
      <c r="S41" s="21">
        <f t="shared" si="12"/>
        <v>1028.1319999999996</v>
      </c>
      <c r="T41" s="163">
        <f t="shared" si="26"/>
        <v>8.3333333333333315E-2</v>
      </c>
      <c r="U41" s="19"/>
      <c r="V41" s="51">
        <v>1.2999999999999999E-3</v>
      </c>
      <c r="W41" s="162">
        <f t="shared" si="33"/>
        <v>13365.715999999999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13365.715999999999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13365.715999999999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10220000</v>
      </c>
      <c r="G43" s="51">
        <v>7.0000000000000001E-3</v>
      </c>
      <c r="H43" s="162">
        <f t="shared" si="30"/>
        <v>71540</v>
      </c>
      <c r="I43" s="19"/>
      <c r="J43" s="51">
        <v>7.0000000000000001E-3</v>
      </c>
      <c r="K43" s="162">
        <f t="shared" si="31"/>
        <v>71540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71540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71540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71540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71540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6540800</v>
      </c>
      <c r="G44" s="55">
        <v>7.1999999999999995E-2</v>
      </c>
      <c r="H44" s="162">
        <f t="shared" si="30"/>
        <v>470937.59999999998</v>
      </c>
      <c r="I44" s="19"/>
      <c r="J44" s="55">
        <v>7.1999999999999995E-2</v>
      </c>
      <c r="K44" s="162">
        <f t="shared" si="31"/>
        <v>470937.59999999998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470937.59999999998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470937.59999999998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470937.59999999998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470937.59999999998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1839600</v>
      </c>
      <c r="G45" s="55">
        <v>0.109</v>
      </c>
      <c r="H45" s="162">
        <f t="shared" si="30"/>
        <v>200516.4</v>
      </c>
      <c r="I45" s="19"/>
      <c r="J45" s="55">
        <v>0.109</v>
      </c>
      <c r="K45" s="162">
        <f t="shared" si="31"/>
        <v>200516.4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200516.4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200516.4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200516.4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200516.4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1839600</v>
      </c>
      <c r="G46" s="55">
        <v>0.129</v>
      </c>
      <c r="H46" s="162">
        <f t="shared" si="30"/>
        <v>237308.4</v>
      </c>
      <c r="I46" s="19"/>
      <c r="J46" s="55">
        <v>0.129</v>
      </c>
      <c r="K46" s="162">
        <f t="shared" si="31"/>
        <v>237308.4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237308.4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237308.4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237308.4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237308.4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10219250</v>
      </c>
      <c r="G48" s="55">
        <v>9.7000000000000003E-2</v>
      </c>
      <c r="H48" s="162">
        <f t="shared" si="30"/>
        <v>991267.25</v>
      </c>
      <c r="I48" s="60"/>
      <c r="J48" s="55">
        <v>9.7000000000000003E-2</v>
      </c>
      <c r="K48" s="162">
        <f t="shared" si="31"/>
        <v>991267.25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991267.25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991267.25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991267.25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991267.25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1182948.2505746048</v>
      </c>
      <c r="I50" s="76"/>
      <c r="J50" s="73"/>
      <c r="K50" s="75">
        <f>SUM(K40:K46,K39)</f>
        <v>1157947.622</v>
      </c>
      <c r="L50" s="76"/>
      <c r="M50" s="77">
        <f>K50-H50</f>
        <v>-25000.628574604867</v>
      </c>
      <c r="N50" s="78">
        <f>IF((H50)=0,"",(M50/H50))</f>
        <v>-2.1134169277870839E-2</v>
      </c>
      <c r="O50" s="76"/>
      <c r="P50" s="73"/>
      <c r="Q50" s="75">
        <f>SUM(Q40:Q46,Q39)</f>
        <v>1162642.9339999999</v>
      </c>
      <c r="R50" s="76"/>
      <c r="S50" s="77">
        <f t="shared" si="12"/>
        <v>4695.311999999918</v>
      </c>
      <c r="T50" s="78">
        <f>IF((K50)=0,"",(S50/K50))</f>
        <v>4.0548569821234268E-3</v>
      </c>
      <c r="U50" s="76"/>
      <c r="V50" s="73"/>
      <c r="W50" s="75">
        <f>SUM(W40:W46,W39)</f>
        <v>1168819.344</v>
      </c>
      <c r="X50" s="76"/>
      <c r="Y50" s="77">
        <f t="shared" si="13"/>
        <v>6176.410000000149</v>
      </c>
      <c r="Z50" s="78">
        <f>IF((Q50)=0,"",(Y50/Q50))</f>
        <v>5.3123876810144957E-3</v>
      </c>
      <c r="AA50" s="76"/>
      <c r="AB50" s="73"/>
      <c r="AC50" s="75">
        <f>SUM(AC40:AC46,AC39)</f>
        <v>1171934.4440000001</v>
      </c>
      <c r="AD50" s="76"/>
      <c r="AE50" s="77">
        <f t="shared" si="14"/>
        <v>3115.1000000000931</v>
      </c>
      <c r="AF50" s="78">
        <f>IF((W50)=0,"",(AE50/W50))</f>
        <v>2.6651680740835625E-3</v>
      </c>
      <c r="AG50" s="76"/>
      <c r="AH50" s="73"/>
      <c r="AI50" s="75">
        <f>SUM(AI40:AI46,AI39)</f>
        <v>1175222.004</v>
      </c>
      <c r="AJ50" s="76"/>
      <c r="AK50" s="77">
        <f t="shared" si="15"/>
        <v>3287.559999999823</v>
      </c>
      <c r="AL50" s="78">
        <f>IF((AC50)=0,"",(AK50/AC50))</f>
        <v>2.8052422358872341E-3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153783.27257469864</v>
      </c>
      <c r="I51" s="83"/>
      <c r="J51" s="80">
        <v>0.13</v>
      </c>
      <c r="K51" s="84">
        <f>K50*J51</f>
        <v>150533.19086</v>
      </c>
      <c r="L51" s="83"/>
      <c r="M51" s="85">
        <f>K51-H51</f>
        <v>-3250.0817146986374</v>
      </c>
      <c r="N51" s="86">
        <f>IF((H51)=0,"",(M51/H51))</f>
        <v>-2.1134169277870866E-2</v>
      </c>
      <c r="O51" s="83"/>
      <c r="P51" s="80">
        <v>0.13</v>
      </c>
      <c r="Q51" s="84">
        <f>Q50*P51</f>
        <v>151143.58142</v>
      </c>
      <c r="R51" s="83"/>
      <c r="S51" s="85">
        <f t="shared" si="12"/>
        <v>610.39055999999982</v>
      </c>
      <c r="T51" s="86">
        <f>IF((K51)=0,"",(S51/K51))</f>
        <v>4.0548569821234962E-3</v>
      </c>
      <c r="U51" s="83"/>
      <c r="V51" s="80">
        <v>0.13</v>
      </c>
      <c r="W51" s="84">
        <f>W50*V51</f>
        <v>151946.51472000001</v>
      </c>
      <c r="X51" s="83"/>
      <c r="Y51" s="85">
        <f t="shared" si="13"/>
        <v>802.93330000000424</v>
      </c>
      <c r="Z51" s="86">
        <f>IF((Q51)=0,"",(Y51/Q51))</f>
        <v>5.3123876810143951E-3</v>
      </c>
      <c r="AA51" s="83"/>
      <c r="AB51" s="80">
        <v>0.13</v>
      </c>
      <c r="AC51" s="84">
        <f>AC50*AB51</f>
        <v>152351.47772000002</v>
      </c>
      <c r="AD51" s="83"/>
      <c r="AE51" s="85">
        <f t="shared" si="14"/>
        <v>404.96300000001793</v>
      </c>
      <c r="AF51" s="86">
        <f>IF((W51)=0,"",(AE51/W51))</f>
        <v>2.6651680740836007E-3</v>
      </c>
      <c r="AG51" s="83"/>
      <c r="AH51" s="80">
        <v>0.13</v>
      </c>
      <c r="AI51" s="84">
        <f>AI50*AH51</f>
        <v>152778.86051999999</v>
      </c>
      <c r="AJ51" s="83"/>
      <c r="AK51" s="85">
        <f t="shared" si="15"/>
        <v>427.38279999996303</v>
      </c>
      <c r="AL51" s="86">
        <f>IF((AC51)=0,"",(AK51/AC51))</f>
        <v>2.8052422358871422E-3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1336731.5231493034</v>
      </c>
      <c r="I52" s="83"/>
      <c r="J52" s="88"/>
      <c r="K52" s="84">
        <f>K50+K51</f>
        <v>1308480.8128599999</v>
      </c>
      <c r="L52" s="83"/>
      <c r="M52" s="85">
        <f>K52-H52</f>
        <v>-28250.710289303446</v>
      </c>
      <c r="N52" s="86">
        <f>IF((H52)=0,"",(M52/H52))</f>
        <v>-2.1134169277870797E-2</v>
      </c>
      <c r="O52" s="83"/>
      <c r="P52" s="88"/>
      <c r="Q52" s="84">
        <f>Q50+Q51</f>
        <v>1313786.5154199998</v>
      </c>
      <c r="R52" s="83"/>
      <c r="S52" s="85">
        <f t="shared" si="12"/>
        <v>5305.7025599998888</v>
      </c>
      <c r="T52" s="86">
        <f>IF((K52)=0,"",(S52/K52))</f>
        <v>4.054856982123412E-3</v>
      </c>
      <c r="U52" s="83"/>
      <c r="V52" s="88"/>
      <c r="W52" s="84">
        <f>W50+W51</f>
        <v>1320765.8587200001</v>
      </c>
      <c r="X52" s="83"/>
      <c r="Y52" s="85">
        <f t="shared" si="13"/>
        <v>6979.3433000002988</v>
      </c>
      <c r="Z52" s="86">
        <f>IF((Q52)=0,"",(Y52/Q52))</f>
        <v>5.3123876810145954E-3</v>
      </c>
      <c r="AA52" s="83"/>
      <c r="AB52" s="88"/>
      <c r="AC52" s="84">
        <f>AC50+AC51</f>
        <v>1324285.9217200002</v>
      </c>
      <c r="AD52" s="83"/>
      <c r="AE52" s="85">
        <f t="shared" si="14"/>
        <v>3520.063000000082</v>
      </c>
      <c r="AF52" s="86">
        <f>IF((W52)=0,"",(AE52/W52))</f>
        <v>2.6651680740835447E-3</v>
      </c>
      <c r="AG52" s="83"/>
      <c r="AH52" s="88"/>
      <c r="AI52" s="84">
        <f>AI50+AI51</f>
        <v>1328000.8645199998</v>
      </c>
      <c r="AJ52" s="83"/>
      <c r="AK52" s="85">
        <f t="shared" si="15"/>
        <v>3714.9427999996115</v>
      </c>
      <c r="AL52" s="86">
        <f>IF((AC52)=0,"",(AK52/AC52))</f>
        <v>2.8052422358870919E-3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-133673.15</v>
      </c>
      <c r="I53" s="83"/>
      <c r="J53" s="88"/>
      <c r="K53" s="90">
        <f>ROUND(-K52*10%,2)</f>
        <v>-130848.08</v>
      </c>
      <c r="L53" s="83"/>
      <c r="M53" s="91">
        <f>K53-H53</f>
        <v>2825.0699999999924</v>
      </c>
      <c r="N53" s="92">
        <f>IF((H53)=0,"",(M53/H53))</f>
        <v>-2.1134161946509022E-2</v>
      </c>
      <c r="O53" s="83"/>
      <c r="P53" s="88"/>
      <c r="Q53" s="90">
        <f>ROUND(-Q52*10%,2)</f>
        <v>-131378.65</v>
      </c>
      <c r="R53" s="83"/>
      <c r="S53" s="91">
        <f t="shared" si="12"/>
        <v>-530.56999999999243</v>
      </c>
      <c r="T53" s="92">
        <f>IF((K53)=0,"",(S53/K53))</f>
        <v>4.0548550655079727E-3</v>
      </c>
      <c r="U53" s="83"/>
      <c r="V53" s="88"/>
      <c r="W53" s="90">
        <f>ROUND(-W52*10%,2)</f>
        <v>-132076.59</v>
      </c>
      <c r="X53" s="83"/>
      <c r="Y53" s="91">
        <f t="shared" si="13"/>
        <v>-697.94000000000233</v>
      </c>
      <c r="Z53" s="92">
        <f>IF((Q53)=0,"",(Y53/Q53))</f>
        <v>5.3124309010634712E-3</v>
      </c>
      <c r="AA53" s="83"/>
      <c r="AB53" s="88"/>
      <c r="AC53" s="90">
        <f>ROUND(-AC52*10%,2)</f>
        <v>-132428.59</v>
      </c>
      <c r="AD53" s="83"/>
      <c r="AE53" s="91">
        <f t="shared" si="14"/>
        <v>-352</v>
      </c>
      <c r="AF53" s="92">
        <f>IF((W53)=0,"",(AE53/W53))</f>
        <v>2.6651202911886201E-3</v>
      </c>
      <c r="AG53" s="83"/>
      <c r="AH53" s="88"/>
      <c r="AI53" s="90">
        <f>ROUND(-AI52*10%,2)</f>
        <v>-132800.09</v>
      </c>
      <c r="AJ53" s="83"/>
      <c r="AK53" s="91">
        <f t="shared" si="15"/>
        <v>-371.5</v>
      </c>
      <c r="AL53" s="92">
        <f>IF((AC53)=0,"",(AK53/AC53))</f>
        <v>2.8052854749869346E-3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1203058.3731493035</v>
      </c>
      <c r="I54" s="96"/>
      <c r="J54" s="93"/>
      <c r="K54" s="97">
        <f>K52+K53</f>
        <v>1177632.7328599999</v>
      </c>
      <c r="L54" s="96"/>
      <c r="M54" s="98">
        <f>K54-H54</f>
        <v>-25425.640289303614</v>
      </c>
      <c r="N54" s="99">
        <f>IF((H54)=0,"",(M54/H54))</f>
        <v>-2.1134170092466667E-2</v>
      </c>
      <c r="O54" s="96"/>
      <c r="P54" s="93"/>
      <c r="Q54" s="97">
        <f>Q52+Q53</f>
        <v>1182407.8654199999</v>
      </c>
      <c r="R54" s="96"/>
      <c r="S54" s="98">
        <f t="shared" si="12"/>
        <v>4775.1325600000564</v>
      </c>
      <c r="T54" s="99">
        <f>IF((K54)=0,"",(S54/K54))</f>
        <v>4.0548571950808172E-3</v>
      </c>
      <c r="U54" s="96"/>
      <c r="V54" s="93"/>
      <c r="W54" s="97">
        <f>W52+W53</f>
        <v>1188689.2687200001</v>
      </c>
      <c r="X54" s="96"/>
      <c r="Y54" s="98">
        <f t="shared" si="13"/>
        <v>6281.4033000001218</v>
      </c>
      <c r="Z54" s="99">
        <f>IF((Q54)=0,"",(Y54/Q54))</f>
        <v>5.3123828787868567E-3</v>
      </c>
      <c r="AA54" s="96"/>
      <c r="AB54" s="93"/>
      <c r="AC54" s="97">
        <f>AC52+AC53</f>
        <v>1191857.3317200001</v>
      </c>
      <c r="AD54" s="96"/>
      <c r="AE54" s="98">
        <f t="shared" si="14"/>
        <v>3168.063000000082</v>
      </c>
      <c r="AF54" s="99">
        <f>IF((W54)=0,"",(AE54/W54))</f>
        <v>2.6651733832942764E-3</v>
      </c>
      <c r="AG54" s="96"/>
      <c r="AH54" s="93"/>
      <c r="AI54" s="97">
        <f>AI52+AI53</f>
        <v>1195200.7745199997</v>
      </c>
      <c r="AJ54" s="96"/>
      <c r="AK54" s="98">
        <f t="shared" si="15"/>
        <v>3343.4427999996115</v>
      </c>
      <c r="AL54" s="99">
        <f>IF((AC54)=0,"",(AK54/AC54))</f>
        <v>2.8052374315427524E-3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1265515.3505746049</v>
      </c>
      <c r="I56" s="110"/>
      <c r="J56" s="107"/>
      <c r="K56" s="109">
        <f>SUM(K47:K48,K39,K40:K43)</f>
        <v>1240514.7220000001</v>
      </c>
      <c r="L56" s="110"/>
      <c r="M56" s="111">
        <f>K56-H56</f>
        <v>-25000.628574604867</v>
      </c>
      <c r="N56" s="78">
        <f>IF((H56)=0,"",(M56/H56))</f>
        <v>-1.9755294602513813E-2</v>
      </c>
      <c r="O56" s="110"/>
      <c r="P56" s="107"/>
      <c r="Q56" s="109">
        <f>SUM(Q47:Q48,Q39,Q40:Q43)</f>
        <v>1245210.034</v>
      </c>
      <c r="R56" s="110"/>
      <c r="S56" s="111">
        <f t="shared" si="12"/>
        <v>4695.311999999918</v>
      </c>
      <c r="T56" s="78">
        <f>IF((K56)=0,"",(S56/K56))</f>
        <v>3.7849708002094294E-3</v>
      </c>
      <c r="U56" s="110"/>
      <c r="V56" s="107"/>
      <c r="W56" s="109">
        <f>SUM(W47:W48,W39,W40:W43)</f>
        <v>1251386.4439999999</v>
      </c>
      <c r="X56" s="110"/>
      <c r="Y56" s="111">
        <f t="shared" si="13"/>
        <v>6176.4099999999162</v>
      </c>
      <c r="Z56" s="78">
        <f>IF((Q56)=0,"",(Y56/Q56))</f>
        <v>4.9601351027981806E-3</v>
      </c>
      <c r="AA56" s="110"/>
      <c r="AB56" s="107"/>
      <c r="AC56" s="109">
        <f>SUM(AC47:AC48,AC39,AC40:AC43)</f>
        <v>1254501.544</v>
      </c>
      <c r="AD56" s="110"/>
      <c r="AE56" s="111">
        <f t="shared" si="14"/>
        <v>3115.1000000000931</v>
      </c>
      <c r="AF56" s="78">
        <f>IF((W56)=0,"",(AE56/W56))</f>
        <v>2.4893189589323163E-3</v>
      </c>
      <c r="AG56" s="110"/>
      <c r="AH56" s="107"/>
      <c r="AI56" s="109">
        <f>SUM(AI47:AI48,AI39,AI40:AI43)</f>
        <v>1257789.1040000001</v>
      </c>
      <c r="AJ56" s="110"/>
      <c r="AK56" s="111">
        <f t="shared" si="15"/>
        <v>3287.5600000000559</v>
      </c>
      <c r="AL56" s="78">
        <f>IF((AC56)=0,"",(AK56/AC56))</f>
        <v>2.6206105649879182E-3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164516.99557469864</v>
      </c>
      <c r="I57" s="115"/>
      <c r="J57" s="113">
        <v>0.13</v>
      </c>
      <c r="K57" s="116">
        <f>K56*J57</f>
        <v>161266.91386</v>
      </c>
      <c r="L57" s="115"/>
      <c r="M57" s="117">
        <f>K57-H57</f>
        <v>-3250.0817146986374</v>
      </c>
      <c r="N57" s="86">
        <f>IF((H57)=0,"",(M57/H57))</f>
        <v>-1.9755294602513841E-2</v>
      </c>
      <c r="O57" s="115"/>
      <c r="P57" s="113">
        <v>0.13</v>
      </c>
      <c r="Q57" s="116">
        <f>Q56*P57</f>
        <v>161877.30442</v>
      </c>
      <c r="R57" s="115"/>
      <c r="S57" s="117">
        <f t="shared" si="12"/>
        <v>610.39055999999982</v>
      </c>
      <c r="T57" s="86">
        <f>IF((K57)=0,"",(S57/K57))</f>
        <v>3.7849708002094945E-3</v>
      </c>
      <c r="U57" s="115"/>
      <c r="V57" s="113">
        <v>0.13</v>
      </c>
      <c r="W57" s="116">
        <f>W56*V57</f>
        <v>162680.23772</v>
      </c>
      <c r="X57" s="115"/>
      <c r="Y57" s="117">
        <f t="shared" si="13"/>
        <v>802.93330000000424</v>
      </c>
      <c r="Z57" s="86">
        <f>IF((Q57)=0,"",(Y57/Q57))</f>
        <v>4.9601351027982743E-3</v>
      </c>
      <c r="AA57" s="115"/>
      <c r="AB57" s="113">
        <v>0.13</v>
      </c>
      <c r="AC57" s="116">
        <f>AC56*AB57</f>
        <v>163085.20071999999</v>
      </c>
      <c r="AD57" s="115"/>
      <c r="AE57" s="117">
        <f t="shared" si="14"/>
        <v>404.96299999998882</v>
      </c>
      <c r="AF57" s="86">
        <f>IF((W57)=0,"",(AE57/W57))</f>
        <v>2.4893189589321732E-3</v>
      </c>
      <c r="AG57" s="115"/>
      <c r="AH57" s="113">
        <v>0.13</v>
      </c>
      <c r="AI57" s="116">
        <f>AI56*AH57</f>
        <v>163512.58352000001</v>
      </c>
      <c r="AJ57" s="115"/>
      <c r="AK57" s="117">
        <f t="shared" si="15"/>
        <v>427.38280000002123</v>
      </c>
      <c r="AL57" s="86">
        <f>IF((AC57)=0,"",(AK57/AC57))</f>
        <v>2.6206105649880041E-3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1430032.3461493035</v>
      </c>
      <c r="I58" s="115"/>
      <c r="J58" s="119"/>
      <c r="K58" s="116">
        <f>K56+K57</f>
        <v>1401781.63586</v>
      </c>
      <c r="L58" s="115"/>
      <c r="M58" s="117">
        <f>K58-H58</f>
        <v>-28250.710289303446</v>
      </c>
      <c r="N58" s="86">
        <f>IF((H58)=0,"",(M58/H58))</f>
        <v>-1.9755294602513775E-2</v>
      </c>
      <c r="O58" s="115"/>
      <c r="P58" s="119"/>
      <c r="Q58" s="116">
        <f>Q56+Q57</f>
        <v>1407087.3384199999</v>
      </c>
      <c r="R58" s="115"/>
      <c r="S58" s="117">
        <f t="shared" si="12"/>
        <v>5305.7025599998888</v>
      </c>
      <c r="T58" s="86">
        <f>IF((K58)=0,"",(S58/K58))</f>
        <v>3.784970800209416E-3</v>
      </c>
      <c r="U58" s="115"/>
      <c r="V58" s="119"/>
      <c r="W58" s="116">
        <f>W56+W57</f>
        <v>1414066.68172</v>
      </c>
      <c r="X58" s="115"/>
      <c r="Y58" s="117">
        <f t="shared" si="13"/>
        <v>6979.3433000000659</v>
      </c>
      <c r="Z58" s="86">
        <f>IF((Q58)=0,"",(Y58/Q58))</f>
        <v>4.9601351027982951E-3</v>
      </c>
      <c r="AA58" s="115"/>
      <c r="AB58" s="119"/>
      <c r="AC58" s="116">
        <f>AC56+AC57</f>
        <v>1417586.7447200001</v>
      </c>
      <c r="AD58" s="115"/>
      <c r="AE58" s="117">
        <f t="shared" si="14"/>
        <v>3520.063000000082</v>
      </c>
      <c r="AF58" s="86">
        <f>IF((W58)=0,"",(AE58/W58))</f>
        <v>2.4893189589322998E-3</v>
      </c>
      <c r="AG58" s="115"/>
      <c r="AH58" s="119"/>
      <c r="AI58" s="116">
        <f>AI56+AI57</f>
        <v>1421301.6875200002</v>
      </c>
      <c r="AJ58" s="115"/>
      <c r="AK58" s="117">
        <f t="shared" si="15"/>
        <v>3714.9428000000771</v>
      </c>
      <c r="AL58" s="86">
        <f>IF((AC58)=0,"",(AK58/AC58))</f>
        <v>2.6206105649879282E-3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-143003.23000000001</v>
      </c>
      <c r="I59" s="115"/>
      <c r="J59" s="119"/>
      <c r="K59" s="122">
        <f>ROUND(-K58*10%,2)</f>
        <v>-140178.16</v>
      </c>
      <c r="L59" s="115"/>
      <c r="M59" s="123">
        <f>K59-H59</f>
        <v>2825.070000000007</v>
      </c>
      <c r="N59" s="92">
        <f>IF((H59)=0,"",(M59/H59))</f>
        <v>-1.9755288044892461E-2</v>
      </c>
      <c r="O59" s="115"/>
      <c r="P59" s="119"/>
      <c r="Q59" s="122">
        <f>ROUND(-Q58*10%,2)</f>
        <v>-140708.73000000001</v>
      </c>
      <c r="R59" s="115"/>
      <c r="S59" s="123">
        <f t="shared" si="12"/>
        <v>-530.57000000000698</v>
      </c>
      <c r="T59" s="92">
        <f>IF((K59)=0,"",(S59/K59))</f>
        <v>3.7849690707882524E-3</v>
      </c>
      <c r="U59" s="115"/>
      <c r="V59" s="119"/>
      <c r="W59" s="122">
        <f>ROUND(-W58*10%,2)</f>
        <v>-141406.67000000001</v>
      </c>
      <c r="X59" s="115"/>
      <c r="Y59" s="123">
        <f t="shared" si="13"/>
        <v>-697.94000000000233</v>
      </c>
      <c r="Z59" s="92">
        <f>IF((Q59)=0,"",(Y59/Q59))</f>
        <v>4.960175534240145E-3</v>
      </c>
      <c r="AA59" s="115"/>
      <c r="AB59" s="119"/>
      <c r="AC59" s="122">
        <f>ROUND(-AC58*10%,2)</f>
        <v>-141758.67000000001</v>
      </c>
      <c r="AD59" s="115"/>
      <c r="AE59" s="123">
        <f t="shared" si="14"/>
        <v>-352</v>
      </c>
      <c r="AF59" s="92">
        <f>IF((W59)=0,"",(AE59/W59))</f>
        <v>2.4892743743983219E-3</v>
      </c>
      <c r="AG59" s="115"/>
      <c r="AH59" s="119"/>
      <c r="AI59" s="122">
        <f>ROUND(-AI58*10%,2)</f>
        <v>-142130.17000000001</v>
      </c>
      <c r="AJ59" s="115"/>
      <c r="AK59" s="123">
        <f t="shared" si="15"/>
        <v>-371.5</v>
      </c>
      <c r="AL59" s="92">
        <f>IF((AC59)=0,"",(AK59/AC59))</f>
        <v>2.6206509979248534E-3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1287029.1161493035</v>
      </c>
      <c r="I60" s="127"/>
      <c r="J60" s="124"/>
      <c r="K60" s="128">
        <f>SUM(K58:K59)</f>
        <v>1261603.4758600001</v>
      </c>
      <c r="L60" s="127"/>
      <c r="M60" s="129">
        <f>K60-H60</f>
        <v>-25425.640289303381</v>
      </c>
      <c r="N60" s="130">
        <f>IF((H60)=0,"",(M60/H60))</f>
        <v>-1.9755295331138293E-2</v>
      </c>
      <c r="O60" s="127"/>
      <c r="P60" s="124"/>
      <c r="Q60" s="128">
        <f>SUM(Q58:Q59)</f>
        <v>1266378.6084199999</v>
      </c>
      <c r="R60" s="127"/>
      <c r="S60" s="129">
        <f t="shared" si="12"/>
        <v>4775.1325599998236</v>
      </c>
      <c r="T60" s="130">
        <f>IF((K60)=0,"",(S60/K60))</f>
        <v>3.7849709923672712E-3</v>
      </c>
      <c r="U60" s="127"/>
      <c r="V60" s="124"/>
      <c r="W60" s="128">
        <f>SUM(W58:W59)</f>
        <v>1272660.0117200001</v>
      </c>
      <c r="X60" s="127"/>
      <c r="Y60" s="129">
        <f t="shared" si="13"/>
        <v>6281.4033000001218</v>
      </c>
      <c r="Z60" s="130">
        <f>IF((Q60)=0,"",(Y60/Q60))</f>
        <v>4.9601306104160494E-3</v>
      </c>
      <c r="AA60" s="127"/>
      <c r="AB60" s="124"/>
      <c r="AC60" s="128">
        <f>SUM(AC58:AC59)</f>
        <v>1275828.0747200001</v>
      </c>
      <c r="AD60" s="127"/>
      <c r="AE60" s="129">
        <f t="shared" si="14"/>
        <v>3168.063000000082</v>
      </c>
      <c r="AF60" s="130">
        <f>IF((W60)=0,"",(AE60/W60))</f>
        <v>2.4893239127694792E-3</v>
      </c>
      <c r="AG60" s="127"/>
      <c r="AH60" s="124"/>
      <c r="AI60" s="128">
        <f>SUM(AI58:AI59)</f>
        <v>1279171.5175200002</v>
      </c>
      <c r="AJ60" s="127"/>
      <c r="AK60" s="129">
        <f t="shared" si="15"/>
        <v>3343.4428000000771</v>
      </c>
      <c r="AL60" s="130">
        <f>IF((AC60)=0,"",(AK60/AC60))</f>
        <v>2.620606072439538E-3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93">
        <v>6.0000000000000001E-3</v>
      </c>
      <c r="I63" s="152"/>
      <c r="J63" s="193">
        <v>6.0000000000000001E-3</v>
      </c>
      <c r="K63" s="152"/>
      <c r="L63" s="152"/>
      <c r="M63" s="152"/>
      <c r="N63" s="152"/>
      <c r="O63" s="152"/>
      <c r="P63" s="193">
        <v>6.0000000000000001E-3</v>
      </c>
      <c r="Q63" s="152"/>
      <c r="R63" s="152"/>
      <c r="S63" s="152"/>
      <c r="T63" s="152"/>
      <c r="U63" s="152"/>
      <c r="V63" s="193">
        <v>6.0000000000000001E-3</v>
      </c>
      <c r="W63" s="152"/>
      <c r="X63" s="152"/>
      <c r="Y63" s="152"/>
      <c r="Z63" s="152"/>
      <c r="AA63" s="152"/>
      <c r="AB63" s="193">
        <v>6.0000000000000001E-3</v>
      </c>
      <c r="AC63" s="152"/>
      <c r="AD63" s="152"/>
      <c r="AE63" s="152"/>
      <c r="AF63" s="152"/>
      <c r="AG63" s="152"/>
      <c r="AH63" s="193">
        <v>6.0000000000000001E-3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0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AP79"/>
  <sheetViews>
    <sheetView showGridLines="0" topLeftCell="O40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76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250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9.4</v>
      </c>
      <c r="H12" s="18">
        <f t="shared" ref="H12:H27" si="0">F12*G12</f>
        <v>9.4</v>
      </c>
      <c r="I12" s="19"/>
      <c r="J12" s="16">
        <v>8.4373000000000005</v>
      </c>
      <c r="K12" s="18">
        <f t="shared" ref="K12:K27" si="1">$F12*J12</f>
        <v>8.4373000000000005</v>
      </c>
      <c r="L12" s="19"/>
      <c r="M12" s="21">
        <f>K12-H12</f>
        <v>-0.96269999999999989</v>
      </c>
      <c r="N12" s="22">
        <f>IF((H12)=0,"",(M12/H12))</f>
        <v>-0.10241489361702126</v>
      </c>
      <c r="O12" s="19"/>
      <c r="P12" s="16">
        <v>8.6814</v>
      </c>
      <c r="Q12" s="18">
        <f t="shared" ref="Q12:Q27" si="2">$F12*P12</f>
        <v>8.6814</v>
      </c>
      <c r="R12" s="19"/>
      <c r="S12" s="21">
        <f>Q12-K12</f>
        <v>0.24409999999999954</v>
      </c>
      <c r="T12" s="22">
        <f t="shared" ref="T12:T34" si="3">IF((K12)=0,"",(S12/K12))</f>
        <v>2.8931056143552975E-2</v>
      </c>
      <c r="U12" s="19"/>
      <c r="V12" s="16">
        <v>8.8556000000000008</v>
      </c>
      <c r="W12" s="18">
        <f t="shared" ref="W12:W27" si="4">$F12*V12</f>
        <v>8.8556000000000008</v>
      </c>
      <c r="X12" s="19"/>
      <c r="Y12" s="21">
        <f>W12-Q12</f>
        <v>0.1742000000000008</v>
      </c>
      <c r="Z12" s="22">
        <f t="shared" ref="Z12:Z34" si="5">IF((Q12)=0,"",(Y12/Q12))</f>
        <v>2.0065887990416385E-2</v>
      </c>
      <c r="AA12" s="19"/>
      <c r="AB12" s="16">
        <v>8.9332999999999991</v>
      </c>
      <c r="AC12" s="18">
        <f t="shared" ref="AC12:AC27" si="6">$F12*AB12</f>
        <v>8.9332999999999991</v>
      </c>
      <c r="AD12" s="19"/>
      <c r="AE12" s="21">
        <f>AC12-W12</f>
        <v>7.7699999999998326E-2</v>
      </c>
      <c r="AF12" s="22">
        <f t="shared" ref="AF12:AF34" si="7">IF((W12)=0,"",(AE12/W12))</f>
        <v>8.7741090383484256E-3</v>
      </c>
      <c r="AG12" s="19"/>
      <c r="AH12" s="16">
        <v>9.1884999999999994</v>
      </c>
      <c r="AI12" s="18">
        <f t="shared" ref="AI12:AI27" si="8">$F12*AH12</f>
        <v>9.1884999999999994</v>
      </c>
      <c r="AJ12" s="19"/>
      <c r="AK12" s="21">
        <f>AI12-AC12</f>
        <v>0.25520000000000032</v>
      </c>
      <c r="AL12" s="22">
        <f t="shared" ref="AL12:AL34" si="9">IF((AC12)=0,"",(AK12/AC12))</f>
        <v>2.8567270773398445E-2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250</v>
      </c>
      <c r="G19" s="16">
        <v>1.46E-2</v>
      </c>
      <c r="H19" s="18">
        <f t="shared" si="0"/>
        <v>3.65</v>
      </c>
      <c r="I19" s="19"/>
      <c r="J19" s="16">
        <v>1.3100000000000001E-2</v>
      </c>
      <c r="K19" s="18">
        <f t="shared" si="1"/>
        <v>3.2750000000000004</v>
      </c>
      <c r="L19" s="19"/>
      <c r="M19" s="21">
        <f t="shared" si="10"/>
        <v>-0.37499999999999956</v>
      </c>
      <c r="N19" s="22">
        <f t="shared" si="11"/>
        <v>-0.10273972602739714</v>
      </c>
      <c r="O19" s="19"/>
      <c r="P19" s="16">
        <v>1.35E-2</v>
      </c>
      <c r="Q19" s="18">
        <f t="shared" si="2"/>
        <v>3.375</v>
      </c>
      <c r="R19" s="19"/>
      <c r="S19" s="21">
        <f t="shared" si="12"/>
        <v>9.9999999999999645E-2</v>
      </c>
      <c r="T19" s="22">
        <f t="shared" si="3"/>
        <v>3.0534351145038056E-2</v>
      </c>
      <c r="U19" s="19"/>
      <c r="V19" s="16">
        <v>1.38E-2</v>
      </c>
      <c r="W19" s="18">
        <f t="shared" si="4"/>
        <v>3.4499999999999997</v>
      </c>
      <c r="X19" s="19"/>
      <c r="Y19" s="21">
        <f t="shared" si="13"/>
        <v>7.4999999999999734E-2</v>
      </c>
      <c r="Z19" s="22">
        <f t="shared" si="5"/>
        <v>2.2222222222222143E-2</v>
      </c>
      <c r="AA19" s="19"/>
      <c r="AB19" s="16">
        <v>1.3899999999999999E-2</v>
      </c>
      <c r="AC19" s="18">
        <f t="shared" si="6"/>
        <v>3.4749999999999996</v>
      </c>
      <c r="AD19" s="19"/>
      <c r="AE19" s="21">
        <f t="shared" si="14"/>
        <v>2.4999999999999911E-2</v>
      </c>
      <c r="AF19" s="22">
        <f t="shared" si="7"/>
        <v>7.2463768115941778E-3</v>
      </c>
      <c r="AG19" s="19"/>
      <c r="AH19" s="16">
        <v>1.43E-2</v>
      </c>
      <c r="AI19" s="18">
        <f t="shared" si="8"/>
        <v>3.5750000000000002</v>
      </c>
      <c r="AJ19" s="19"/>
      <c r="AK19" s="21">
        <f t="shared" si="15"/>
        <v>0.10000000000000053</v>
      </c>
      <c r="AL19" s="22">
        <f t="shared" si="9"/>
        <v>2.8776978417266345E-2</v>
      </c>
    </row>
    <row r="20" spans="2:38" x14ac:dyDescent="0.25">
      <c r="B20" s="14" t="s">
        <v>15</v>
      </c>
      <c r="C20" s="14"/>
      <c r="D20" s="15" t="s">
        <v>58</v>
      </c>
      <c r="E20" s="15"/>
      <c r="F20" s="17">
        <f t="shared" ref="F20" si="32">$G$7</f>
        <v>250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250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1" si="33">$G$7</f>
        <v>250</v>
      </c>
      <c r="G24" s="16">
        <v>-1E-4</v>
      </c>
      <c r="H24" s="18">
        <f t="shared" si="0"/>
        <v>-2.5000000000000001E-2</v>
      </c>
      <c r="I24" s="19"/>
      <c r="J24" s="16">
        <v>0</v>
      </c>
      <c r="K24" s="18">
        <f t="shared" si="1"/>
        <v>0</v>
      </c>
      <c r="L24" s="19"/>
      <c r="M24" s="21">
        <f t="shared" si="10"/>
        <v>2.5000000000000001E-2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3"/>
        <v>250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3"/>
        <v>250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3"/>
        <v>250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13.065</v>
      </c>
      <c r="I28" s="31"/>
      <c r="J28" s="28"/>
      <c r="K28" s="30">
        <f>SUM(K12:K27)</f>
        <v>11.712300000000001</v>
      </c>
      <c r="L28" s="31"/>
      <c r="M28" s="32">
        <f t="shared" si="10"/>
        <v>-1.3526999999999987</v>
      </c>
      <c r="N28" s="33">
        <f t="shared" si="11"/>
        <v>-0.10353616532721001</v>
      </c>
      <c r="O28" s="31"/>
      <c r="P28" s="28"/>
      <c r="Q28" s="30">
        <f>SUM(Q12:Q27)</f>
        <v>12.0564</v>
      </c>
      <c r="R28" s="31"/>
      <c r="S28" s="32">
        <f t="shared" si="12"/>
        <v>0.34409999999999918</v>
      </c>
      <c r="T28" s="33">
        <f t="shared" si="3"/>
        <v>2.93793704054711E-2</v>
      </c>
      <c r="U28" s="31"/>
      <c r="V28" s="28"/>
      <c r="W28" s="30">
        <f>SUM(W12:W27)</f>
        <v>12.3056</v>
      </c>
      <c r="X28" s="31"/>
      <c r="Y28" s="32">
        <f t="shared" si="13"/>
        <v>0.24920000000000009</v>
      </c>
      <c r="Z28" s="33">
        <f t="shared" si="5"/>
        <v>2.0669519923028439E-2</v>
      </c>
      <c r="AA28" s="31"/>
      <c r="AB28" s="28"/>
      <c r="AC28" s="30">
        <f>SUM(AC12:AC27)</f>
        <v>12.408299999999999</v>
      </c>
      <c r="AD28" s="31"/>
      <c r="AE28" s="32">
        <f t="shared" si="14"/>
        <v>0.10269999999999868</v>
      </c>
      <c r="AF28" s="33">
        <f t="shared" si="7"/>
        <v>8.3457937849433332E-3</v>
      </c>
      <c r="AG28" s="31"/>
      <c r="AH28" s="28"/>
      <c r="AI28" s="30">
        <f>SUM(AI12:AI27)</f>
        <v>12.763500000000001</v>
      </c>
      <c r="AJ28" s="31"/>
      <c r="AK28" s="32">
        <f t="shared" si="15"/>
        <v>0.35520000000000174</v>
      </c>
      <c r="AL28" s="33">
        <f t="shared" si="9"/>
        <v>2.8626000338483254E-2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250</v>
      </c>
      <c r="G29" s="16">
        <v>-1.60867807341865E-3</v>
      </c>
      <c r="H29" s="18">
        <f t="shared" ref="H29:H35" si="34">F29*G29</f>
        <v>-0.40216951835466247</v>
      </c>
      <c r="I29" s="19"/>
      <c r="J29" s="16">
        <v>-6.9999999999999999E-4</v>
      </c>
      <c r="K29" s="18">
        <f t="shared" ref="K29:K35" si="35">$F29*J29</f>
        <v>-0.17499999999999999</v>
      </c>
      <c r="L29" s="19"/>
      <c r="M29" s="21">
        <f t="shared" si="10"/>
        <v>0.22716951835466248</v>
      </c>
      <c r="N29" s="22">
        <f t="shared" si="11"/>
        <v>-0.56486010994579605</v>
      </c>
      <c r="O29" s="19"/>
      <c r="P29" s="16">
        <v>0</v>
      </c>
      <c r="Q29" s="18">
        <f t="shared" ref="Q29:Q35" si="36">$F29*P29</f>
        <v>0</v>
      </c>
      <c r="R29" s="19"/>
      <c r="S29" s="21">
        <f t="shared" si="12"/>
        <v>0.17499999999999999</v>
      </c>
      <c r="T29" s="22">
        <f t="shared" si="3"/>
        <v>-1</v>
      </c>
      <c r="U29" s="19"/>
      <c r="V29" s="16">
        <v>0</v>
      </c>
      <c r="W29" s="18">
        <f t="shared" ref="W29:W35" si="37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8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9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40">$G$7</f>
        <v>250</v>
      </c>
      <c r="G30" s="16">
        <v>-8.8672403707257532E-5</v>
      </c>
      <c r="H30" s="18">
        <f t="shared" si="34"/>
        <v>-2.2168100926814382E-2</v>
      </c>
      <c r="I30" s="19"/>
      <c r="J30" s="16">
        <v>1.1999999999999999E-3</v>
      </c>
      <c r="K30" s="18">
        <f t="shared" si="35"/>
        <v>0.3</v>
      </c>
      <c r="L30" s="19"/>
      <c r="M30" s="21">
        <f t="shared" ref="M30" si="41">K30-H30</f>
        <v>0.32216810092681436</v>
      </c>
      <c r="N30" s="22">
        <f t="shared" ref="N30" si="42">IF((H30)=0,"",(M30/H30))</f>
        <v>-14.532958957125734</v>
      </c>
      <c r="O30" s="19"/>
      <c r="P30" s="16">
        <v>0</v>
      </c>
      <c r="Q30" s="18">
        <f t="shared" si="36"/>
        <v>0</v>
      </c>
      <c r="R30" s="19"/>
      <c r="S30" s="21">
        <f t="shared" ref="S30" si="43">Q30-K30</f>
        <v>-0.3</v>
      </c>
      <c r="T30" s="22">
        <f t="shared" ref="T30" si="44">IF((K30)=0,"",(S30/K30))</f>
        <v>-1</v>
      </c>
      <c r="U30" s="19"/>
      <c r="V30" s="16">
        <v>0</v>
      </c>
      <c r="W30" s="18">
        <f t="shared" si="37"/>
        <v>0</v>
      </c>
      <c r="X30" s="19"/>
      <c r="Y30" s="21">
        <f t="shared" ref="Y30" si="45">W30-Q30</f>
        <v>0</v>
      </c>
      <c r="Z30" s="22" t="str">
        <f t="shared" ref="Z30" si="46">IF((Q30)=0,"",(Y30/Q30))</f>
        <v/>
      </c>
      <c r="AA30" s="19"/>
      <c r="AB30" s="16">
        <v>0</v>
      </c>
      <c r="AC30" s="18">
        <f t="shared" si="38"/>
        <v>0</v>
      </c>
      <c r="AD30" s="19"/>
      <c r="AE30" s="21">
        <f t="shared" ref="AE30" si="47">AC30-W30</f>
        <v>0</v>
      </c>
      <c r="AF30" s="22" t="str">
        <f t="shared" ref="AF30" si="48">IF((W30)=0,"",(AE30/W30))</f>
        <v/>
      </c>
      <c r="AG30" s="19"/>
      <c r="AH30" s="16">
        <v>0</v>
      </c>
      <c r="AI30" s="18">
        <f t="shared" si="39"/>
        <v>0</v>
      </c>
      <c r="AJ30" s="19"/>
      <c r="AK30" s="21">
        <f t="shared" ref="AK30" si="49">AI30-AC30</f>
        <v>0</v>
      </c>
      <c r="AL30" s="22" t="str">
        <f t="shared" ref="AL30" si="50">IF((AC30)=0,"",(AK30/AC30))</f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33"/>
        <v>250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2.5000000000000001E-2</v>
      </c>
      <c r="L31" s="19"/>
      <c r="M31" s="21">
        <f>K31-H31</f>
        <v>2.5000000000000001E-2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-2.5000000000000001E-2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ref="F32:F33" si="51">$G$7</f>
        <v>250</v>
      </c>
      <c r="G32" s="16"/>
      <c r="H32" s="18">
        <f t="shared" si="34"/>
        <v>0</v>
      </c>
      <c r="I32" s="36"/>
      <c r="J32" s="16"/>
      <c r="K32" s="18">
        <f t="shared" si="35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6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7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8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9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51"/>
        <v>250</v>
      </c>
      <c r="G33" s="141">
        <v>6.0000000000000002E-5</v>
      </c>
      <c r="H33" s="18">
        <f t="shared" si="34"/>
        <v>1.5000000000000001E-2</v>
      </c>
      <c r="I33" s="19"/>
      <c r="J33" s="141">
        <v>6.0000000000000002E-5</v>
      </c>
      <c r="K33" s="18">
        <f t="shared" si="35"/>
        <v>1.5000000000000001E-2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36"/>
        <v>1.5000000000000001E-2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37"/>
        <v>1.5000000000000001E-2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38"/>
        <v>1.5000000000000001E-2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39"/>
        <v>1.5000000000000001E-2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7.6975000000000477</v>
      </c>
      <c r="G34" s="38">
        <f>IF(ISBLANK($D$5)=TRUE, 0, IF($D$5="TOU", 0.64*$G$44+0.18*$G$45+0.18*$G$46, IF(AND($D$5="non-TOU", $F$48&gt;0), G48,G47)))</f>
        <v>8.8919999999999999E-2</v>
      </c>
      <c r="H34" s="18">
        <f t="shared" si="34"/>
        <v>0.68446170000000428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35"/>
        <v>0.68446170000000428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36"/>
        <v>0.68446170000000428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37"/>
        <v>0.68446170000000428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38"/>
        <v>0.68446170000000428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39"/>
        <v>0.68446170000000428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34"/>
        <v>0</v>
      </c>
      <c r="I35" s="19"/>
      <c r="J35" s="38"/>
      <c r="K35" s="18">
        <f t="shared" si="35"/>
        <v>0</v>
      </c>
      <c r="L35" s="19"/>
      <c r="M35" s="21">
        <f t="shared" si="10"/>
        <v>0</v>
      </c>
      <c r="N35" s="22"/>
      <c r="O35" s="19"/>
      <c r="P35" s="38"/>
      <c r="Q35" s="18">
        <f t="shared" si="36"/>
        <v>0</v>
      </c>
      <c r="R35" s="19"/>
      <c r="S35" s="21">
        <f t="shared" si="12"/>
        <v>0</v>
      </c>
      <c r="T35" s="22"/>
      <c r="U35" s="19"/>
      <c r="V35" s="38"/>
      <c r="W35" s="18">
        <f t="shared" si="37"/>
        <v>0</v>
      </c>
      <c r="X35" s="19"/>
      <c r="Y35" s="21">
        <f t="shared" si="13"/>
        <v>0</v>
      </c>
      <c r="Z35" s="22"/>
      <c r="AA35" s="19"/>
      <c r="AB35" s="38"/>
      <c r="AC35" s="18">
        <f t="shared" si="38"/>
        <v>0</v>
      </c>
      <c r="AD35" s="19"/>
      <c r="AE35" s="21">
        <f t="shared" si="14"/>
        <v>0</v>
      </c>
      <c r="AF35" s="22"/>
      <c r="AG35" s="19"/>
      <c r="AH35" s="38"/>
      <c r="AI35" s="18">
        <f t="shared" si="39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13.340124080718526</v>
      </c>
      <c r="I36" s="31"/>
      <c r="J36" s="42"/>
      <c r="K36" s="44">
        <f>SUM(K29:K35)+K28</f>
        <v>12.561761700000005</v>
      </c>
      <c r="L36" s="31"/>
      <c r="M36" s="32">
        <f t="shared" si="10"/>
        <v>-0.77836238071852115</v>
      </c>
      <c r="N36" s="33">
        <f t="shared" ref="N36:N46" si="52">IF((H36)=0,"",(M36/H36))</f>
        <v>-5.8347461838345729E-2</v>
      </c>
      <c r="O36" s="31"/>
      <c r="P36" s="42"/>
      <c r="Q36" s="44">
        <f>SUM(Q29:Q35)+Q28</f>
        <v>12.755861700000004</v>
      </c>
      <c r="R36" s="31"/>
      <c r="S36" s="32">
        <f t="shared" si="12"/>
        <v>0.19409999999999883</v>
      </c>
      <c r="T36" s="33">
        <f t="shared" ref="T36:T46" si="53">IF((K36)=0,"",(S36/K36))</f>
        <v>1.5451654364689846E-2</v>
      </c>
      <c r="U36" s="31"/>
      <c r="V36" s="42"/>
      <c r="W36" s="44">
        <f>SUM(W29:W35)+W28</f>
        <v>13.005061700000004</v>
      </c>
      <c r="X36" s="31"/>
      <c r="Y36" s="32">
        <f t="shared" si="13"/>
        <v>0.24920000000000009</v>
      </c>
      <c r="Z36" s="33">
        <f t="shared" ref="Z36:Z46" si="54">IF((Q36)=0,"",(Y36/Q36))</f>
        <v>1.9536116482040566E-2</v>
      </c>
      <c r="AA36" s="31"/>
      <c r="AB36" s="42"/>
      <c r="AC36" s="44">
        <f>SUM(AC29:AC35)+AC28</f>
        <v>13.107761700000003</v>
      </c>
      <c r="AD36" s="31"/>
      <c r="AE36" s="32">
        <f t="shared" si="14"/>
        <v>0.10269999999999868</v>
      </c>
      <c r="AF36" s="33">
        <f t="shared" ref="AF36:AF46" si="55">IF((W36)=0,"",(AE36/W36))</f>
        <v>7.8969252410389292E-3</v>
      </c>
      <c r="AG36" s="31"/>
      <c r="AH36" s="42"/>
      <c r="AI36" s="44">
        <f>SUM(AI29:AI35)+AI28</f>
        <v>13.462961700000005</v>
      </c>
      <c r="AJ36" s="31"/>
      <c r="AK36" s="32">
        <f t="shared" si="15"/>
        <v>0.35520000000000174</v>
      </c>
      <c r="AL36" s="33">
        <f t="shared" ref="AL36:AL46" si="56">IF((AC36)=0,"",(AK36/AC36))</f>
        <v>2.7098448089730047E-2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257.69750000000005</v>
      </c>
      <c r="G37" s="20">
        <v>6.4000000000000003E-3</v>
      </c>
      <c r="H37" s="18">
        <f>F37*G37</f>
        <v>1.6492640000000003</v>
      </c>
      <c r="I37" s="19"/>
      <c r="J37" s="20">
        <v>6.6E-3</v>
      </c>
      <c r="K37" s="18">
        <f>$F37*J37</f>
        <v>1.7008035000000004</v>
      </c>
      <c r="L37" s="19"/>
      <c r="M37" s="21">
        <f t="shared" si="10"/>
        <v>5.1539500000000071E-2</v>
      </c>
      <c r="N37" s="22">
        <f t="shared" si="52"/>
        <v>3.1250000000000035E-2</v>
      </c>
      <c r="O37" s="19"/>
      <c r="P37" s="20">
        <v>6.7999999999999996E-3</v>
      </c>
      <c r="Q37" s="18">
        <f>$F37*P37</f>
        <v>1.7523430000000002</v>
      </c>
      <c r="R37" s="19"/>
      <c r="S37" s="21">
        <f t="shared" si="12"/>
        <v>5.1539499999999849E-2</v>
      </c>
      <c r="T37" s="22">
        <f t="shared" si="53"/>
        <v>3.0303030303030207E-2</v>
      </c>
      <c r="U37" s="19"/>
      <c r="V37" s="20">
        <v>7.0000000000000001E-3</v>
      </c>
      <c r="W37" s="18">
        <f>$F37*V37</f>
        <v>1.8038825000000003</v>
      </c>
      <c r="X37" s="19"/>
      <c r="Y37" s="21">
        <f t="shared" si="13"/>
        <v>5.1539500000000071E-2</v>
      </c>
      <c r="Z37" s="22">
        <f t="shared" si="54"/>
        <v>2.9411764705882391E-2</v>
      </c>
      <c r="AA37" s="19"/>
      <c r="AB37" s="20">
        <v>7.3000000000000001E-3</v>
      </c>
      <c r="AC37" s="18">
        <f>$F37*AB37</f>
        <v>1.8811917500000004</v>
      </c>
      <c r="AD37" s="19"/>
      <c r="AE37" s="21">
        <f t="shared" si="14"/>
        <v>7.7309250000000107E-2</v>
      </c>
      <c r="AF37" s="22">
        <f t="shared" si="55"/>
        <v>4.2857142857142913E-2</v>
      </c>
      <c r="AG37" s="19"/>
      <c r="AH37" s="20">
        <v>7.4999999999999997E-3</v>
      </c>
      <c r="AI37" s="18">
        <f>$F37*AH37</f>
        <v>1.9327312500000002</v>
      </c>
      <c r="AJ37" s="19"/>
      <c r="AK37" s="21">
        <f t="shared" si="15"/>
        <v>5.1539499999999849E-2</v>
      </c>
      <c r="AL37" s="22">
        <f t="shared" si="56"/>
        <v>2.7397260273972518E-2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257.69750000000005</v>
      </c>
      <c r="G38" s="20">
        <v>4.7999999999999996E-3</v>
      </c>
      <c r="H38" s="18">
        <f>F38*G38</f>
        <v>1.2369480000000002</v>
      </c>
      <c r="I38" s="19"/>
      <c r="J38" s="20">
        <v>5.1999999999999998E-3</v>
      </c>
      <c r="K38" s="18">
        <f>$F38*J38</f>
        <v>1.3400270000000001</v>
      </c>
      <c r="L38" s="19"/>
      <c r="M38" s="21">
        <f t="shared" si="10"/>
        <v>0.10307899999999992</v>
      </c>
      <c r="N38" s="22">
        <f t="shared" si="52"/>
        <v>8.3333333333333259E-2</v>
      </c>
      <c r="O38" s="19"/>
      <c r="P38" s="20">
        <v>5.3E-3</v>
      </c>
      <c r="Q38" s="18">
        <f>$F38*P38</f>
        <v>1.3657967500000003</v>
      </c>
      <c r="R38" s="19"/>
      <c r="S38" s="21">
        <f t="shared" si="12"/>
        <v>2.5769750000000258E-2</v>
      </c>
      <c r="T38" s="22">
        <f t="shared" si="53"/>
        <v>1.9230769230769423E-2</v>
      </c>
      <c r="U38" s="19"/>
      <c r="V38" s="20">
        <v>5.4000000000000003E-3</v>
      </c>
      <c r="W38" s="18">
        <f>$F38*V38</f>
        <v>1.3915665000000004</v>
      </c>
      <c r="X38" s="19"/>
      <c r="Y38" s="21">
        <f t="shared" si="13"/>
        <v>2.5769750000000036E-2</v>
      </c>
      <c r="Z38" s="22">
        <f t="shared" si="54"/>
        <v>1.8867924528301907E-2</v>
      </c>
      <c r="AA38" s="19"/>
      <c r="AB38" s="20">
        <v>5.4999999999999997E-3</v>
      </c>
      <c r="AC38" s="18">
        <f>$F38*AB38</f>
        <v>1.4173362500000002</v>
      </c>
      <c r="AD38" s="19"/>
      <c r="AE38" s="21">
        <f t="shared" si="14"/>
        <v>2.5769749999999814E-2</v>
      </c>
      <c r="AF38" s="22">
        <f t="shared" si="55"/>
        <v>1.8518518518518379E-2</v>
      </c>
      <c r="AG38" s="19"/>
      <c r="AH38" s="20">
        <v>5.5999999999999999E-3</v>
      </c>
      <c r="AI38" s="18">
        <f>$F38*AH38</f>
        <v>1.4431060000000002</v>
      </c>
      <c r="AJ38" s="19"/>
      <c r="AK38" s="21">
        <f t="shared" si="15"/>
        <v>2.5769750000000036E-2</v>
      </c>
      <c r="AL38" s="22">
        <f t="shared" si="56"/>
        <v>1.8181818181818205E-2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16.226336080718529</v>
      </c>
      <c r="I39" s="49"/>
      <c r="J39" s="48"/>
      <c r="K39" s="44">
        <f>SUM(K36:K38)</f>
        <v>15.602592200000007</v>
      </c>
      <c r="L39" s="49"/>
      <c r="M39" s="32">
        <f t="shared" si="10"/>
        <v>-0.62374388071852138</v>
      </c>
      <c r="N39" s="33">
        <f t="shared" si="52"/>
        <v>-3.8440217040722167E-2</v>
      </c>
      <c r="O39" s="49"/>
      <c r="P39" s="48"/>
      <c r="Q39" s="44">
        <f>SUM(Q36:Q38)</f>
        <v>15.874001450000005</v>
      </c>
      <c r="R39" s="49"/>
      <c r="S39" s="32">
        <f t="shared" si="12"/>
        <v>0.27140924999999783</v>
      </c>
      <c r="T39" s="33">
        <f t="shared" si="53"/>
        <v>1.7395138353997211E-2</v>
      </c>
      <c r="U39" s="49"/>
      <c r="V39" s="48"/>
      <c r="W39" s="44">
        <f>SUM(W36:W38)</f>
        <v>16.200510700000006</v>
      </c>
      <c r="X39" s="49"/>
      <c r="Y39" s="32">
        <f t="shared" si="13"/>
        <v>0.32650925000000086</v>
      </c>
      <c r="Z39" s="33">
        <f t="shared" si="54"/>
        <v>2.0568805605092139E-2</v>
      </c>
      <c r="AA39" s="49"/>
      <c r="AB39" s="48"/>
      <c r="AC39" s="44">
        <f>SUM(AC36:AC38)</f>
        <v>16.406289700000006</v>
      </c>
      <c r="AD39" s="49"/>
      <c r="AE39" s="32">
        <f t="shared" si="14"/>
        <v>0.20577899999999971</v>
      </c>
      <c r="AF39" s="33">
        <f t="shared" si="55"/>
        <v>1.2702006980557696E-2</v>
      </c>
      <c r="AG39" s="49"/>
      <c r="AH39" s="48"/>
      <c r="AI39" s="44">
        <f>SUM(AI36:AI38)</f>
        <v>16.838798950000005</v>
      </c>
      <c r="AJ39" s="49"/>
      <c r="AK39" s="32">
        <f t="shared" si="15"/>
        <v>0.43250924999999896</v>
      </c>
      <c r="AL39" s="33">
        <f t="shared" si="56"/>
        <v>2.6362404779430342E-2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257.69750000000005</v>
      </c>
      <c r="G40" s="51">
        <v>4.4000000000000003E-3</v>
      </c>
      <c r="H40" s="162">
        <f t="shared" ref="H40:H48" si="57">F40*G40</f>
        <v>1.1338690000000002</v>
      </c>
      <c r="I40" s="19"/>
      <c r="J40" s="51">
        <v>4.4000000000000003E-3</v>
      </c>
      <c r="K40" s="162">
        <f t="shared" ref="K40:K48" si="58">$F40*J40</f>
        <v>1.1338690000000002</v>
      </c>
      <c r="L40" s="19"/>
      <c r="M40" s="21">
        <f t="shared" si="10"/>
        <v>0</v>
      </c>
      <c r="N40" s="163">
        <f t="shared" si="52"/>
        <v>0</v>
      </c>
      <c r="O40" s="19"/>
      <c r="P40" s="51">
        <v>4.4000000000000003E-3</v>
      </c>
      <c r="Q40" s="162">
        <f t="shared" ref="Q40:Q48" si="59">$F40*P40</f>
        <v>1.1338690000000002</v>
      </c>
      <c r="R40" s="19"/>
      <c r="S40" s="21">
        <f t="shared" si="12"/>
        <v>0</v>
      </c>
      <c r="T40" s="163">
        <f t="shared" si="53"/>
        <v>0</v>
      </c>
      <c r="U40" s="19"/>
      <c r="V40" s="51">
        <v>4.4000000000000003E-3</v>
      </c>
      <c r="W40" s="162">
        <f t="shared" ref="W40:W48" si="60">$F40*V40</f>
        <v>1.1338690000000002</v>
      </c>
      <c r="X40" s="19"/>
      <c r="Y40" s="21">
        <f t="shared" si="13"/>
        <v>0</v>
      </c>
      <c r="Z40" s="163">
        <f t="shared" si="54"/>
        <v>0</v>
      </c>
      <c r="AA40" s="19"/>
      <c r="AB40" s="51">
        <v>4.4000000000000003E-3</v>
      </c>
      <c r="AC40" s="162">
        <f t="shared" ref="AC40:AC48" si="61">$F40*AB40</f>
        <v>1.1338690000000002</v>
      </c>
      <c r="AD40" s="19"/>
      <c r="AE40" s="21">
        <f t="shared" si="14"/>
        <v>0</v>
      </c>
      <c r="AF40" s="163">
        <f t="shared" si="55"/>
        <v>0</v>
      </c>
      <c r="AG40" s="19"/>
      <c r="AH40" s="51">
        <v>4.4000000000000003E-3</v>
      </c>
      <c r="AI40" s="162">
        <f t="shared" ref="AI40:AI48" si="62">$F40*AH40</f>
        <v>1.1338690000000002</v>
      </c>
      <c r="AJ40" s="19"/>
      <c r="AK40" s="21">
        <f t="shared" si="15"/>
        <v>0</v>
      </c>
      <c r="AL40" s="16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257.69750000000005</v>
      </c>
      <c r="G41" s="51">
        <v>1.1999999999999999E-3</v>
      </c>
      <c r="H41" s="162">
        <f t="shared" si="57"/>
        <v>0.30923700000000004</v>
      </c>
      <c r="I41" s="19"/>
      <c r="J41" s="51">
        <v>1.1999999999999999E-3</v>
      </c>
      <c r="K41" s="162">
        <f t="shared" si="58"/>
        <v>0.30923700000000004</v>
      </c>
      <c r="L41" s="19"/>
      <c r="M41" s="21">
        <f t="shared" si="10"/>
        <v>0</v>
      </c>
      <c r="N41" s="163">
        <f t="shared" si="52"/>
        <v>0</v>
      </c>
      <c r="O41" s="19"/>
      <c r="P41" s="51">
        <v>1.2999999999999999E-3</v>
      </c>
      <c r="Q41" s="162">
        <f t="shared" si="59"/>
        <v>0.33500675000000002</v>
      </c>
      <c r="R41" s="19"/>
      <c r="S41" s="21">
        <f t="shared" si="12"/>
        <v>2.576974999999998E-2</v>
      </c>
      <c r="T41" s="163">
        <f t="shared" si="53"/>
        <v>8.3333333333333259E-2</v>
      </c>
      <c r="U41" s="19"/>
      <c r="V41" s="51">
        <v>1.2999999999999999E-3</v>
      </c>
      <c r="W41" s="162">
        <f t="shared" si="60"/>
        <v>0.33500675000000002</v>
      </c>
      <c r="X41" s="19"/>
      <c r="Y41" s="21">
        <f t="shared" si="13"/>
        <v>0</v>
      </c>
      <c r="Z41" s="163">
        <f t="shared" si="54"/>
        <v>0</v>
      </c>
      <c r="AA41" s="19"/>
      <c r="AB41" s="51">
        <v>1.2999999999999999E-3</v>
      </c>
      <c r="AC41" s="162">
        <f t="shared" si="61"/>
        <v>0.33500675000000002</v>
      </c>
      <c r="AD41" s="19"/>
      <c r="AE41" s="21">
        <f t="shared" si="14"/>
        <v>0</v>
      </c>
      <c r="AF41" s="163">
        <f t="shared" si="55"/>
        <v>0</v>
      </c>
      <c r="AG41" s="19"/>
      <c r="AH41" s="51">
        <v>1.2999999999999999E-3</v>
      </c>
      <c r="AI41" s="162">
        <f t="shared" si="62"/>
        <v>0.33500675000000002</v>
      </c>
      <c r="AJ41" s="19"/>
      <c r="AK41" s="21">
        <f t="shared" si="15"/>
        <v>0</v>
      </c>
      <c r="AL41" s="16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7"/>
        <v>0.25</v>
      </c>
      <c r="I42" s="19"/>
      <c r="J42" s="51">
        <v>0.25</v>
      </c>
      <c r="K42" s="162">
        <f t="shared" si="58"/>
        <v>0.25</v>
      </c>
      <c r="L42" s="19"/>
      <c r="M42" s="21">
        <f t="shared" si="10"/>
        <v>0</v>
      </c>
      <c r="N42" s="163">
        <f t="shared" si="52"/>
        <v>0</v>
      </c>
      <c r="O42" s="19"/>
      <c r="P42" s="51">
        <v>0.25</v>
      </c>
      <c r="Q42" s="162">
        <f t="shared" si="59"/>
        <v>0.25</v>
      </c>
      <c r="R42" s="19"/>
      <c r="S42" s="21">
        <f t="shared" si="12"/>
        <v>0</v>
      </c>
      <c r="T42" s="163">
        <f t="shared" si="53"/>
        <v>0</v>
      </c>
      <c r="U42" s="19"/>
      <c r="V42" s="51">
        <v>0.25</v>
      </c>
      <c r="W42" s="162">
        <f t="shared" si="60"/>
        <v>0.25</v>
      </c>
      <c r="X42" s="19"/>
      <c r="Y42" s="21">
        <f t="shared" si="13"/>
        <v>0</v>
      </c>
      <c r="Z42" s="163">
        <f t="shared" si="54"/>
        <v>0</v>
      </c>
      <c r="AA42" s="19"/>
      <c r="AB42" s="51">
        <v>0.25</v>
      </c>
      <c r="AC42" s="162">
        <f t="shared" si="61"/>
        <v>0.25</v>
      </c>
      <c r="AD42" s="19"/>
      <c r="AE42" s="21">
        <f t="shared" si="14"/>
        <v>0</v>
      </c>
      <c r="AF42" s="163">
        <f t="shared" si="55"/>
        <v>0</v>
      </c>
      <c r="AG42" s="19"/>
      <c r="AH42" s="51">
        <v>0.25</v>
      </c>
      <c r="AI42" s="162">
        <f t="shared" si="62"/>
        <v>0.25</v>
      </c>
      <c r="AJ42" s="19"/>
      <c r="AK42" s="21">
        <f t="shared" si="15"/>
        <v>0</v>
      </c>
      <c r="AL42" s="16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250</v>
      </c>
      <c r="G43" s="51">
        <v>7.0000000000000001E-3</v>
      </c>
      <c r="H43" s="162">
        <f t="shared" si="57"/>
        <v>1.75</v>
      </c>
      <c r="I43" s="19"/>
      <c r="J43" s="51">
        <v>7.0000000000000001E-3</v>
      </c>
      <c r="K43" s="162">
        <f t="shared" si="58"/>
        <v>1.75</v>
      </c>
      <c r="L43" s="19"/>
      <c r="M43" s="21">
        <f t="shared" si="10"/>
        <v>0</v>
      </c>
      <c r="N43" s="163">
        <f t="shared" si="52"/>
        <v>0</v>
      </c>
      <c r="O43" s="19"/>
      <c r="P43" s="51">
        <v>7.0000000000000001E-3</v>
      </c>
      <c r="Q43" s="162">
        <f t="shared" si="59"/>
        <v>1.75</v>
      </c>
      <c r="R43" s="19"/>
      <c r="S43" s="21">
        <f t="shared" si="12"/>
        <v>0</v>
      </c>
      <c r="T43" s="163">
        <f t="shared" si="53"/>
        <v>0</v>
      </c>
      <c r="U43" s="19"/>
      <c r="V43" s="51">
        <v>7.0000000000000001E-3</v>
      </c>
      <c r="W43" s="162">
        <f t="shared" si="60"/>
        <v>1.75</v>
      </c>
      <c r="X43" s="19"/>
      <c r="Y43" s="21">
        <f t="shared" si="13"/>
        <v>0</v>
      </c>
      <c r="Z43" s="163">
        <f t="shared" si="54"/>
        <v>0</v>
      </c>
      <c r="AA43" s="19"/>
      <c r="AB43" s="51">
        <v>7.0000000000000001E-3</v>
      </c>
      <c r="AC43" s="162">
        <f t="shared" si="61"/>
        <v>1.75</v>
      </c>
      <c r="AD43" s="19"/>
      <c r="AE43" s="21">
        <f t="shared" si="14"/>
        <v>0</v>
      </c>
      <c r="AF43" s="163">
        <f t="shared" si="55"/>
        <v>0</v>
      </c>
      <c r="AG43" s="19"/>
      <c r="AH43" s="51">
        <v>7.0000000000000001E-3</v>
      </c>
      <c r="AI43" s="162">
        <f t="shared" si="62"/>
        <v>1.75</v>
      </c>
      <c r="AJ43" s="19"/>
      <c r="AK43" s="21">
        <f t="shared" si="15"/>
        <v>0</v>
      </c>
      <c r="AL43" s="163">
        <f t="shared" si="5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160</v>
      </c>
      <c r="G44" s="55">
        <v>7.1999999999999995E-2</v>
      </c>
      <c r="H44" s="162">
        <f t="shared" si="57"/>
        <v>11.52</v>
      </c>
      <c r="I44" s="19"/>
      <c r="J44" s="55">
        <v>7.1999999999999995E-2</v>
      </c>
      <c r="K44" s="162">
        <f t="shared" si="58"/>
        <v>11.52</v>
      </c>
      <c r="L44" s="19"/>
      <c r="M44" s="21">
        <f t="shared" si="10"/>
        <v>0</v>
      </c>
      <c r="N44" s="163">
        <f t="shared" si="52"/>
        <v>0</v>
      </c>
      <c r="O44" s="19"/>
      <c r="P44" s="55">
        <v>7.1999999999999995E-2</v>
      </c>
      <c r="Q44" s="162">
        <f t="shared" si="59"/>
        <v>11.52</v>
      </c>
      <c r="R44" s="19"/>
      <c r="S44" s="21">
        <f t="shared" si="12"/>
        <v>0</v>
      </c>
      <c r="T44" s="163">
        <f t="shared" si="53"/>
        <v>0</v>
      </c>
      <c r="U44" s="19"/>
      <c r="V44" s="55">
        <v>7.1999999999999995E-2</v>
      </c>
      <c r="W44" s="162">
        <f t="shared" si="60"/>
        <v>11.52</v>
      </c>
      <c r="X44" s="19"/>
      <c r="Y44" s="21">
        <f t="shared" si="13"/>
        <v>0</v>
      </c>
      <c r="Z44" s="163">
        <f t="shared" si="54"/>
        <v>0</v>
      </c>
      <c r="AA44" s="19"/>
      <c r="AB44" s="55">
        <v>7.1999999999999995E-2</v>
      </c>
      <c r="AC44" s="162">
        <f t="shared" si="61"/>
        <v>11.52</v>
      </c>
      <c r="AD44" s="19"/>
      <c r="AE44" s="21">
        <f t="shared" si="14"/>
        <v>0</v>
      </c>
      <c r="AF44" s="163">
        <f t="shared" si="55"/>
        <v>0</v>
      </c>
      <c r="AG44" s="19"/>
      <c r="AH44" s="55">
        <v>7.1999999999999995E-2</v>
      </c>
      <c r="AI44" s="162">
        <f t="shared" si="62"/>
        <v>11.52</v>
      </c>
      <c r="AJ44" s="19"/>
      <c r="AK44" s="21">
        <f t="shared" si="15"/>
        <v>0</v>
      </c>
      <c r="AL44" s="16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45</v>
      </c>
      <c r="G45" s="55">
        <v>0.109</v>
      </c>
      <c r="H45" s="162">
        <f t="shared" si="57"/>
        <v>4.9050000000000002</v>
      </c>
      <c r="I45" s="19"/>
      <c r="J45" s="55">
        <v>0.109</v>
      </c>
      <c r="K45" s="162">
        <f t="shared" si="58"/>
        <v>4.9050000000000002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9"/>
        <v>4.9050000000000002</v>
      </c>
      <c r="R45" s="19"/>
      <c r="S45" s="21">
        <f t="shared" si="12"/>
        <v>0</v>
      </c>
      <c r="T45" s="163">
        <f t="shared" si="53"/>
        <v>0</v>
      </c>
      <c r="U45" s="19"/>
      <c r="V45" s="55">
        <v>0.109</v>
      </c>
      <c r="W45" s="162">
        <f t="shared" si="60"/>
        <v>4.9050000000000002</v>
      </c>
      <c r="X45" s="19"/>
      <c r="Y45" s="21">
        <f t="shared" si="13"/>
        <v>0</v>
      </c>
      <c r="Z45" s="163">
        <f t="shared" si="54"/>
        <v>0</v>
      </c>
      <c r="AA45" s="19"/>
      <c r="AB45" s="55">
        <v>0.109</v>
      </c>
      <c r="AC45" s="162">
        <f t="shared" si="61"/>
        <v>4.9050000000000002</v>
      </c>
      <c r="AD45" s="19"/>
      <c r="AE45" s="21">
        <f t="shared" si="14"/>
        <v>0</v>
      </c>
      <c r="AF45" s="163">
        <f t="shared" si="55"/>
        <v>0</v>
      </c>
      <c r="AG45" s="19"/>
      <c r="AH45" s="55">
        <v>0.109</v>
      </c>
      <c r="AI45" s="162">
        <f t="shared" si="62"/>
        <v>4.9050000000000002</v>
      </c>
      <c r="AJ45" s="19"/>
      <c r="AK45" s="21">
        <f t="shared" si="15"/>
        <v>0</v>
      </c>
      <c r="AL45" s="163">
        <f t="shared" si="5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0.18*$G$7</f>
        <v>45</v>
      </c>
      <c r="G46" s="55">
        <v>0.129</v>
      </c>
      <c r="H46" s="162">
        <f t="shared" si="57"/>
        <v>5.8049999999999997</v>
      </c>
      <c r="I46" s="19"/>
      <c r="J46" s="55">
        <v>0.129</v>
      </c>
      <c r="K46" s="162">
        <f t="shared" si="58"/>
        <v>5.8049999999999997</v>
      </c>
      <c r="L46" s="19"/>
      <c r="M46" s="21">
        <f t="shared" si="10"/>
        <v>0</v>
      </c>
      <c r="N46" s="163">
        <f t="shared" si="52"/>
        <v>0</v>
      </c>
      <c r="O46" s="19"/>
      <c r="P46" s="55">
        <v>0.129</v>
      </c>
      <c r="Q46" s="162">
        <f t="shared" si="59"/>
        <v>5.8049999999999997</v>
      </c>
      <c r="R46" s="19"/>
      <c r="S46" s="21">
        <f t="shared" si="12"/>
        <v>0</v>
      </c>
      <c r="T46" s="163">
        <f t="shared" si="53"/>
        <v>0</v>
      </c>
      <c r="U46" s="19"/>
      <c r="V46" s="55">
        <v>0.129</v>
      </c>
      <c r="W46" s="162">
        <f t="shared" si="60"/>
        <v>5.8049999999999997</v>
      </c>
      <c r="X46" s="19"/>
      <c r="Y46" s="21">
        <f t="shared" si="13"/>
        <v>0</v>
      </c>
      <c r="Z46" s="163">
        <f t="shared" si="54"/>
        <v>0</v>
      </c>
      <c r="AA46" s="19"/>
      <c r="AB46" s="55">
        <v>0.129</v>
      </c>
      <c r="AC46" s="162">
        <f t="shared" si="61"/>
        <v>5.8049999999999997</v>
      </c>
      <c r="AD46" s="19"/>
      <c r="AE46" s="21">
        <f t="shared" si="14"/>
        <v>0</v>
      </c>
      <c r="AF46" s="163">
        <f t="shared" si="55"/>
        <v>0</v>
      </c>
      <c r="AG46" s="19"/>
      <c r="AH46" s="55">
        <v>0.129</v>
      </c>
      <c r="AI46" s="162">
        <f t="shared" si="62"/>
        <v>5.8049999999999997</v>
      </c>
      <c r="AJ46" s="19"/>
      <c r="AK46" s="21">
        <f t="shared" si="15"/>
        <v>0</v>
      </c>
      <c r="AL46" s="16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250</v>
      </c>
      <c r="G47" s="55">
        <v>8.3000000000000004E-2</v>
      </c>
      <c r="H47" s="162">
        <f t="shared" si="57"/>
        <v>20.75</v>
      </c>
      <c r="I47" s="60"/>
      <c r="J47" s="55">
        <v>8.3000000000000004E-2</v>
      </c>
      <c r="K47" s="162">
        <f t="shared" si="58"/>
        <v>20.75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9"/>
        <v>20.75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60"/>
        <v>20.75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61"/>
        <v>20.75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62"/>
        <v>20.75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57"/>
        <v>0</v>
      </c>
      <c r="I48" s="60"/>
      <c r="J48" s="55">
        <v>9.7000000000000003E-2</v>
      </c>
      <c r="K48" s="162">
        <f t="shared" si="58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59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60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61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62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41.899442080718529</v>
      </c>
      <c r="I50" s="76"/>
      <c r="J50" s="73"/>
      <c r="K50" s="75">
        <f>SUM(K40:K46,K39)</f>
        <v>41.275698200000008</v>
      </c>
      <c r="L50" s="76"/>
      <c r="M50" s="77">
        <f>K50-H50</f>
        <v>-0.62374388071852138</v>
      </c>
      <c r="N50" s="78">
        <f>IF((H50)=0,"",(M50/H50))</f>
        <v>-1.4886687023585896E-2</v>
      </c>
      <c r="O50" s="76"/>
      <c r="P50" s="73"/>
      <c r="Q50" s="75">
        <f>SUM(Q40:Q46,Q39)</f>
        <v>41.572877200000008</v>
      </c>
      <c r="R50" s="76"/>
      <c r="S50" s="77">
        <f t="shared" si="12"/>
        <v>0.29717899999999986</v>
      </c>
      <c r="T50" s="78">
        <f>IF((K50)=0,"",(S50/K50))</f>
        <v>7.1998539809073371E-3</v>
      </c>
      <c r="U50" s="76"/>
      <c r="V50" s="73"/>
      <c r="W50" s="75">
        <f>SUM(W40:W46,W39)</f>
        <v>41.899386450000009</v>
      </c>
      <c r="X50" s="76"/>
      <c r="Y50" s="77">
        <f t="shared" si="13"/>
        <v>0.32650925000000086</v>
      </c>
      <c r="Z50" s="78">
        <f>IF((Q50)=0,"",(Y50/Q50))</f>
        <v>7.8539007158253838E-3</v>
      </c>
      <c r="AA50" s="76"/>
      <c r="AB50" s="73"/>
      <c r="AC50" s="75">
        <f>SUM(AC40:AC46,AC39)</f>
        <v>42.105165450000001</v>
      </c>
      <c r="AD50" s="76"/>
      <c r="AE50" s="77">
        <f t="shared" si="14"/>
        <v>0.20577899999999261</v>
      </c>
      <c r="AF50" s="78">
        <f>IF((W50)=0,"",(AE50/W50))</f>
        <v>4.9112652340519546E-3</v>
      </c>
      <c r="AG50" s="76"/>
      <c r="AH50" s="73"/>
      <c r="AI50" s="75">
        <f>SUM(AI40:AI46,AI39)</f>
        <v>42.537674700000004</v>
      </c>
      <c r="AJ50" s="76"/>
      <c r="AK50" s="77">
        <f t="shared" si="15"/>
        <v>0.43250925000000251</v>
      </c>
      <c r="AL50" s="78">
        <f>IF((AC50)=0,"",(AK50/AC50))</f>
        <v>1.0272118524593104E-2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5.4469274704934092</v>
      </c>
      <c r="I51" s="83"/>
      <c r="J51" s="80">
        <v>0.13</v>
      </c>
      <c r="K51" s="84">
        <f>K50*J51</f>
        <v>5.3658407660000016</v>
      </c>
      <c r="L51" s="83"/>
      <c r="M51" s="85">
        <f>K51-H51</f>
        <v>-8.1086704493407602E-2</v>
      </c>
      <c r="N51" s="86">
        <f>IF((H51)=0,"",(M51/H51))</f>
        <v>-1.4886687023585863E-2</v>
      </c>
      <c r="O51" s="83"/>
      <c r="P51" s="80">
        <v>0.13</v>
      </c>
      <c r="Q51" s="84">
        <f>Q50*P51</f>
        <v>5.4044740360000008</v>
      </c>
      <c r="R51" s="83"/>
      <c r="S51" s="85">
        <f t="shared" si="12"/>
        <v>3.8633269999999165E-2</v>
      </c>
      <c r="T51" s="86">
        <f>IF((K51)=0,"",(S51/K51))</f>
        <v>7.1998539809071836E-3</v>
      </c>
      <c r="U51" s="83"/>
      <c r="V51" s="80">
        <v>0.13</v>
      </c>
      <c r="W51" s="84">
        <f>W50*V51</f>
        <v>5.4469202385000015</v>
      </c>
      <c r="X51" s="83"/>
      <c r="Y51" s="85">
        <f t="shared" si="13"/>
        <v>4.2446202500000751E-2</v>
      </c>
      <c r="Z51" s="86">
        <f>IF((Q51)=0,"",(Y51/Q51))</f>
        <v>7.8539007158255035E-3</v>
      </c>
      <c r="AA51" s="83"/>
      <c r="AB51" s="80">
        <v>0.13</v>
      </c>
      <c r="AC51" s="84">
        <f>AC50*AB51</f>
        <v>5.4736715085000007</v>
      </c>
      <c r="AD51" s="83"/>
      <c r="AE51" s="85">
        <f t="shared" si="14"/>
        <v>2.6751269999999217E-2</v>
      </c>
      <c r="AF51" s="86">
        <f>IF((W51)=0,"",(AE51/W51))</f>
        <v>4.9112652340519876E-3</v>
      </c>
      <c r="AG51" s="83"/>
      <c r="AH51" s="80">
        <v>0.13</v>
      </c>
      <c r="AI51" s="84">
        <f>AI50*AH51</f>
        <v>5.5298977110000003</v>
      </c>
      <c r="AJ51" s="83"/>
      <c r="AK51" s="85">
        <f t="shared" si="15"/>
        <v>5.6226202499999545E-2</v>
      </c>
      <c r="AL51" s="86">
        <f>IF((AC51)=0,"",(AK51/AC51))</f>
        <v>1.027211852459296E-2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47.346369551211936</v>
      </c>
      <c r="I52" s="83"/>
      <c r="J52" s="88"/>
      <c r="K52" s="84">
        <f>K50+K51</f>
        <v>46.641538966000013</v>
      </c>
      <c r="L52" s="83"/>
      <c r="M52" s="85">
        <f>K52-H52</f>
        <v>-0.70483058521192277</v>
      </c>
      <c r="N52" s="86">
        <f>IF((H52)=0,"",(M52/H52))</f>
        <v>-1.4886687023585763E-2</v>
      </c>
      <c r="O52" s="83"/>
      <c r="P52" s="88"/>
      <c r="Q52" s="84">
        <f>Q50+Q51</f>
        <v>46.977351236000011</v>
      </c>
      <c r="R52" s="83"/>
      <c r="S52" s="85">
        <f t="shared" si="12"/>
        <v>0.33581226999999814</v>
      </c>
      <c r="T52" s="86">
        <f>IF((K52)=0,"",(S52/K52))</f>
        <v>7.1998539809072998E-3</v>
      </c>
      <c r="U52" s="83"/>
      <c r="V52" s="88"/>
      <c r="W52" s="84">
        <f>W50+W51</f>
        <v>47.346306688500007</v>
      </c>
      <c r="X52" s="83"/>
      <c r="Y52" s="85">
        <f t="shared" si="13"/>
        <v>0.36895545249999628</v>
      </c>
      <c r="Z52" s="86">
        <f>IF((Q52)=0,"",(Y52/Q52))</f>
        <v>7.8539007158252849E-3</v>
      </c>
      <c r="AA52" s="83"/>
      <c r="AB52" s="88"/>
      <c r="AC52" s="84">
        <f>AC50+AC51</f>
        <v>47.578836958500005</v>
      </c>
      <c r="AD52" s="83"/>
      <c r="AE52" s="85">
        <f t="shared" si="14"/>
        <v>0.23253026999999804</v>
      </c>
      <c r="AF52" s="86">
        <f>IF((W52)=0,"",(AE52/W52))</f>
        <v>4.9112652340520899E-3</v>
      </c>
      <c r="AG52" s="83"/>
      <c r="AH52" s="88"/>
      <c r="AI52" s="84">
        <f>AI50+AI51</f>
        <v>48.067572411</v>
      </c>
      <c r="AJ52" s="83"/>
      <c r="AK52" s="85">
        <f t="shared" si="15"/>
        <v>0.48873545249999495</v>
      </c>
      <c r="AL52" s="86">
        <f>IF((AC52)=0,"",(AK52/AC52))</f>
        <v>1.0272118524592937E-2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-4.7300000000000004</v>
      </c>
      <c r="I53" s="83"/>
      <c r="J53" s="88"/>
      <c r="K53" s="90">
        <f>ROUND(-K52*10%,2)</f>
        <v>-4.66</v>
      </c>
      <c r="L53" s="83"/>
      <c r="M53" s="91">
        <f>K53-H53</f>
        <v>7.0000000000000284E-2</v>
      </c>
      <c r="N53" s="92">
        <f>IF((H53)=0,"",(M53/H53))</f>
        <v>-1.4799154334038113E-2</v>
      </c>
      <c r="O53" s="83"/>
      <c r="P53" s="88"/>
      <c r="Q53" s="90">
        <f>ROUND(-Q52*10%,2)</f>
        <v>-4.7</v>
      </c>
      <c r="R53" s="83"/>
      <c r="S53" s="91">
        <f t="shared" si="12"/>
        <v>-4.0000000000000036E-2</v>
      </c>
      <c r="T53" s="92">
        <f>IF((K53)=0,"",(S53/K53))</f>
        <v>8.5836909871244704E-3</v>
      </c>
      <c r="U53" s="83"/>
      <c r="V53" s="88"/>
      <c r="W53" s="90">
        <f>ROUND(-W52*10%,2)</f>
        <v>-4.7300000000000004</v>
      </c>
      <c r="X53" s="83"/>
      <c r="Y53" s="91">
        <f t="shared" si="13"/>
        <v>-3.0000000000000249E-2</v>
      </c>
      <c r="Z53" s="92">
        <f>IF((Q53)=0,"",(Y53/Q53))</f>
        <v>6.3829787234043079E-3</v>
      </c>
      <c r="AA53" s="83"/>
      <c r="AB53" s="88"/>
      <c r="AC53" s="90">
        <f>ROUND(-AC52*10%,2)</f>
        <v>-4.76</v>
      </c>
      <c r="AD53" s="83"/>
      <c r="AE53" s="91">
        <f t="shared" si="14"/>
        <v>-2.9999999999999361E-2</v>
      </c>
      <c r="AF53" s="92">
        <f>IF((W53)=0,"",(AE53/W53))</f>
        <v>6.3424947145876024E-3</v>
      </c>
      <c r="AG53" s="83"/>
      <c r="AH53" s="88"/>
      <c r="AI53" s="90">
        <f>ROUND(-AI52*10%,2)</f>
        <v>-4.8099999999999996</v>
      </c>
      <c r="AJ53" s="83"/>
      <c r="AK53" s="91">
        <f t="shared" si="15"/>
        <v>-4.9999999999999822E-2</v>
      </c>
      <c r="AL53" s="92">
        <f>IF((AC53)=0,"",(AK53/AC53))</f>
        <v>1.0504201680672232E-2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42.616369551211932</v>
      </c>
      <c r="I54" s="96"/>
      <c r="J54" s="93"/>
      <c r="K54" s="97">
        <f>K52+K53</f>
        <v>41.981538966000016</v>
      </c>
      <c r="L54" s="96"/>
      <c r="M54" s="98">
        <f>K54-H54</f>
        <v>-0.63483058521191538</v>
      </c>
      <c r="N54" s="99">
        <f>IF((H54)=0,"",(M54/H54))</f>
        <v>-1.4896402295578976E-2</v>
      </c>
      <c r="O54" s="96"/>
      <c r="P54" s="93"/>
      <c r="Q54" s="97">
        <f>Q52+Q53</f>
        <v>42.277351236000008</v>
      </c>
      <c r="R54" s="96"/>
      <c r="S54" s="98">
        <f t="shared" si="12"/>
        <v>0.29581226999999188</v>
      </c>
      <c r="T54" s="99">
        <f>IF((K54)=0,"",(S54/K54))</f>
        <v>7.0462464522695117E-3</v>
      </c>
      <c r="U54" s="96"/>
      <c r="V54" s="93"/>
      <c r="W54" s="97">
        <f>W52+W53</f>
        <v>42.616306688500003</v>
      </c>
      <c r="X54" s="96"/>
      <c r="Y54" s="98">
        <f t="shared" si="13"/>
        <v>0.33895545249999515</v>
      </c>
      <c r="Z54" s="99">
        <f>IF((Q54)=0,"",(Y54/Q54))</f>
        <v>8.0174240483487959E-3</v>
      </c>
      <c r="AA54" s="96"/>
      <c r="AB54" s="93"/>
      <c r="AC54" s="97">
        <f>AC52+AC53</f>
        <v>42.818836958500007</v>
      </c>
      <c r="AD54" s="96"/>
      <c r="AE54" s="98">
        <f t="shared" si="14"/>
        <v>0.20253027000000401</v>
      </c>
      <c r="AF54" s="99">
        <f>IF((W54)=0,"",(AE54/W54))</f>
        <v>4.752412532610592E-3</v>
      </c>
      <c r="AG54" s="96"/>
      <c r="AH54" s="93"/>
      <c r="AI54" s="97">
        <f>AI52+AI53</f>
        <v>43.257572410999998</v>
      </c>
      <c r="AJ54" s="96"/>
      <c r="AK54" s="98">
        <f t="shared" si="15"/>
        <v>0.43873545249999069</v>
      </c>
      <c r="AL54" s="99">
        <f>IF((AC54)=0,"",(AK54/AC54))</f>
        <v>1.0246318762118943E-2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40.419442080718525</v>
      </c>
      <c r="I56" s="110"/>
      <c r="J56" s="107"/>
      <c r="K56" s="109">
        <f>SUM(K47:K48,K39,K40:K43)</f>
        <v>39.795698200000004</v>
      </c>
      <c r="L56" s="110"/>
      <c r="M56" s="111">
        <f>K56-H56</f>
        <v>-0.62374388071852138</v>
      </c>
      <c r="N56" s="78">
        <f>IF((H56)=0,"",(M56/H56))</f>
        <v>-1.5431778584991129E-2</v>
      </c>
      <c r="O56" s="110"/>
      <c r="P56" s="107"/>
      <c r="Q56" s="109">
        <f>SUM(Q47:Q48,Q39,Q40:Q43)</f>
        <v>40.092877200000004</v>
      </c>
      <c r="R56" s="110"/>
      <c r="S56" s="111">
        <f t="shared" si="12"/>
        <v>0.29717899999999986</v>
      </c>
      <c r="T56" s="78">
        <f>IF((K56)=0,"",(S56/K56))</f>
        <v>7.467616185711244E-3</v>
      </c>
      <c r="U56" s="110"/>
      <c r="V56" s="107"/>
      <c r="W56" s="109">
        <f>SUM(W47:W48,W39,W40:W43)</f>
        <v>40.419386450000005</v>
      </c>
      <c r="X56" s="110"/>
      <c r="Y56" s="111">
        <f t="shared" si="13"/>
        <v>0.32650925000000086</v>
      </c>
      <c r="Z56" s="78">
        <f>IF((Q56)=0,"",(Y56/Q56))</f>
        <v>8.1438218656954067E-3</v>
      </c>
      <c r="AA56" s="110"/>
      <c r="AB56" s="107"/>
      <c r="AC56" s="109">
        <f>SUM(AC47:AC48,AC39,AC40:AC43)</f>
        <v>40.625165449999997</v>
      </c>
      <c r="AD56" s="110"/>
      <c r="AE56" s="111">
        <f t="shared" si="14"/>
        <v>0.20577899999999261</v>
      </c>
      <c r="AF56" s="78">
        <f>IF((W56)=0,"",(AE56/W56))</f>
        <v>5.0910965769989458E-3</v>
      </c>
      <c r="AG56" s="110"/>
      <c r="AH56" s="107"/>
      <c r="AI56" s="109">
        <f>SUM(AI47:AI48,AI39,AI40:AI43)</f>
        <v>41.0576747</v>
      </c>
      <c r="AJ56" s="110"/>
      <c r="AK56" s="111">
        <f t="shared" si="15"/>
        <v>0.43250925000000251</v>
      </c>
      <c r="AL56" s="78">
        <f>IF((AC56)=0,"",(AK56/AC56))</f>
        <v>1.0646338180020939E-2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5.2545274704934082</v>
      </c>
      <c r="I57" s="115"/>
      <c r="J57" s="113">
        <v>0.13</v>
      </c>
      <c r="K57" s="116">
        <f>K56*J57</f>
        <v>5.1734407660000006</v>
      </c>
      <c r="L57" s="115"/>
      <c r="M57" s="117">
        <f>K57-H57</f>
        <v>-8.1086704493407602E-2</v>
      </c>
      <c r="N57" s="86">
        <f>IF((H57)=0,"",(M57/H57))</f>
        <v>-1.5431778584991094E-2</v>
      </c>
      <c r="O57" s="115"/>
      <c r="P57" s="113">
        <v>0.13</v>
      </c>
      <c r="Q57" s="116">
        <f>Q56*P57</f>
        <v>5.2120740360000006</v>
      </c>
      <c r="R57" s="115"/>
      <c r="S57" s="117">
        <f t="shared" si="12"/>
        <v>3.8633270000000053E-2</v>
      </c>
      <c r="T57" s="86">
        <f>IF((K57)=0,"",(S57/K57))</f>
        <v>7.4676161857112578E-3</v>
      </c>
      <c r="U57" s="115"/>
      <c r="V57" s="113">
        <v>0.13</v>
      </c>
      <c r="W57" s="116">
        <f>W56*V57</f>
        <v>5.2545202385000005</v>
      </c>
      <c r="X57" s="115"/>
      <c r="Y57" s="117">
        <f t="shared" si="13"/>
        <v>4.2446202499999863E-2</v>
      </c>
      <c r="Z57" s="86">
        <f>IF((Q57)=0,"",(Y57/Q57))</f>
        <v>8.1438218656953582E-3</v>
      </c>
      <c r="AA57" s="115"/>
      <c r="AB57" s="113">
        <v>0.13</v>
      </c>
      <c r="AC57" s="116">
        <f>AC56*AB57</f>
        <v>5.2812715084999997</v>
      </c>
      <c r="AD57" s="115"/>
      <c r="AE57" s="117">
        <f t="shared" si="14"/>
        <v>2.6751269999999217E-2</v>
      </c>
      <c r="AF57" s="86">
        <f>IF((W57)=0,"",(AE57/W57))</f>
        <v>5.0910965769989797E-3</v>
      </c>
      <c r="AG57" s="115"/>
      <c r="AH57" s="113">
        <v>0.13</v>
      </c>
      <c r="AI57" s="116">
        <f>AI56*AH57</f>
        <v>5.3374977110000001</v>
      </c>
      <c r="AJ57" s="115"/>
      <c r="AK57" s="117">
        <f t="shared" si="15"/>
        <v>5.6226202500000433E-2</v>
      </c>
      <c r="AL57" s="86">
        <f>IF((AC57)=0,"",(AK57/AC57))</f>
        <v>1.064633818002096E-2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45.673969551211933</v>
      </c>
      <c r="I58" s="115"/>
      <c r="J58" s="119"/>
      <c r="K58" s="116">
        <f>K56+K57</f>
        <v>44.969138966000003</v>
      </c>
      <c r="L58" s="115"/>
      <c r="M58" s="117">
        <f>K58-H58</f>
        <v>-0.70483058521192987</v>
      </c>
      <c r="N58" s="86">
        <f>IF((H58)=0,"",(M58/H58))</f>
        <v>-1.5431778584991144E-2</v>
      </c>
      <c r="O58" s="115"/>
      <c r="P58" s="119"/>
      <c r="Q58" s="116">
        <f>Q56+Q57</f>
        <v>45.304951236000008</v>
      </c>
      <c r="R58" s="115"/>
      <c r="S58" s="117">
        <f t="shared" si="12"/>
        <v>0.33581227000000524</v>
      </c>
      <c r="T58" s="86">
        <f>IF((K58)=0,"",(S58/K58))</f>
        <v>7.4676161857113645E-3</v>
      </c>
      <c r="U58" s="115"/>
      <c r="V58" s="119"/>
      <c r="W58" s="116">
        <f>W56+W57</f>
        <v>45.673906688500004</v>
      </c>
      <c r="X58" s="115"/>
      <c r="Y58" s="117">
        <f t="shared" si="13"/>
        <v>0.36895545249999628</v>
      </c>
      <c r="Z58" s="86">
        <f>IF((Q58)=0,"",(Y58/Q58))</f>
        <v>8.1438218656953026E-3</v>
      </c>
      <c r="AA58" s="115"/>
      <c r="AB58" s="119"/>
      <c r="AC58" s="116">
        <f>AC56+AC57</f>
        <v>45.906436958499995</v>
      </c>
      <c r="AD58" s="115"/>
      <c r="AE58" s="117">
        <f t="shared" si="14"/>
        <v>0.23253026999999094</v>
      </c>
      <c r="AF58" s="86">
        <f>IF((W58)=0,"",(AE58/W58))</f>
        <v>5.0910965769989302E-3</v>
      </c>
      <c r="AG58" s="115"/>
      <c r="AH58" s="119"/>
      <c r="AI58" s="116">
        <f>AI56+AI57</f>
        <v>46.395172410999997</v>
      </c>
      <c r="AJ58" s="115"/>
      <c r="AK58" s="117">
        <f t="shared" si="15"/>
        <v>0.48873545250000205</v>
      </c>
      <c r="AL58" s="86">
        <f>IF((AC58)=0,"",(AK58/AC58))</f>
        <v>1.0646338180020922E-2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-4.57</v>
      </c>
      <c r="I59" s="115"/>
      <c r="J59" s="119"/>
      <c r="K59" s="122">
        <f>ROUND(-K58*10%,2)</f>
        <v>-4.5</v>
      </c>
      <c r="L59" s="115"/>
      <c r="M59" s="123">
        <f>K59-H59</f>
        <v>7.0000000000000284E-2</v>
      </c>
      <c r="N59" s="92">
        <f>IF((H59)=0,"",(M59/H59))</f>
        <v>-1.5317286652078837E-2</v>
      </c>
      <c r="O59" s="115"/>
      <c r="P59" s="119"/>
      <c r="Q59" s="122">
        <f>ROUND(-Q58*10%,2)</f>
        <v>-4.53</v>
      </c>
      <c r="R59" s="115"/>
      <c r="S59" s="123">
        <f t="shared" si="12"/>
        <v>-3.0000000000000249E-2</v>
      </c>
      <c r="T59" s="92">
        <f>IF((K59)=0,"",(S59/K59))</f>
        <v>6.6666666666667217E-3</v>
      </c>
      <c r="U59" s="115"/>
      <c r="V59" s="119"/>
      <c r="W59" s="122">
        <f>ROUND(-W58*10%,2)</f>
        <v>-4.57</v>
      </c>
      <c r="X59" s="115"/>
      <c r="Y59" s="123">
        <f t="shared" si="13"/>
        <v>-4.0000000000000036E-2</v>
      </c>
      <c r="Z59" s="92">
        <f>IF((Q59)=0,"",(Y59/Q59))</f>
        <v>8.8300220750551946E-3</v>
      </c>
      <c r="AA59" s="115"/>
      <c r="AB59" s="119"/>
      <c r="AC59" s="122">
        <f>ROUND(-AC58*10%,2)</f>
        <v>-4.59</v>
      </c>
      <c r="AD59" s="115"/>
      <c r="AE59" s="123">
        <f t="shared" si="14"/>
        <v>-1.9999999999999574E-2</v>
      </c>
      <c r="AF59" s="92">
        <f>IF((W59)=0,"",(AE59/W59))</f>
        <v>4.3763676148795561E-3</v>
      </c>
      <c r="AG59" s="115"/>
      <c r="AH59" s="119"/>
      <c r="AI59" s="122">
        <f>ROUND(-AI58*10%,2)</f>
        <v>-4.6399999999999997</v>
      </c>
      <c r="AJ59" s="115"/>
      <c r="AK59" s="123">
        <f t="shared" si="15"/>
        <v>-4.9999999999999822E-2</v>
      </c>
      <c r="AL59" s="92">
        <f>IF((AC59)=0,"",(AK59/AC59))</f>
        <v>1.0893246187363797E-2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41.103969551211932</v>
      </c>
      <c r="I60" s="127"/>
      <c r="J60" s="124"/>
      <c r="K60" s="128">
        <f>SUM(K58:K59)</f>
        <v>40.469138966000003</v>
      </c>
      <c r="L60" s="127"/>
      <c r="M60" s="129">
        <f>K60-H60</f>
        <v>-0.63483058521192959</v>
      </c>
      <c r="N60" s="130">
        <f>IF((H60)=0,"",(M60/H60))</f>
        <v>-1.5444507967070833E-2</v>
      </c>
      <c r="O60" s="127"/>
      <c r="P60" s="124"/>
      <c r="Q60" s="128">
        <f>SUM(Q58:Q59)</f>
        <v>40.774951236000007</v>
      </c>
      <c r="R60" s="127"/>
      <c r="S60" s="129">
        <f t="shared" si="12"/>
        <v>0.3058122700000041</v>
      </c>
      <c r="T60" s="130">
        <f>IF((K60)=0,"",(S60/K60))</f>
        <v>7.5566784422305393E-3</v>
      </c>
      <c r="U60" s="127"/>
      <c r="V60" s="124"/>
      <c r="W60" s="128">
        <f>SUM(W58:W59)</f>
        <v>41.103906688500004</v>
      </c>
      <c r="X60" s="127"/>
      <c r="Y60" s="129">
        <f t="shared" si="13"/>
        <v>0.32895545249999714</v>
      </c>
      <c r="Z60" s="130">
        <f>IF((Q60)=0,"",(Y60/Q60))</f>
        <v>8.0675866562303564E-3</v>
      </c>
      <c r="AA60" s="127"/>
      <c r="AB60" s="124"/>
      <c r="AC60" s="128">
        <f>SUM(AC58:AC59)</f>
        <v>41.316436958499992</v>
      </c>
      <c r="AD60" s="127"/>
      <c r="AE60" s="129">
        <f t="shared" si="14"/>
        <v>0.21253026999998781</v>
      </c>
      <c r="AF60" s="130">
        <f>IF((W60)=0,"",(AE60/W60))</f>
        <v>5.1705613194049328E-3</v>
      </c>
      <c r="AG60" s="127"/>
      <c r="AH60" s="124"/>
      <c r="AI60" s="128">
        <f>SUM(AI58:AI59)</f>
        <v>41.755172410999997</v>
      </c>
      <c r="AJ60" s="127"/>
      <c r="AK60" s="129">
        <f t="shared" si="15"/>
        <v>0.4387354525000049</v>
      </c>
      <c r="AL60" s="130">
        <f>IF((AC60)=0,"",(AK60/AC60))</f>
        <v>1.0618908231140301E-2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72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AP79"/>
  <sheetViews>
    <sheetView showGridLines="0" topLeftCell="N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76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500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9.4</v>
      </c>
      <c r="H12" s="18">
        <f t="shared" ref="H12:H27" si="0">F12*G12</f>
        <v>9.4</v>
      </c>
      <c r="I12" s="19"/>
      <c r="J12" s="16">
        <v>8.4373000000000005</v>
      </c>
      <c r="K12" s="18">
        <f t="shared" ref="K12:K27" si="1">$F12*J12</f>
        <v>8.4373000000000005</v>
      </c>
      <c r="L12" s="19"/>
      <c r="M12" s="21">
        <f>K12-H12</f>
        <v>-0.96269999999999989</v>
      </c>
      <c r="N12" s="22">
        <f>IF((H12)=0,"",(M12/H12))</f>
        <v>-0.10241489361702126</v>
      </c>
      <c r="O12" s="19"/>
      <c r="P12" s="16">
        <v>8.6814</v>
      </c>
      <c r="Q12" s="18">
        <f t="shared" ref="Q12:Q27" si="2">$F12*P12</f>
        <v>8.6814</v>
      </c>
      <c r="R12" s="19"/>
      <c r="S12" s="21">
        <f>Q12-K12</f>
        <v>0.24409999999999954</v>
      </c>
      <c r="T12" s="22">
        <f t="shared" ref="T12:T34" si="3">IF((K12)=0,"",(S12/K12))</f>
        <v>2.8931056143552975E-2</v>
      </c>
      <c r="U12" s="19"/>
      <c r="V12" s="16">
        <v>8.8556000000000008</v>
      </c>
      <c r="W12" s="18">
        <f t="shared" ref="W12:W27" si="4">$F12*V12</f>
        <v>8.8556000000000008</v>
      </c>
      <c r="X12" s="19"/>
      <c r="Y12" s="21">
        <f>W12-Q12</f>
        <v>0.1742000000000008</v>
      </c>
      <c r="Z12" s="22">
        <f t="shared" ref="Z12:Z34" si="5">IF((Q12)=0,"",(Y12/Q12))</f>
        <v>2.0065887990416385E-2</v>
      </c>
      <c r="AA12" s="19"/>
      <c r="AB12" s="16">
        <v>8.9332999999999991</v>
      </c>
      <c r="AC12" s="18">
        <f t="shared" ref="AC12:AC27" si="6">$F12*AB12</f>
        <v>8.9332999999999991</v>
      </c>
      <c r="AD12" s="19"/>
      <c r="AE12" s="21">
        <f>AC12-W12</f>
        <v>7.7699999999998326E-2</v>
      </c>
      <c r="AF12" s="22">
        <f t="shared" ref="AF12:AF34" si="7">IF((W12)=0,"",(AE12/W12))</f>
        <v>8.7741090383484256E-3</v>
      </c>
      <c r="AG12" s="19"/>
      <c r="AH12" s="16">
        <v>9.1884999999999994</v>
      </c>
      <c r="AI12" s="18">
        <f t="shared" ref="AI12:AI27" si="8">$F12*AH12</f>
        <v>9.1884999999999994</v>
      </c>
      <c r="AJ12" s="19"/>
      <c r="AK12" s="21">
        <f>AI12-AC12</f>
        <v>0.25520000000000032</v>
      </c>
      <c r="AL12" s="22">
        <f t="shared" ref="AL12:AL34" si="9">IF((AC12)=0,"",(AK12/AC12))</f>
        <v>2.8567270773398445E-2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1.46E-2</v>
      </c>
      <c r="H19" s="18">
        <f t="shared" si="0"/>
        <v>7.3</v>
      </c>
      <c r="I19" s="19"/>
      <c r="J19" s="16">
        <v>1.3100000000000001E-2</v>
      </c>
      <c r="K19" s="18">
        <f t="shared" si="1"/>
        <v>6.5500000000000007</v>
      </c>
      <c r="L19" s="19"/>
      <c r="M19" s="21">
        <f t="shared" si="10"/>
        <v>-0.74999999999999911</v>
      </c>
      <c r="N19" s="22">
        <f t="shared" si="11"/>
        <v>-0.10273972602739714</v>
      </c>
      <c r="O19" s="19"/>
      <c r="P19" s="16">
        <v>1.35E-2</v>
      </c>
      <c r="Q19" s="18">
        <f t="shared" si="2"/>
        <v>6.75</v>
      </c>
      <c r="R19" s="19"/>
      <c r="S19" s="21">
        <f t="shared" si="12"/>
        <v>0.19999999999999929</v>
      </c>
      <c r="T19" s="22">
        <f t="shared" si="3"/>
        <v>3.0534351145038056E-2</v>
      </c>
      <c r="U19" s="19"/>
      <c r="V19" s="16">
        <v>1.38E-2</v>
      </c>
      <c r="W19" s="18">
        <f t="shared" si="4"/>
        <v>6.8999999999999995</v>
      </c>
      <c r="X19" s="19"/>
      <c r="Y19" s="21">
        <f t="shared" si="13"/>
        <v>0.14999999999999947</v>
      </c>
      <c r="Z19" s="22">
        <f t="shared" si="5"/>
        <v>2.2222222222222143E-2</v>
      </c>
      <c r="AA19" s="19"/>
      <c r="AB19" s="16">
        <v>1.3899999999999999E-2</v>
      </c>
      <c r="AC19" s="18">
        <f t="shared" si="6"/>
        <v>6.9499999999999993</v>
      </c>
      <c r="AD19" s="19"/>
      <c r="AE19" s="21">
        <f t="shared" si="14"/>
        <v>4.9999999999999822E-2</v>
      </c>
      <c r="AF19" s="22">
        <f t="shared" si="7"/>
        <v>7.2463768115941778E-3</v>
      </c>
      <c r="AG19" s="19"/>
      <c r="AH19" s="16">
        <v>1.43E-2</v>
      </c>
      <c r="AI19" s="18">
        <f t="shared" si="8"/>
        <v>7.15</v>
      </c>
      <c r="AJ19" s="19"/>
      <c r="AK19" s="21">
        <f t="shared" si="15"/>
        <v>0.20000000000000107</v>
      </c>
      <c r="AL19" s="22">
        <f t="shared" si="9"/>
        <v>2.8776978417266345E-2</v>
      </c>
    </row>
    <row r="20" spans="2:38" x14ac:dyDescent="0.25">
      <c r="B20" s="14" t="s">
        <v>15</v>
      </c>
      <c r="C20" s="14"/>
      <c r="D20" s="15" t="s">
        <v>58</v>
      </c>
      <c r="E20" s="15"/>
      <c r="F20" s="17">
        <f t="shared" ref="F20" si="16">$G$7</f>
        <v>500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3" si="17">$G$7</f>
        <v>500</v>
      </c>
      <c r="G24" s="16">
        <v>-1E-4</v>
      </c>
      <c r="H24" s="18">
        <f t="shared" si="0"/>
        <v>-0.05</v>
      </c>
      <c r="I24" s="19"/>
      <c r="J24" s="16">
        <v>0</v>
      </c>
      <c r="K24" s="18">
        <f t="shared" si="1"/>
        <v>0</v>
      </c>
      <c r="L24" s="19"/>
      <c r="M24" s="21">
        <f t="shared" si="10"/>
        <v>0.05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16.689999999999998</v>
      </c>
      <c r="I28" s="31"/>
      <c r="J28" s="28"/>
      <c r="K28" s="30">
        <f>SUM(K12:K27)</f>
        <v>14.987300000000001</v>
      </c>
      <c r="L28" s="31"/>
      <c r="M28" s="32">
        <f t="shared" si="10"/>
        <v>-1.7026999999999965</v>
      </c>
      <c r="N28" s="33">
        <f t="shared" si="11"/>
        <v>-0.10201917315757919</v>
      </c>
      <c r="O28" s="31"/>
      <c r="P28" s="28"/>
      <c r="Q28" s="30">
        <f>SUM(Q12:Q27)</f>
        <v>15.4314</v>
      </c>
      <c r="R28" s="31"/>
      <c r="S28" s="32">
        <f t="shared" si="12"/>
        <v>0.44409999999999883</v>
      </c>
      <c r="T28" s="33">
        <f t="shared" si="3"/>
        <v>2.9631754885803233E-2</v>
      </c>
      <c r="U28" s="31"/>
      <c r="V28" s="28"/>
      <c r="W28" s="30">
        <f>SUM(W12:W27)</f>
        <v>15.755600000000001</v>
      </c>
      <c r="X28" s="31"/>
      <c r="Y28" s="32">
        <f t="shared" si="13"/>
        <v>0.32420000000000115</v>
      </c>
      <c r="Z28" s="33">
        <f t="shared" si="5"/>
        <v>2.1009111292559401E-2</v>
      </c>
      <c r="AA28" s="31"/>
      <c r="AB28" s="28"/>
      <c r="AC28" s="30">
        <f>SUM(AC12:AC27)</f>
        <v>15.883299999999998</v>
      </c>
      <c r="AD28" s="31"/>
      <c r="AE28" s="32">
        <f t="shared" si="14"/>
        <v>0.12769999999999726</v>
      </c>
      <c r="AF28" s="33">
        <f t="shared" si="7"/>
        <v>8.1050547107058609E-3</v>
      </c>
      <c r="AG28" s="31"/>
      <c r="AH28" s="28"/>
      <c r="AI28" s="30">
        <f>SUM(AI12:AI27)</f>
        <v>16.3385</v>
      </c>
      <c r="AJ28" s="31"/>
      <c r="AK28" s="32">
        <f t="shared" si="15"/>
        <v>0.45520000000000138</v>
      </c>
      <c r="AL28" s="33">
        <f t="shared" si="9"/>
        <v>2.8659031813288261E-2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500</v>
      </c>
      <c r="G29" s="16">
        <v>-1.60867807341865E-3</v>
      </c>
      <c r="H29" s="18">
        <f t="shared" ref="H29:H35" si="18">F29*G29</f>
        <v>-0.80433903670932494</v>
      </c>
      <c r="I29" s="19"/>
      <c r="J29" s="16">
        <v>-6.9999999999999999E-4</v>
      </c>
      <c r="K29" s="18">
        <f t="shared" ref="K29:K35" si="19">$F29*J29</f>
        <v>-0.35</v>
      </c>
      <c r="L29" s="19"/>
      <c r="M29" s="21">
        <f t="shared" si="10"/>
        <v>0.45433903670932496</v>
      </c>
      <c r="N29" s="22">
        <f t="shared" si="11"/>
        <v>-0.56486010994579605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0.35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24">$G$7</f>
        <v>500</v>
      </c>
      <c r="G30" s="16">
        <v>-8.8672403707257532E-5</v>
      </c>
      <c r="H30" s="18">
        <f t="shared" si="18"/>
        <v>-4.4336201853628764E-2</v>
      </c>
      <c r="I30" s="19"/>
      <c r="J30" s="16">
        <v>1.1999999999999999E-3</v>
      </c>
      <c r="K30" s="18">
        <f t="shared" si="19"/>
        <v>0.6</v>
      </c>
      <c r="L30" s="19"/>
      <c r="M30" s="21">
        <f t="shared" si="10"/>
        <v>0.64433620185362872</v>
      </c>
      <c r="N30" s="22">
        <f t="shared" si="11"/>
        <v>-14.532958957125734</v>
      </c>
      <c r="O30" s="19"/>
      <c r="P30" s="16">
        <v>0</v>
      </c>
      <c r="Q30" s="18">
        <f t="shared" si="20"/>
        <v>0</v>
      </c>
      <c r="R30" s="19"/>
      <c r="S30" s="21">
        <f t="shared" si="12"/>
        <v>-0.6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17"/>
        <v>500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0.05</v>
      </c>
      <c r="L31" s="19"/>
      <c r="M31" s="21">
        <f>K31-H31</f>
        <v>0.05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-0.05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si="17"/>
        <v>500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17"/>
        <v>500</v>
      </c>
      <c r="G33" s="141">
        <v>6.0000000000000002E-5</v>
      </c>
      <c r="H33" s="18">
        <f t="shared" si="18"/>
        <v>3.0000000000000002E-2</v>
      </c>
      <c r="I33" s="19"/>
      <c r="J33" s="141">
        <v>6.0000000000000002E-5</v>
      </c>
      <c r="K33" s="18">
        <f t="shared" si="19"/>
        <v>3.0000000000000002E-2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20"/>
        <v>3.0000000000000002E-2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21"/>
        <v>3.0000000000000002E-2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22"/>
        <v>3.0000000000000002E-2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23"/>
        <v>3.0000000000000002E-2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15.395000000000095</v>
      </c>
      <c r="G34" s="38">
        <f>IF(ISBLANK($D$5)=TRUE, 0, IF($D$5="TOU", 0.64*$G$44+0.18*$G$45+0.18*$G$46, IF(AND($D$5="non-TOU", $F$48&gt;0), G48,G47)))</f>
        <v>8.8919999999999999E-2</v>
      </c>
      <c r="H34" s="18">
        <f t="shared" si="18"/>
        <v>1.3689234000000086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19"/>
        <v>1.3689234000000086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20"/>
        <v>1.3689234000000086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21"/>
        <v>1.3689234000000086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22"/>
        <v>1.3689234000000086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23"/>
        <v>1.3689234000000086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17.240248161437052</v>
      </c>
      <c r="I36" s="31"/>
      <c r="J36" s="42"/>
      <c r="K36" s="44">
        <f>SUM(K29:K35)+K28</f>
        <v>16.68622340000001</v>
      </c>
      <c r="L36" s="31"/>
      <c r="M36" s="32">
        <f t="shared" si="10"/>
        <v>-0.55402476143704149</v>
      </c>
      <c r="N36" s="33">
        <f t="shared" ref="N36:N46" si="25">IF((H36)=0,"",(M36/H36))</f>
        <v>-3.2135544468337926E-2</v>
      </c>
      <c r="O36" s="31"/>
      <c r="P36" s="42"/>
      <c r="Q36" s="44">
        <f>SUM(Q29:Q35)+Q28</f>
        <v>16.830323400000008</v>
      </c>
      <c r="R36" s="31"/>
      <c r="S36" s="32">
        <f t="shared" si="12"/>
        <v>0.14409999999999812</v>
      </c>
      <c r="T36" s="33">
        <f t="shared" ref="T36:T46" si="26">IF((K36)=0,"",(S36/K36))</f>
        <v>8.6358666395415767E-3</v>
      </c>
      <c r="U36" s="31"/>
      <c r="V36" s="42"/>
      <c r="W36" s="44">
        <f>SUM(W29:W35)+W28</f>
        <v>17.154523400000009</v>
      </c>
      <c r="X36" s="31"/>
      <c r="Y36" s="32">
        <f t="shared" si="13"/>
        <v>0.32420000000000115</v>
      </c>
      <c r="Z36" s="33">
        <f t="shared" ref="Z36:Z46" si="27">IF((Q36)=0,"",(Y36/Q36))</f>
        <v>1.9262850290803147E-2</v>
      </c>
      <c r="AA36" s="31"/>
      <c r="AB36" s="42"/>
      <c r="AC36" s="44">
        <f>SUM(AC29:AC35)+AC28</f>
        <v>17.282223400000007</v>
      </c>
      <c r="AD36" s="31"/>
      <c r="AE36" s="32">
        <f t="shared" si="14"/>
        <v>0.12769999999999726</v>
      </c>
      <c r="AF36" s="33">
        <f t="shared" ref="AF36:AF46" si="28">IF((W36)=0,"",(AE36/W36))</f>
        <v>7.4441007203964165E-3</v>
      </c>
      <c r="AG36" s="31"/>
      <c r="AH36" s="42"/>
      <c r="AI36" s="44">
        <f>SUM(AI29:AI35)+AI28</f>
        <v>17.737423400000008</v>
      </c>
      <c r="AJ36" s="31"/>
      <c r="AK36" s="32">
        <f t="shared" si="15"/>
        <v>0.45520000000000138</v>
      </c>
      <c r="AL36" s="33">
        <f t="shared" ref="AL36:AL46" si="29">IF((AC36)=0,"",(AK36/AC36))</f>
        <v>2.6339203554098325E-2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515.3950000000001</v>
      </c>
      <c r="G37" s="20">
        <v>6.4000000000000003E-3</v>
      </c>
      <c r="H37" s="18">
        <f>F37*G37</f>
        <v>3.2985280000000006</v>
      </c>
      <c r="I37" s="19"/>
      <c r="J37" s="20">
        <v>6.6E-3</v>
      </c>
      <c r="K37" s="18">
        <f>$F37*J37</f>
        <v>3.4016070000000007</v>
      </c>
      <c r="L37" s="19"/>
      <c r="M37" s="21">
        <f t="shared" si="10"/>
        <v>0.10307900000000014</v>
      </c>
      <c r="N37" s="22">
        <f t="shared" si="25"/>
        <v>3.1250000000000035E-2</v>
      </c>
      <c r="O37" s="19"/>
      <c r="P37" s="20">
        <v>6.7999999999999996E-3</v>
      </c>
      <c r="Q37" s="18">
        <f>$F37*P37</f>
        <v>3.5046860000000004</v>
      </c>
      <c r="R37" s="19"/>
      <c r="S37" s="21">
        <f t="shared" si="12"/>
        <v>0.1030789999999997</v>
      </c>
      <c r="T37" s="22">
        <f t="shared" si="26"/>
        <v>3.0303030303030207E-2</v>
      </c>
      <c r="U37" s="19"/>
      <c r="V37" s="20">
        <v>7.0000000000000001E-3</v>
      </c>
      <c r="W37" s="18">
        <f>$F37*V37</f>
        <v>3.6077650000000006</v>
      </c>
      <c r="X37" s="19"/>
      <c r="Y37" s="21">
        <f t="shared" si="13"/>
        <v>0.10307900000000014</v>
      </c>
      <c r="Z37" s="22">
        <f t="shared" si="27"/>
        <v>2.9411764705882391E-2</v>
      </c>
      <c r="AA37" s="19"/>
      <c r="AB37" s="20">
        <v>7.3000000000000001E-3</v>
      </c>
      <c r="AC37" s="18">
        <f>$F37*AB37</f>
        <v>3.7623835000000008</v>
      </c>
      <c r="AD37" s="19"/>
      <c r="AE37" s="21">
        <f t="shared" si="14"/>
        <v>0.15461850000000021</v>
      </c>
      <c r="AF37" s="22">
        <f t="shared" si="28"/>
        <v>4.2857142857142913E-2</v>
      </c>
      <c r="AG37" s="19"/>
      <c r="AH37" s="20">
        <v>7.4999999999999997E-3</v>
      </c>
      <c r="AI37" s="18">
        <f>$F37*AH37</f>
        <v>3.8654625000000005</v>
      </c>
      <c r="AJ37" s="19"/>
      <c r="AK37" s="21">
        <f t="shared" si="15"/>
        <v>0.1030789999999997</v>
      </c>
      <c r="AL37" s="22">
        <f t="shared" si="29"/>
        <v>2.7397260273972518E-2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515.3950000000001</v>
      </c>
      <c r="G38" s="20">
        <v>4.7999999999999996E-3</v>
      </c>
      <c r="H38" s="18">
        <f>F38*G38</f>
        <v>2.4738960000000003</v>
      </c>
      <c r="I38" s="19"/>
      <c r="J38" s="20">
        <v>5.1999999999999998E-3</v>
      </c>
      <c r="K38" s="18">
        <f>$F38*J38</f>
        <v>2.6800540000000002</v>
      </c>
      <c r="L38" s="19"/>
      <c r="M38" s="21">
        <f t="shared" si="10"/>
        <v>0.20615799999999984</v>
      </c>
      <c r="N38" s="22">
        <f t="shared" si="25"/>
        <v>8.3333333333333259E-2</v>
      </c>
      <c r="O38" s="19"/>
      <c r="P38" s="20">
        <v>5.3E-3</v>
      </c>
      <c r="Q38" s="18">
        <f>$F38*P38</f>
        <v>2.7315935000000007</v>
      </c>
      <c r="R38" s="19"/>
      <c r="S38" s="21">
        <f t="shared" si="12"/>
        <v>5.1539500000000515E-2</v>
      </c>
      <c r="T38" s="22">
        <f t="shared" si="26"/>
        <v>1.9230769230769423E-2</v>
      </c>
      <c r="U38" s="19"/>
      <c r="V38" s="20">
        <v>5.4000000000000003E-3</v>
      </c>
      <c r="W38" s="18">
        <f>$F38*V38</f>
        <v>2.7831330000000007</v>
      </c>
      <c r="X38" s="19"/>
      <c r="Y38" s="21">
        <f t="shared" si="13"/>
        <v>5.1539500000000071E-2</v>
      </c>
      <c r="Z38" s="22">
        <f t="shared" si="27"/>
        <v>1.8867924528301907E-2</v>
      </c>
      <c r="AA38" s="19"/>
      <c r="AB38" s="20">
        <v>5.4999999999999997E-3</v>
      </c>
      <c r="AC38" s="18">
        <f>$F38*AB38</f>
        <v>2.8346725000000004</v>
      </c>
      <c r="AD38" s="19"/>
      <c r="AE38" s="21">
        <f t="shared" si="14"/>
        <v>5.1539499999999627E-2</v>
      </c>
      <c r="AF38" s="22">
        <f t="shared" si="28"/>
        <v>1.8518518518518379E-2</v>
      </c>
      <c r="AG38" s="19"/>
      <c r="AH38" s="20">
        <v>5.5999999999999999E-3</v>
      </c>
      <c r="AI38" s="18">
        <f>$F38*AH38</f>
        <v>2.8862120000000004</v>
      </c>
      <c r="AJ38" s="19"/>
      <c r="AK38" s="21">
        <f t="shared" si="15"/>
        <v>5.1539500000000071E-2</v>
      </c>
      <c r="AL38" s="22">
        <f t="shared" si="29"/>
        <v>1.8181818181818205E-2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23.012672161437052</v>
      </c>
      <c r="I39" s="49"/>
      <c r="J39" s="48"/>
      <c r="K39" s="44">
        <f>SUM(K36:K38)</f>
        <v>22.767884400000014</v>
      </c>
      <c r="L39" s="49"/>
      <c r="M39" s="32">
        <f t="shared" si="10"/>
        <v>-0.2447877614370384</v>
      </c>
      <c r="N39" s="33">
        <f t="shared" si="25"/>
        <v>-1.063708550314447E-2</v>
      </c>
      <c r="O39" s="49"/>
      <c r="P39" s="48"/>
      <c r="Q39" s="44">
        <f>SUM(Q36:Q38)</f>
        <v>23.066602900000007</v>
      </c>
      <c r="R39" s="49"/>
      <c r="S39" s="32">
        <f t="shared" si="12"/>
        <v>0.29871849999999256</v>
      </c>
      <c r="T39" s="33">
        <f t="shared" si="26"/>
        <v>1.3120169390880796E-2</v>
      </c>
      <c r="U39" s="49"/>
      <c r="V39" s="48"/>
      <c r="W39" s="44">
        <f>SUM(W36:W38)</f>
        <v>23.545421400000009</v>
      </c>
      <c r="X39" s="49"/>
      <c r="Y39" s="32">
        <f t="shared" si="13"/>
        <v>0.4788185000000027</v>
      </c>
      <c r="Z39" s="33">
        <f t="shared" si="27"/>
        <v>2.0758084841353146E-2</v>
      </c>
      <c r="AA39" s="49"/>
      <c r="AB39" s="48"/>
      <c r="AC39" s="44">
        <f>SUM(AC36:AC38)</f>
        <v>23.879279400000009</v>
      </c>
      <c r="AD39" s="49"/>
      <c r="AE39" s="32">
        <f t="shared" si="14"/>
        <v>0.33385799999999932</v>
      </c>
      <c r="AF39" s="33">
        <f t="shared" si="28"/>
        <v>1.4179317257834221E-2</v>
      </c>
      <c r="AG39" s="49"/>
      <c r="AH39" s="48"/>
      <c r="AI39" s="44">
        <f>SUM(AI36:AI38)</f>
        <v>24.489097900000008</v>
      </c>
      <c r="AJ39" s="49"/>
      <c r="AK39" s="32">
        <f t="shared" si="15"/>
        <v>0.60981849999999937</v>
      </c>
      <c r="AL39" s="33">
        <f t="shared" si="29"/>
        <v>2.553755872549484E-2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515.3950000000001</v>
      </c>
      <c r="G40" s="51">
        <v>4.4000000000000003E-3</v>
      </c>
      <c r="H40" s="162">
        <f t="shared" ref="H40:H48" si="30">F40*G40</f>
        <v>2.2677380000000005</v>
      </c>
      <c r="I40" s="19"/>
      <c r="J40" s="51">
        <v>4.4000000000000003E-3</v>
      </c>
      <c r="K40" s="162">
        <f t="shared" ref="K40:K48" si="31">$F40*J40</f>
        <v>2.2677380000000005</v>
      </c>
      <c r="L40" s="19"/>
      <c r="M40" s="21">
        <f t="shared" si="10"/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2.2677380000000005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2.2677380000000005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2.2677380000000005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2.2677380000000005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515.3950000000001</v>
      </c>
      <c r="G41" s="51">
        <v>1.1999999999999999E-3</v>
      </c>
      <c r="H41" s="162">
        <f t="shared" si="30"/>
        <v>0.61847400000000008</v>
      </c>
      <c r="I41" s="19"/>
      <c r="J41" s="51">
        <v>1.1999999999999999E-3</v>
      </c>
      <c r="K41" s="162">
        <f t="shared" si="31"/>
        <v>0.61847400000000008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0.67001350000000004</v>
      </c>
      <c r="R41" s="19"/>
      <c r="S41" s="21">
        <f t="shared" si="12"/>
        <v>5.153949999999996E-2</v>
      </c>
      <c r="T41" s="163">
        <f t="shared" si="26"/>
        <v>8.3333333333333259E-2</v>
      </c>
      <c r="U41" s="19"/>
      <c r="V41" s="51">
        <v>1.2999999999999999E-3</v>
      </c>
      <c r="W41" s="162">
        <f t="shared" si="33"/>
        <v>0.67001350000000004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0.67001350000000004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0.67001350000000004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500</v>
      </c>
      <c r="G43" s="51">
        <v>7.0000000000000001E-3</v>
      </c>
      <c r="H43" s="162">
        <f t="shared" si="30"/>
        <v>3.5</v>
      </c>
      <c r="I43" s="19"/>
      <c r="J43" s="51">
        <v>7.0000000000000001E-3</v>
      </c>
      <c r="K43" s="162">
        <f t="shared" si="31"/>
        <v>3.5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3.5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3.5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3.5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3.5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320</v>
      </c>
      <c r="G44" s="55">
        <v>7.1999999999999995E-2</v>
      </c>
      <c r="H44" s="162">
        <f t="shared" si="30"/>
        <v>23.04</v>
      </c>
      <c r="I44" s="19"/>
      <c r="J44" s="55">
        <v>7.1999999999999995E-2</v>
      </c>
      <c r="K44" s="162">
        <f t="shared" si="31"/>
        <v>23.04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23.04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23.04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23.04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23.04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90</v>
      </c>
      <c r="G45" s="55">
        <v>0.109</v>
      </c>
      <c r="H45" s="162">
        <f t="shared" si="30"/>
        <v>9.81</v>
      </c>
      <c r="I45" s="19"/>
      <c r="J45" s="55">
        <v>0.109</v>
      </c>
      <c r="K45" s="162">
        <f t="shared" si="31"/>
        <v>9.81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9.81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9.81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9.81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9.81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0.18*$G$7</f>
        <v>90</v>
      </c>
      <c r="G46" s="55">
        <v>0.129</v>
      </c>
      <c r="H46" s="162">
        <f t="shared" si="30"/>
        <v>11.61</v>
      </c>
      <c r="I46" s="19"/>
      <c r="J46" s="55">
        <v>0.129</v>
      </c>
      <c r="K46" s="162">
        <f t="shared" si="31"/>
        <v>11.61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11.61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11.61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11.61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11.61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500</v>
      </c>
      <c r="G47" s="55">
        <v>8.3000000000000004E-2</v>
      </c>
      <c r="H47" s="162">
        <f t="shared" si="30"/>
        <v>41.5</v>
      </c>
      <c r="I47" s="60"/>
      <c r="J47" s="55">
        <v>8.3000000000000004E-2</v>
      </c>
      <c r="K47" s="162">
        <f t="shared" si="31"/>
        <v>41.5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41.5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41.5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41.5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41.5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30"/>
        <v>0</v>
      </c>
      <c r="I48" s="60"/>
      <c r="J48" s="55">
        <v>9.7000000000000003E-2</v>
      </c>
      <c r="K48" s="162">
        <f t="shared" si="31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32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33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34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35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74.108884161437061</v>
      </c>
      <c r="I50" s="76"/>
      <c r="J50" s="73"/>
      <c r="K50" s="75">
        <f>SUM(K40:K46,K39)</f>
        <v>73.864096400000022</v>
      </c>
      <c r="L50" s="76"/>
      <c r="M50" s="77">
        <f>K50-H50</f>
        <v>-0.2447877614370384</v>
      </c>
      <c r="N50" s="78">
        <f>IF((H50)=0,"",(M50/H50))</f>
        <v>-3.303082541410264E-3</v>
      </c>
      <c r="O50" s="76"/>
      <c r="P50" s="73"/>
      <c r="Q50" s="75">
        <f>SUM(Q40:Q46,Q39)</f>
        <v>74.214354400000005</v>
      </c>
      <c r="R50" s="76"/>
      <c r="S50" s="77">
        <f t="shared" si="12"/>
        <v>0.35025799999998242</v>
      </c>
      <c r="T50" s="78">
        <f>IF((K50)=0,"",(S50/K50))</f>
        <v>4.7419249279543382E-3</v>
      </c>
      <c r="U50" s="76"/>
      <c r="V50" s="73"/>
      <c r="W50" s="75">
        <f>SUM(W40:W46,W39)</f>
        <v>74.693172900000008</v>
      </c>
      <c r="X50" s="76"/>
      <c r="Y50" s="77">
        <f t="shared" si="13"/>
        <v>0.4788185000000027</v>
      </c>
      <c r="Z50" s="78">
        <f>IF((Q50)=0,"",(Y50/Q50))</f>
        <v>6.4518313723955631E-3</v>
      </c>
      <c r="AA50" s="76"/>
      <c r="AB50" s="73"/>
      <c r="AC50" s="75">
        <f>SUM(AC40:AC46,AC39)</f>
        <v>75.0270309</v>
      </c>
      <c r="AD50" s="76"/>
      <c r="AE50" s="77">
        <f t="shared" si="14"/>
        <v>0.33385799999999222</v>
      </c>
      <c r="AF50" s="78">
        <f>IF((W50)=0,"",(AE50/W50))</f>
        <v>4.4697257732907499E-3</v>
      </c>
      <c r="AG50" s="76"/>
      <c r="AH50" s="73"/>
      <c r="AI50" s="75">
        <f>SUM(AI40:AI46,AI39)</f>
        <v>75.636849400000003</v>
      </c>
      <c r="AJ50" s="76"/>
      <c r="AK50" s="77">
        <f t="shared" si="15"/>
        <v>0.60981850000000293</v>
      </c>
      <c r="AL50" s="78">
        <f>IF((AC50)=0,"",(AK50/AC50))</f>
        <v>8.1279839103962585E-3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9.6341549409868179</v>
      </c>
      <c r="I51" s="83"/>
      <c r="J51" s="80">
        <v>0.13</v>
      </c>
      <c r="K51" s="84">
        <f>K50*J51</f>
        <v>9.6023325320000037</v>
      </c>
      <c r="L51" s="83"/>
      <c r="M51" s="85">
        <f>K51-H51</f>
        <v>-3.182240898681421E-2</v>
      </c>
      <c r="N51" s="86">
        <f>IF((H51)=0,"",(M51/H51))</f>
        <v>-3.3030825414101829E-3</v>
      </c>
      <c r="O51" s="83"/>
      <c r="P51" s="80">
        <v>0.13</v>
      </c>
      <c r="Q51" s="84">
        <f>Q50*P51</f>
        <v>9.6478660720000011</v>
      </c>
      <c r="R51" s="83"/>
      <c r="S51" s="85">
        <f t="shared" si="12"/>
        <v>4.553353999999743E-2</v>
      </c>
      <c r="T51" s="86">
        <f>IF((K51)=0,"",(S51/K51))</f>
        <v>4.7419249279543087E-3</v>
      </c>
      <c r="U51" s="83"/>
      <c r="V51" s="80">
        <v>0.13</v>
      </c>
      <c r="W51" s="84">
        <f>W50*V51</f>
        <v>9.7101124770000009</v>
      </c>
      <c r="X51" s="83"/>
      <c r="Y51" s="85">
        <f t="shared" si="13"/>
        <v>6.2246404999999783E-2</v>
      </c>
      <c r="Z51" s="86">
        <f>IF((Q51)=0,"",(Y51/Q51))</f>
        <v>6.4518313723955032E-3</v>
      </c>
      <c r="AA51" s="83"/>
      <c r="AB51" s="80">
        <v>0.13</v>
      </c>
      <c r="AC51" s="84">
        <f>AC50*AB51</f>
        <v>9.7535140170000005</v>
      </c>
      <c r="AD51" s="83"/>
      <c r="AE51" s="85">
        <f t="shared" si="14"/>
        <v>4.3401539999999628E-2</v>
      </c>
      <c r="AF51" s="86">
        <f>IF((W51)=0,"",(AE51/W51))</f>
        <v>4.4697257732908158E-3</v>
      </c>
      <c r="AG51" s="83"/>
      <c r="AH51" s="80">
        <v>0.13</v>
      </c>
      <c r="AI51" s="84">
        <f>AI50*AH51</f>
        <v>9.8327904220000004</v>
      </c>
      <c r="AJ51" s="83"/>
      <c r="AK51" s="85">
        <f t="shared" si="15"/>
        <v>7.9276404999999883E-2</v>
      </c>
      <c r="AL51" s="86">
        <f>IF((AC51)=0,"",(AK51/AC51))</f>
        <v>8.1279839103962064E-3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83.743039102423879</v>
      </c>
      <c r="I52" s="83"/>
      <c r="J52" s="88"/>
      <c r="K52" s="84">
        <f>K50+K51</f>
        <v>83.466428932000028</v>
      </c>
      <c r="L52" s="83"/>
      <c r="M52" s="85">
        <f>K52-H52</f>
        <v>-0.27661017042385083</v>
      </c>
      <c r="N52" s="86">
        <f>IF((H52)=0,"",(M52/H52))</f>
        <v>-3.3030825414102336E-3</v>
      </c>
      <c r="O52" s="83"/>
      <c r="P52" s="88"/>
      <c r="Q52" s="84">
        <f>Q50+Q51</f>
        <v>83.862220472000004</v>
      </c>
      <c r="R52" s="83"/>
      <c r="S52" s="85">
        <f t="shared" si="12"/>
        <v>0.39579153999997629</v>
      </c>
      <c r="T52" s="86">
        <f>IF((K52)=0,"",(S52/K52))</f>
        <v>4.7419249279542922E-3</v>
      </c>
      <c r="U52" s="83"/>
      <c r="V52" s="88"/>
      <c r="W52" s="84">
        <f>W50+W51</f>
        <v>84.403285377000003</v>
      </c>
      <c r="X52" s="83"/>
      <c r="Y52" s="85">
        <f t="shared" si="13"/>
        <v>0.54106490499999893</v>
      </c>
      <c r="Z52" s="86">
        <f>IF((Q52)=0,"",(Y52/Q52))</f>
        <v>6.4518313723955136E-3</v>
      </c>
      <c r="AA52" s="83"/>
      <c r="AB52" s="88"/>
      <c r="AC52" s="84">
        <f>AC50+AC51</f>
        <v>84.780544917</v>
      </c>
      <c r="AD52" s="83"/>
      <c r="AE52" s="85">
        <f t="shared" si="14"/>
        <v>0.37725953999999717</v>
      </c>
      <c r="AF52" s="86">
        <f>IF((W52)=0,"",(AE52/W52))</f>
        <v>4.469725773290821E-3</v>
      </c>
      <c r="AG52" s="83"/>
      <c r="AH52" s="88"/>
      <c r="AI52" s="84">
        <f>AI50+AI51</f>
        <v>85.469639822000005</v>
      </c>
      <c r="AJ52" s="83"/>
      <c r="AK52" s="85">
        <f t="shared" si="15"/>
        <v>0.68909490500000459</v>
      </c>
      <c r="AL52" s="86">
        <f>IF((AC52)=0,"",(AK52/AC52))</f>
        <v>8.1279839103962741E-3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-8.3699999999999992</v>
      </c>
      <c r="I53" s="83"/>
      <c r="J53" s="88"/>
      <c r="K53" s="90">
        <f>ROUND(-K52*10%,2)</f>
        <v>-8.35</v>
      </c>
      <c r="L53" s="83"/>
      <c r="M53" s="91">
        <f>K53-H53</f>
        <v>1.9999999999999574E-2</v>
      </c>
      <c r="N53" s="92">
        <f>IF((H53)=0,"",(M53/H53))</f>
        <v>-2.3894862604539515E-3</v>
      </c>
      <c r="O53" s="83"/>
      <c r="P53" s="88"/>
      <c r="Q53" s="90">
        <f>ROUND(-Q52*10%,2)</f>
        <v>-8.39</v>
      </c>
      <c r="R53" s="83"/>
      <c r="S53" s="91">
        <f t="shared" si="12"/>
        <v>-4.0000000000000924E-2</v>
      </c>
      <c r="T53" s="92">
        <f>IF((K53)=0,"",(S53/K53))</f>
        <v>4.7904191616767577E-3</v>
      </c>
      <c r="U53" s="83"/>
      <c r="V53" s="88"/>
      <c r="W53" s="90">
        <f>ROUND(-W52*10%,2)</f>
        <v>-8.44</v>
      </c>
      <c r="X53" s="83"/>
      <c r="Y53" s="91">
        <f t="shared" si="13"/>
        <v>-4.9999999999998934E-2</v>
      </c>
      <c r="Z53" s="92">
        <f>IF((Q53)=0,"",(Y53/Q53))</f>
        <v>5.959475566150051E-3</v>
      </c>
      <c r="AA53" s="83"/>
      <c r="AB53" s="88"/>
      <c r="AC53" s="90">
        <f>ROUND(-AC52*10%,2)</f>
        <v>-8.48</v>
      </c>
      <c r="AD53" s="83"/>
      <c r="AE53" s="91">
        <f t="shared" si="14"/>
        <v>-4.0000000000000924E-2</v>
      </c>
      <c r="AF53" s="92">
        <f>IF((W53)=0,"",(AE53/W53))</f>
        <v>4.7393364928911049E-3</v>
      </c>
      <c r="AG53" s="83"/>
      <c r="AH53" s="88"/>
      <c r="AI53" s="90">
        <f>ROUND(-AI52*10%,2)</f>
        <v>-8.5500000000000007</v>
      </c>
      <c r="AJ53" s="83"/>
      <c r="AK53" s="91">
        <f t="shared" si="15"/>
        <v>-7.0000000000000284E-2</v>
      </c>
      <c r="AL53" s="92">
        <f>IF((AC53)=0,"",(AK53/AC53))</f>
        <v>8.2547169811321083E-3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75.373039102423874</v>
      </c>
      <c r="I54" s="96"/>
      <c r="J54" s="93"/>
      <c r="K54" s="97">
        <f>K52+K53</f>
        <v>75.116428932000034</v>
      </c>
      <c r="L54" s="96"/>
      <c r="M54" s="98">
        <f>K54-H54</f>
        <v>-0.2566101704238406</v>
      </c>
      <c r="N54" s="99">
        <f>IF((H54)=0,"",(M54/H54))</f>
        <v>-3.4045352752080874E-3</v>
      </c>
      <c r="O54" s="96"/>
      <c r="P54" s="93"/>
      <c r="Q54" s="97">
        <f>Q52+Q53</f>
        <v>75.472220472000004</v>
      </c>
      <c r="R54" s="96"/>
      <c r="S54" s="98">
        <f t="shared" si="12"/>
        <v>0.35579153999997004</v>
      </c>
      <c r="T54" s="99">
        <f>IF((K54)=0,"",(S54/K54))</f>
        <v>4.7365342716445451E-3</v>
      </c>
      <c r="U54" s="96"/>
      <c r="V54" s="93"/>
      <c r="W54" s="97">
        <f>W52+W53</f>
        <v>75.963285377000005</v>
      </c>
      <c r="X54" s="96"/>
      <c r="Y54" s="98">
        <f t="shared" si="13"/>
        <v>0.49106490500000177</v>
      </c>
      <c r="Z54" s="99">
        <f>IF((Q54)=0,"",(Y54/Q54))</f>
        <v>6.5065649576612839E-3</v>
      </c>
      <c r="AA54" s="96"/>
      <c r="AB54" s="93"/>
      <c r="AC54" s="97">
        <f>AC52+AC53</f>
        <v>76.300544916999996</v>
      </c>
      <c r="AD54" s="96"/>
      <c r="AE54" s="98">
        <f t="shared" si="14"/>
        <v>0.33725953999999092</v>
      </c>
      <c r="AF54" s="99">
        <f>IF((W54)=0,"",(AE54/W54))</f>
        <v>4.4397703222839495E-3</v>
      </c>
      <c r="AG54" s="96"/>
      <c r="AH54" s="93"/>
      <c r="AI54" s="97">
        <f>AI52+AI53</f>
        <v>76.919639822000008</v>
      </c>
      <c r="AJ54" s="96"/>
      <c r="AK54" s="98">
        <f t="shared" si="15"/>
        <v>0.61909490500001141</v>
      </c>
      <c r="AL54" s="99">
        <f>IF((AC54)=0,"",(AK54/AC54))</f>
        <v>8.1138988676092028E-3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71.148884161437053</v>
      </c>
      <c r="I56" s="110"/>
      <c r="J56" s="107"/>
      <c r="K56" s="109">
        <f>SUM(K47:K48,K39,K40:K43)</f>
        <v>70.904096400000014</v>
      </c>
      <c r="L56" s="110"/>
      <c r="M56" s="111">
        <f>K56-H56</f>
        <v>-0.2447877614370384</v>
      </c>
      <c r="N56" s="78">
        <f>IF((H56)=0,"",(M56/H56))</f>
        <v>-3.4405003581168491E-3</v>
      </c>
      <c r="O56" s="110"/>
      <c r="P56" s="107"/>
      <c r="Q56" s="109">
        <f>SUM(Q47:Q48,Q39,Q40:Q43)</f>
        <v>71.254354399999997</v>
      </c>
      <c r="R56" s="110"/>
      <c r="S56" s="111">
        <f t="shared" si="12"/>
        <v>0.35025799999998242</v>
      </c>
      <c r="T56" s="78">
        <f>IF((K56)=0,"",(S56/K56))</f>
        <v>4.939883840053878E-3</v>
      </c>
      <c r="U56" s="110"/>
      <c r="V56" s="107"/>
      <c r="W56" s="109">
        <f>SUM(W47:W48,W39,W40:W43)</f>
        <v>71.7331729</v>
      </c>
      <c r="X56" s="110"/>
      <c r="Y56" s="111">
        <f t="shared" si="13"/>
        <v>0.4788185000000027</v>
      </c>
      <c r="Z56" s="78">
        <f>IF((Q56)=0,"",(Y56/Q56))</f>
        <v>6.7198489696792861E-3</v>
      </c>
      <c r="AA56" s="110"/>
      <c r="AB56" s="107"/>
      <c r="AC56" s="109">
        <f>SUM(AC47:AC48,AC39,AC40:AC43)</f>
        <v>72.067030899999992</v>
      </c>
      <c r="AD56" s="110"/>
      <c r="AE56" s="111">
        <f t="shared" si="14"/>
        <v>0.33385799999999222</v>
      </c>
      <c r="AF56" s="78">
        <f>IF((W56)=0,"",(AE56/W56))</f>
        <v>4.654164684244606E-3</v>
      </c>
      <c r="AG56" s="110"/>
      <c r="AH56" s="107"/>
      <c r="AI56" s="109">
        <f>SUM(AI47:AI48,AI39,AI40:AI43)</f>
        <v>72.676849399999995</v>
      </c>
      <c r="AJ56" s="110"/>
      <c r="AK56" s="111">
        <f t="shared" si="15"/>
        <v>0.60981850000000293</v>
      </c>
      <c r="AL56" s="78">
        <f>IF((AC56)=0,"",(AK56/AC56))</f>
        <v>8.4618235604320274E-3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9.2493549409868177</v>
      </c>
      <c r="I57" s="115"/>
      <c r="J57" s="113">
        <v>0.13</v>
      </c>
      <c r="K57" s="116">
        <f>K56*J57</f>
        <v>9.2175325320000017</v>
      </c>
      <c r="L57" s="115"/>
      <c r="M57" s="117">
        <f>K57-H57</f>
        <v>-3.1822408986815987E-2</v>
      </c>
      <c r="N57" s="86">
        <f>IF((H57)=0,"",(M57/H57))</f>
        <v>-3.4405003581169562E-3</v>
      </c>
      <c r="O57" s="115"/>
      <c r="P57" s="113">
        <v>0.13</v>
      </c>
      <c r="Q57" s="116">
        <f>Q56*P57</f>
        <v>9.2630660719999991</v>
      </c>
      <c r="R57" s="115"/>
      <c r="S57" s="117">
        <f t="shared" si="12"/>
        <v>4.553353999999743E-2</v>
      </c>
      <c r="T57" s="86">
        <f>IF((K57)=0,"",(S57/K57))</f>
        <v>4.9398838400538476E-3</v>
      </c>
      <c r="U57" s="115"/>
      <c r="V57" s="113">
        <v>0.13</v>
      </c>
      <c r="W57" s="116">
        <f>W56*V57</f>
        <v>9.3253124770000007</v>
      </c>
      <c r="X57" s="115"/>
      <c r="Y57" s="117">
        <f t="shared" si="13"/>
        <v>6.2246405000001559E-2</v>
      </c>
      <c r="Z57" s="86">
        <f>IF((Q57)=0,"",(Y57/Q57))</f>
        <v>6.7198489696794171E-3</v>
      </c>
      <c r="AA57" s="115"/>
      <c r="AB57" s="113">
        <v>0.13</v>
      </c>
      <c r="AC57" s="116">
        <f>AC56*AB57</f>
        <v>9.3687140169999985</v>
      </c>
      <c r="AD57" s="115"/>
      <c r="AE57" s="117">
        <f t="shared" si="14"/>
        <v>4.3401539999997851E-2</v>
      </c>
      <c r="AF57" s="86">
        <f>IF((W57)=0,"",(AE57/W57))</f>
        <v>4.6541646842444837E-3</v>
      </c>
      <c r="AG57" s="115"/>
      <c r="AH57" s="113">
        <v>0.13</v>
      </c>
      <c r="AI57" s="116">
        <f>AI56*AH57</f>
        <v>9.4479904220000002</v>
      </c>
      <c r="AJ57" s="115"/>
      <c r="AK57" s="117">
        <f t="shared" si="15"/>
        <v>7.927640500000166E-2</v>
      </c>
      <c r="AL57" s="86">
        <f>IF((AC57)=0,"",(AK57/AC57))</f>
        <v>8.4618235604321645E-3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80.398239102423872</v>
      </c>
      <c r="I58" s="115"/>
      <c r="J58" s="119"/>
      <c r="K58" s="116">
        <f>K56+K57</f>
        <v>80.121628932000021</v>
      </c>
      <c r="L58" s="115"/>
      <c r="M58" s="117">
        <f>K58-H58</f>
        <v>-0.27661017042385083</v>
      </c>
      <c r="N58" s="86">
        <f>IF((H58)=0,"",(M58/H58))</f>
        <v>-3.4405003581168174E-3</v>
      </c>
      <c r="O58" s="115"/>
      <c r="P58" s="119"/>
      <c r="Q58" s="116">
        <f>Q56+Q57</f>
        <v>80.517420471999998</v>
      </c>
      <c r="R58" s="115"/>
      <c r="S58" s="117">
        <f t="shared" si="12"/>
        <v>0.39579153999997629</v>
      </c>
      <c r="T58" s="86">
        <f>IF((K58)=0,"",(S58/K58))</f>
        <v>4.9398838400538294E-3</v>
      </c>
      <c r="U58" s="115"/>
      <c r="V58" s="119"/>
      <c r="W58" s="116">
        <f>W56+W57</f>
        <v>81.058485376999997</v>
      </c>
      <c r="X58" s="115"/>
      <c r="Y58" s="117">
        <f t="shared" si="13"/>
        <v>0.54106490499999893</v>
      </c>
      <c r="Z58" s="86">
        <f>IF((Q58)=0,"",(Y58/Q58))</f>
        <v>6.719848969679235E-3</v>
      </c>
      <c r="AA58" s="115"/>
      <c r="AB58" s="119"/>
      <c r="AC58" s="116">
        <f>AC56+AC57</f>
        <v>81.435744916999994</v>
      </c>
      <c r="AD58" s="115"/>
      <c r="AE58" s="117">
        <f t="shared" si="14"/>
        <v>0.37725953999999717</v>
      </c>
      <c r="AF58" s="86">
        <f>IF((W58)=0,"",(AE58/W58))</f>
        <v>4.6541646842446797E-3</v>
      </c>
      <c r="AG58" s="115"/>
      <c r="AH58" s="119"/>
      <c r="AI58" s="116">
        <f>AI56+AI57</f>
        <v>82.124839821999998</v>
      </c>
      <c r="AJ58" s="115"/>
      <c r="AK58" s="117">
        <f t="shared" si="15"/>
        <v>0.68909490500000459</v>
      </c>
      <c r="AL58" s="86">
        <f>IF((AC58)=0,"",(AK58/AC58))</f>
        <v>8.461823560432043E-3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-8.0399999999999991</v>
      </c>
      <c r="I59" s="115"/>
      <c r="J59" s="119"/>
      <c r="K59" s="122">
        <f>ROUND(-K58*10%,2)</f>
        <v>-8.01</v>
      </c>
      <c r="L59" s="115"/>
      <c r="M59" s="123">
        <f>K59-H59</f>
        <v>2.9999999999999361E-2</v>
      </c>
      <c r="N59" s="92">
        <f>IF((H59)=0,"",(M59/H59))</f>
        <v>-3.7313432835820106E-3</v>
      </c>
      <c r="O59" s="115"/>
      <c r="P59" s="119"/>
      <c r="Q59" s="122">
        <f>ROUND(-Q58*10%,2)</f>
        <v>-8.0500000000000007</v>
      </c>
      <c r="R59" s="115"/>
      <c r="S59" s="123">
        <f t="shared" si="12"/>
        <v>-4.0000000000000924E-2</v>
      </c>
      <c r="T59" s="92">
        <f>IF((K59)=0,"",(S59/K59))</f>
        <v>4.9937578027466822E-3</v>
      </c>
      <c r="U59" s="115"/>
      <c r="V59" s="119"/>
      <c r="W59" s="122">
        <f>ROUND(-W58*10%,2)</f>
        <v>-8.11</v>
      </c>
      <c r="X59" s="115"/>
      <c r="Y59" s="123">
        <f t="shared" si="13"/>
        <v>-5.9999999999998721E-2</v>
      </c>
      <c r="Z59" s="92">
        <f>IF((Q59)=0,"",(Y59/Q59))</f>
        <v>7.4534161490681632E-3</v>
      </c>
      <c r="AA59" s="115"/>
      <c r="AB59" s="119"/>
      <c r="AC59" s="122">
        <f>ROUND(-AC58*10%,2)</f>
        <v>-8.14</v>
      </c>
      <c r="AD59" s="115"/>
      <c r="AE59" s="123">
        <f t="shared" si="14"/>
        <v>-3.0000000000001137E-2</v>
      </c>
      <c r="AF59" s="92">
        <f>IF((W59)=0,"",(AE59/W59))</f>
        <v>3.6991368680642589E-3</v>
      </c>
      <c r="AG59" s="115"/>
      <c r="AH59" s="119"/>
      <c r="AI59" s="122">
        <f>ROUND(-AI58*10%,2)</f>
        <v>-8.2100000000000009</v>
      </c>
      <c r="AJ59" s="115"/>
      <c r="AK59" s="123">
        <f t="shared" si="15"/>
        <v>-7.0000000000000284E-2</v>
      </c>
      <c r="AL59" s="92">
        <f>IF((AC59)=0,"",(AK59/AC59))</f>
        <v>8.5995085995086342E-3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72.35823910242388</v>
      </c>
      <c r="I60" s="127"/>
      <c r="J60" s="124"/>
      <c r="K60" s="128">
        <f>SUM(K58:K59)</f>
        <v>72.111628932000016</v>
      </c>
      <c r="L60" s="127"/>
      <c r="M60" s="129">
        <f>K60-H60</f>
        <v>-0.24661017042386391</v>
      </c>
      <c r="N60" s="130">
        <f>IF((H60)=0,"",(M60/H60))</f>
        <v>-3.4081836910760709E-3</v>
      </c>
      <c r="O60" s="127"/>
      <c r="P60" s="124"/>
      <c r="Q60" s="128">
        <f>SUM(Q58:Q59)</f>
        <v>72.467420472000001</v>
      </c>
      <c r="R60" s="127"/>
      <c r="S60" s="129">
        <f t="shared" si="12"/>
        <v>0.35579153999998425</v>
      </c>
      <c r="T60" s="130">
        <f>IF((K60)=0,"",(S60/K60))</f>
        <v>4.9338996396196978E-3</v>
      </c>
      <c r="U60" s="127"/>
      <c r="V60" s="124"/>
      <c r="W60" s="128">
        <f>SUM(W58:W59)</f>
        <v>72.948485376999997</v>
      </c>
      <c r="X60" s="127"/>
      <c r="Y60" s="129">
        <f t="shared" si="13"/>
        <v>0.48106490499999666</v>
      </c>
      <c r="Z60" s="130">
        <f>IF((Q60)=0,"",(Y60/Q60))</f>
        <v>6.6383610989143842E-3</v>
      </c>
      <c r="AA60" s="127"/>
      <c r="AB60" s="124"/>
      <c r="AC60" s="128">
        <f>SUM(AC58:AC59)</f>
        <v>73.295744916999993</v>
      </c>
      <c r="AD60" s="127"/>
      <c r="AE60" s="129">
        <f t="shared" si="14"/>
        <v>0.34725953999999604</v>
      </c>
      <c r="AF60" s="130">
        <f>IF((W60)=0,"",(AE60/W60))</f>
        <v>4.7603392751110344E-3</v>
      </c>
      <c r="AG60" s="127"/>
      <c r="AH60" s="124"/>
      <c r="AI60" s="128">
        <f>SUM(AI58:AI59)</f>
        <v>73.914839822000005</v>
      </c>
      <c r="AJ60" s="127"/>
      <c r="AK60" s="129">
        <f t="shared" si="15"/>
        <v>0.61909490500001141</v>
      </c>
      <c r="AL60" s="130">
        <f>IF((AC60)=0,"",(AK60/AC60))</f>
        <v>8.4465326834603244E-3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72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6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P79"/>
  <sheetViews>
    <sheetView showGridLines="0" topLeftCell="R42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" style="1" customWidth="1"/>
    <col min="26" max="26" width="9.109375" style="1"/>
    <col min="27" max="27" width="1.6640625" style="1" customWidth="1"/>
    <col min="28" max="28" width="13.33203125" style="1" customWidth="1"/>
    <col min="29" max="29" width="12.33203125" style="1" customWidth="1"/>
    <col min="30" max="30" width="1.6640625" style="1" customWidth="1"/>
    <col min="31" max="31" width="10" style="1" customWidth="1"/>
    <col min="32" max="32" width="9.109375" style="1"/>
    <col min="33" max="33" width="1.6640625" style="1" customWidth="1"/>
    <col min="34" max="34" width="13.33203125" style="1" customWidth="1"/>
    <col min="35" max="35" width="12.33203125" style="1" customWidth="1"/>
    <col min="36" max="36" width="1.6640625" style="1" customWidth="1"/>
    <col min="37" max="37" width="10" style="1" customWidth="1"/>
    <col min="38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77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1</v>
      </c>
      <c r="H6" s="9" t="s">
        <v>80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v>0.3</v>
      </c>
      <c r="H7" s="9" t="s">
        <v>72</v>
      </c>
      <c r="J7" s="161"/>
      <c r="K7" s="161"/>
    </row>
    <row r="8" spans="2:42" x14ac:dyDescent="0.25">
      <c r="B8" s="6"/>
      <c r="G8" s="168">
        <v>134.55000000000001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1</v>
      </c>
      <c r="G12" s="16">
        <v>4.57</v>
      </c>
      <c r="H12" s="18">
        <f t="shared" ref="H12:H27" si="0">F12*G12</f>
        <v>4.57</v>
      </c>
      <c r="I12" s="19"/>
      <c r="J12" s="16">
        <v>5.2705000000000002</v>
      </c>
      <c r="K12" s="18">
        <f t="shared" ref="K12:K27" si="1">$F12*J12</f>
        <v>5.2705000000000002</v>
      </c>
      <c r="L12" s="19"/>
      <c r="M12" s="21">
        <f>K12-H12</f>
        <v>0.7004999999999999</v>
      </c>
      <c r="N12" s="22">
        <f>IF((H12)=0,"",(M12/H12))</f>
        <v>0.15328227571115971</v>
      </c>
      <c r="O12" s="19"/>
      <c r="P12" s="16">
        <v>5.5052000000000003</v>
      </c>
      <c r="Q12" s="18">
        <f t="shared" ref="Q12:Q27" si="2">$F12*P12</f>
        <v>5.5052000000000003</v>
      </c>
      <c r="R12" s="19"/>
      <c r="S12" s="21">
        <f>Q12-K12</f>
        <v>0.23470000000000013</v>
      </c>
      <c r="T12" s="22">
        <f t="shared" ref="T12:T34" si="3">IF((K12)=0,"",(S12/K12))</f>
        <v>4.4530879423204654E-2</v>
      </c>
      <c r="U12" s="19"/>
      <c r="V12" s="16">
        <v>5.6322999999999999</v>
      </c>
      <c r="W12" s="18">
        <f t="shared" ref="W12:W27" si="4">$F12*V12</f>
        <v>5.6322999999999999</v>
      </c>
      <c r="X12" s="19"/>
      <c r="Y12" s="21">
        <f>W12-Q12</f>
        <v>0.12709999999999955</v>
      </c>
      <c r="Z12" s="22">
        <f t="shared" ref="Z12:Z34" si="5">IF((Q12)=0,"",(Y12/Q12))</f>
        <v>2.3087262951391328E-2</v>
      </c>
      <c r="AA12" s="19"/>
      <c r="AB12" s="16">
        <v>5.7121000000000004</v>
      </c>
      <c r="AC12" s="18">
        <f t="shared" ref="AC12:AC27" si="6">$F12*AB12</f>
        <v>5.7121000000000004</v>
      </c>
      <c r="AD12" s="19"/>
      <c r="AE12" s="21">
        <f>AC12-W12</f>
        <v>7.9800000000000537E-2</v>
      </c>
      <c r="AF12" s="22">
        <f t="shared" ref="AF12:AF34" si="7">IF((W12)=0,"",(AE12/W12))</f>
        <v>1.4168279388526986E-2</v>
      </c>
      <c r="AG12" s="19"/>
      <c r="AH12" s="16">
        <v>5.8753000000000002</v>
      </c>
      <c r="AI12" s="18">
        <f t="shared" ref="AI12:AI27" si="8">$F12*AH12</f>
        <v>5.8753000000000002</v>
      </c>
      <c r="AJ12" s="19"/>
      <c r="AK12" s="21">
        <f>AI12-AC12</f>
        <v>0.16319999999999979</v>
      </c>
      <c r="AL12" s="22">
        <f t="shared" ref="AL12:AL34" si="9">IF((AC12)=0,"",(AK12/AC12))</f>
        <v>2.8570928380105352E-2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69">
        <f>G6</f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0.3</v>
      </c>
      <c r="G19" s="16">
        <v>12.5335</v>
      </c>
      <c r="H19" s="18">
        <f t="shared" si="0"/>
        <v>3.7600499999999997</v>
      </c>
      <c r="I19" s="19"/>
      <c r="J19" s="16">
        <v>14.454800000000001</v>
      </c>
      <c r="K19" s="18">
        <f t="shared" si="1"/>
        <v>4.3364399999999996</v>
      </c>
      <c r="L19" s="19"/>
      <c r="M19" s="21">
        <f t="shared" si="10"/>
        <v>0.57638999999999996</v>
      </c>
      <c r="N19" s="22">
        <f t="shared" si="11"/>
        <v>0.15329317429289505</v>
      </c>
      <c r="O19" s="19"/>
      <c r="P19" s="16">
        <v>15.0984</v>
      </c>
      <c r="Q19" s="18">
        <f t="shared" si="2"/>
        <v>4.5295199999999998</v>
      </c>
      <c r="R19" s="19"/>
      <c r="S19" s="21">
        <f t="shared" si="12"/>
        <v>0.19308000000000014</v>
      </c>
      <c r="T19" s="22">
        <f t="shared" si="3"/>
        <v>4.4525002075435187E-2</v>
      </c>
      <c r="U19" s="19"/>
      <c r="V19" s="16">
        <v>15.446999999999999</v>
      </c>
      <c r="W19" s="18">
        <f t="shared" si="4"/>
        <v>4.6340999999999992</v>
      </c>
      <c r="X19" s="19"/>
      <c r="Y19" s="21">
        <f t="shared" si="13"/>
        <v>0.10457999999999945</v>
      </c>
      <c r="Z19" s="22">
        <f t="shared" si="5"/>
        <v>2.3088539182959663E-2</v>
      </c>
      <c r="AA19" s="19"/>
      <c r="AB19" s="16">
        <v>15.666</v>
      </c>
      <c r="AC19" s="18">
        <f t="shared" si="6"/>
        <v>4.6997999999999998</v>
      </c>
      <c r="AD19" s="19"/>
      <c r="AE19" s="21">
        <f t="shared" si="14"/>
        <v>6.5700000000000536E-2</v>
      </c>
      <c r="AF19" s="22">
        <f t="shared" si="7"/>
        <v>1.4177510196154711E-2</v>
      </c>
      <c r="AG19" s="19"/>
      <c r="AH19" s="16">
        <v>16.113499999999998</v>
      </c>
      <c r="AI19" s="18">
        <f t="shared" si="8"/>
        <v>4.8340499999999995</v>
      </c>
      <c r="AJ19" s="19"/>
      <c r="AK19" s="21">
        <f t="shared" si="15"/>
        <v>0.13424999999999976</v>
      </c>
      <c r="AL19" s="22">
        <f t="shared" si="9"/>
        <v>2.8565045321077443E-2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32">$G$7</f>
        <v>0.3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0.3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3">$G$7</f>
        <v>0.3</v>
      </c>
      <c r="G24" s="16">
        <v>-8.6300000000000002E-2</v>
      </c>
      <c r="H24" s="18">
        <f t="shared" si="0"/>
        <v>-2.589E-2</v>
      </c>
      <c r="I24" s="19"/>
      <c r="J24" s="16">
        <v>0</v>
      </c>
      <c r="K24" s="18">
        <f t="shared" si="1"/>
        <v>0</v>
      </c>
      <c r="L24" s="19"/>
      <c r="M24" s="21">
        <f t="shared" si="10"/>
        <v>2.589E-2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3"/>
        <v>0.3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3"/>
        <v>0.3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3"/>
        <v>0.3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8.3441599999999987</v>
      </c>
      <c r="I28" s="31"/>
      <c r="J28" s="28"/>
      <c r="K28" s="30">
        <f>SUM(K12:K27)</f>
        <v>9.6069399999999998</v>
      </c>
      <c r="L28" s="31"/>
      <c r="M28" s="32">
        <f t="shared" si="10"/>
        <v>1.2627800000000011</v>
      </c>
      <c r="N28" s="33">
        <f t="shared" si="11"/>
        <v>0.15133698299169734</v>
      </c>
      <c r="O28" s="31"/>
      <c r="P28" s="28"/>
      <c r="Q28" s="30">
        <f>SUM(Q12:Q27)</f>
        <v>10.03472</v>
      </c>
      <c r="R28" s="31"/>
      <c r="S28" s="32">
        <f t="shared" si="12"/>
        <v>0.42778000000000027</v>
      </c>
      <c r="T28" s="33">
        <f t="shared" si="3"/>
        <v>4.4528226469614705E-2</v>
      </c>
      <c r="U28" s="31"/>
      <c r="V28" s="28"/>
      <c r="W28" s="30">
        <f>SUM(W12:W27)</f>
        <v>10.266399999999999</v>
      </c>
      <c r="X28" s="31"/>
      <c r="Y28" s="32">
        <f t="shared" si="13"/>
        <v>0.231679999999999</v>
      </c>
      <c r="Z28" s="33">
        <f t="shared" si="5"/>
        <v>2.3087839022912348E-2</v>
      </c>
      <c r="AA28" s="31"/>
      <c r="AB28" s="28"/>
      <c r="AC28" s="30">
        <f>SUM(AC12:AC27)</f>
        <v>10.411899999999999</v>
      </c>
      <c r="AD28" s="31"/>
      <c r="AE28" s="32">
        <f t="shared" si="14"/>
        <v>0.14550000000000018</v>
      </c>
      <c r="AF28" s="33">
        <f t="shared" si="7"/>
        <v>1.4172446037559436E-2</v>
      </c>
      <c r="AG28" s="31"/>
      <c r="AH28" s="28"/>
      <c r="AI28" s="30">
        <f>SUM(AI12:AI27)</f>
        <v>10.709350000000001</v>
      </c>
      <c r="AJ28" s="31"/>
      <c r="AK28" s="32">
        <f t="shared" si="15"/>
        <v>0.29745000000000132</v>
      </c>
      <c r="AL28" s="33">
        <f t="shared" si="9"/>
        <v>2.8568272841652469E-2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0.3</v>
      </c>
      <c r="G29" s="16">
        <v>-0.56882109506816436</v>
      </c>
      <c r="H29" s="18">
        <f t="shared" ref="H29:H35" si="34">F29*G29</f>
        <v>-0.17064632852044931</v>
      </c>
      <c r="I29" s="19"/>
      <c r="J29" s="16">
        <v>-9.4899999999999998E-2</v>
      </c>
      <c r="K29" s="18">
        <f t="shared" ref="K29:K35" si="35">$F29*J29</f>
        <v>-2.8469999999999999E-2</v>
      </c>
      <c r="L29" s="19"/>
      <c r="M29" s="21">
        <f t="shared" si="10"/>
        <v>0.14217632852044931</v>
      </c>
      <c r="N29" s="22">
        <f t="shared" si="11"/>
        <v>-0.83316371206551743</v>
      </c>
      <c r="O29" s="19"/>
      <c r="P29" s="16">
        <v>0</v>
      </c>
      <c r="Q29" s="18">
        <f t="shared" ref="Q29:Q35" si="36">$F29*P29</f>
        <v>0</v>
      </c>
      <c r="R29" s="19"/>
      <c r="S29" s="21">
        <f t="shared" si="12"/>
        <v>2.8469999999999999E-2</v>
      </c>
      <c r="T29" s="22">
        <f t="shared" si="3"/>
        <v>-1</v>
      </c>
      <c r="U29" s="19"/>
      <c r="V29" s="16">
        <v>0</v>
      </c>
      <c r="W29" s="18">
        <f t="shared" ref="W29:W35" si="37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8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9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40">$G$7</f>
        <v>0.3</v>
      </c>
      <c r="G30" s="16">
        <v>-1.3273054170749232E-2</v>
      </c>
      <c r="H30" s="18">
        <f t="shared" si="34"/>
        <v>-3.9819162512247696E-3</v>
      </c>
      <c r="I30" s="19"/>
      <c r="J30" s="16">
        <v>0.43309999999999998</v>
      </c>
      <c r="K30" s="18">
        <f t="shared" si="35"/>
        <v>0.12992999999999999</v>
      </c>
      <c r="L30" s="19"/>
      <c r="M30" s="21">
        <f t="shared" ref="M30:M31" si="41">K30-H30</f>
        <v>0.13391191625122476</v>
      </c>
      <c r="N30" s="22">
        <f t="shared" ref="N30:N31" si="42">IF((H30)=0,"",(M30/H30))</f>
        <v>-33.630018263200725</v>
      </c>
      <c r="O30" s="19"/>
      <c r="P30" s="16">
        <v>0</v>
      </c>
      <c r="Q30" s="18">
        <f t="shared" si="36"/>
        <v>0</v>
      </c>
      <c r="R30" s="19"/>
      <c r="S30" s="21">
        <f t="shared" ref="S30:S31" si="43">Q30-K30</f>
        <v>-0.12992999999999999</v>
      </c>
      <c r="T30" s="22">
        <f t="shared" ref="T30:T31" si="44">IF((K30)=0,"",(S30/K30))</f>
        <v>-1</v>
      </c>
      <c r="U30" s="19"/>
      <c r="V30" s="16">
        <v>0</v>
      </c>
      <c r="W30" s="18">
        <f t="shared" si="37"/>
        <v>0</v>
      </c>
      <c r="X30" s="19"/>
      <c r="Y30" s="21">
        <f t="shared" ref="Y30:Y31" si="45">W30-Q30</f>
        <v>0</v>
      </c>
      <c r="Z30" s="22" t="str">
        <f t="shared" ref="Z30:Z31" si="46">IF((Q30)=0,"",(Y30/Q30))</f>
        <v/>
      </c>
      <c r="AA30" s="19"/>
      <c r="AB30" s="16">
        <v>0</v>
      </c>
      <c r="AC30" s="18">
        <f t="shared" si="38"/>
        <v>0</v>
      </c>
      <c r="AD30" s="19"/>
      <c r="AE30" s="21">
        <f t="shared" ref="AE30:AE31" si="47">AC30-W30</f>
        <v>0</v>
      </c>
      <c r="AF30" s="22" t="str">
        <f t="shared" ref="AF30:AF31" si="48">IF((W30)=0,"",(AE30/W30))</f>
        <v/>
      </c>
      <c r="AG30" s="19"/>
      <c r="AH30" s="16">
        <v>0</v>
      </c>
      <c r="AI30" s="18">
        <f t="shared" si="39"/>
        <v>0</v>
      </c>
      <c r="AJ30" s="19"/>
      <c r="AK30" s="21">
        <f t="shared" ref="AK30:AK31" si="49">AI30-AC30</f>
        <v>0</v>
      </c>
      <c r="AL30" s="22" t="str">
        <f t="shared" ref="AL30:AL31" si="50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40"/>
        <v>0.3</v>
      </c>
      <c r="G31" s="16">
        <v>0</v>
      </c>
      <c r="H31" s="18">
        <f t="shared" si="34"/>
        <v>0</v>
      </c>
      <c r="I31" s="19"/>
      <c r="J31" s="16">
        <v>4.4699999999999997E-2</v>
      </c>
      <c r="K31" s="18">
        <f>$F31*J31</f>
        <v>1.3409999999999998E-2</v>
      </c>
      <c r="L31" s="19"/>
      <c r="M31" s="21">
        <f t="shared" si="41"/>
        <v>1.3409999999999998E-2</v>
      </c>
      <c r="N31" s="22" t="str">
        <f t="shared" si="42"/>
        <v/>
      </c>
      <c r="O31" s="19"/>
      <c r="P31" s="16">
        <v>0</v>
      </c>
      <c r="Q31" s="18">
        <f t="shared" si="36"/>
        <v>0</v>
      </c>
      <c r="R31" s="19"/>
      <c r="S31" s="21">
        <f t="shared" si="43"/>
        <v>-1.3409999999999998E-2</v>
      </c>
      <c r="T31" s="22">
        <f t="shared" si="44"/>
        <v>-1</v>
      </c>
      <c r="U31" s="19"/>
      <c r="V31" s="16">
        <v>0</v>
      </c>
      <c r="W31" s="18">
        <f t="shared" si="37"/>
        <v>0</v>
      </c>
      <c r="X31" s="19"/>
      <c r="Y31" s="21">
        <f t="shared" si="45"/>
        <v>0</v>
      </c>
      <c r="Z31" s="22" t="str">
        <f t="shared" si="46"/>
        <v/>
      </c>
      <c r="AA31" s="19"/>
      <c r="AB31" s="16">
        <v>0</v>
      </c>
      <c r="AC31" s="18">
        <f t="shared" si="38"/>
        <v>0</v>
      </c>
      <c r="AD31" s="19"/>
      <c r="AE31" s="21">
        <f t="shared" si="47"/>
        <v>0</v>
      </c>
      <c r="AF31" s="22" t="str">
        <f t="shared" si="48"/>
        <v/>
      </c>
      <c r="AG31" s="19"/>
      <c r="AH31" s="16">
        <v>0</v>
      </c>
      <c r="AI31" s="18">
        <f t="shared" si="39"/>
        <v>0</v>
      </c>
      <c r="AJ31" s="19"/>
      <c r="AK31" s="21">
        <f t="shared" si="49"/>
        <v>0</v>
      </c>
      <c r="AL31" s="22" t="str">
        <f t="shared" si="50"/>
        <v/>
      </c>
    </row>
    <row r="32" spans="2:38" hidden="1" x14ac:dyDescent="0.25">
      <c r="B32" s="35"/>
      <c r="C32" s="14"/>
      <c r="D32" s="15"/>
      <c r="E32" s="15"/>
      <c r="F32" s="17">
        <f t="shared" ref="F32:F33" si="51">$G$7</f>
        <v>0.3</v>
      </c>
      <c r="G32" s="16"/>
      <c r="H32" s="18">
        <f t="shared" si="34"/>
        <v>0</v>
      </c>
      <c r="I32" s="36"/>
      <c r="J32" s="16"/>
      <c r="K32" s="18">
        <f t="shared" si="35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6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7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8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9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51"/>
        <v>0.3</v>
      </c>
      <c r="G33" s="141">
        <v>1.745E-2</v>
      </c>
      <c r="H33" s="18">
        <f t="shared" si="34"/>
        <v>5.2350000000000001E-3</v>
      </c>
      <c r="I33" s="19"/>
      <c r="J33" s="141">
        <v>1.745E-2</v>
      </c>
      <c r="K33" s="18">
        <f t="shared" si="35"/>
        <v>5.2350000000000001E-3</v>
      </c>
      <c r="L33" s="19"/>
      <c r="M33" s="21">
        <f t="shared" si="10"/>
        <v>0</v>
      </c>
      <c r="N33" s="22">
        <f t="shared" si="11"/>
        <v>0</v>
      </c>
      <c r="O33" s="19"/>
      <c r="P33" s="141">
        <v>1.745E-2</v>
      </c>
      <c r="Q33" s="18">
        <f t="shared" si="36"/>
        <v>5.2350000000000001E-3</v>
      </c>
      <c r="R33" s="19"/>
      <c r="S33" s="21">
        <f t="shared" si="12"/>
        <v>0</v>
      </c>
      <c r="T33" s="22">
        <f t="shared" si="3"/>
        <v>0</v>
      </c>
      <c r="U33" s="19"/>
      <c r="V33" s="141">
        <v>1.745E-2</v>
      </c>
      <c r="W33" s="18">
        <f t="shared" si="37"/>
        <v>5.2350000000000001E-3</v>
      </c>
      <c r="X33" s="19"/>
      <c r="Y33" s="21">
        <f t="shared" si="13"/>
        <v>0</v>
      </c>
      <c r="Z33" s="22">
        <f t="shared" si="5"/>
        <v>0</v>
      </c>
      <c r="AA33" s="19"/>
      <c r="AB33" s="141">
        <v>1.745E-2</v>
      </c>
      <c r="AC33" s="18">
        <f t="shared" si="38"/>
        <v>5.2350000000000001E-3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1.745E-2</v>
      </c>
      <c r="AI33" s="18">
        <f t="shared" si="39"/>
        <v>5.2350000000000001E-3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4.1427945000000079</v>
      </c>
      <c r="G34" s="38">
        <f>IF(ISBLANK(D5)=TRUE, 0, IF(D5="TOU", 0.64*$G$44+0.18*$G$45+0.18*$G$46, IF(AND(D5="non-TOU", F48&gt;0), G48,G47)))</f>
        <v>8.3000000000000004E-2</v>
      </c>
      <c r="H34" s="18">
        <f t="shared" si="34"/>
        <v>0.3438519435000007</v>
      </c>
      <c r="I34" s="19"/>
      <c r="J34" s="38">
        <f>IF(ISBLANK($D$5)=TRUE, 0, IF(G5="TOU", 0.64*$G$44+0.18*$G$45+0.18*$G$46, IF(AND(G5="non-TOU", $F$48&gt;0), $G$48,$G$47)))</f>
        <v>8.3000000000000004E-2</v>
      </c>
      <c r="K34" s="18">
        <f t="shared" si="35"/>
        <v>0.3438519435000007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IF(M5="TOU", 0.64*$G$44+0.18*$G$45+0.18*$G$46, IF(AND(M5="non-TOU", $F$48&gt;0), $G$48,$G$47)))</f>
        <v>8.3000000000000004E-2</v>
      </c>
      <c r="Q34" s="18">
        <f t="shared" si="36"/>
        <v>0.3438519435000007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IF(S5="TOU", 0.64*$G$44+0.18*$G$45+0.18*$G$46, IF(AND(S5="non-TOU", $F$48&gt;0), $G$48,$G$47)))</f>
        <v>8.3000000000000004E-2</v>
      </c>
      <c r="W34" s="18">
        <f t="shared" si="37"/>
        <v>0.3438519435000007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IF(Y5="TOU", 0.64*$G$44+0.18*$G$45+0.18*$G$46, IF(AND(Y5="non-TOU", $F$48&gt;0), $G$48,$G$47)))</f>
        <v>8.3000000000000004E-2</v>
      </c>
      <c r="AC34" s="18">
        <f t="shared" si="38"/>
        <v>0.3438519435000007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IF(AE5="TOU", 0.64*$G$44+0.18*$G$45+0.18*$G$46, IF(AND(AE5="non-TOU", $F$48&gt;0), $G$48,$G$47)))</f>
        <v>8.3000000000000004E-2</v>
      </c>
      <c r="AI34" s="18">
        <f t="shared" si="39"/>
        <v>0.3438519435000007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1</v>
      </c>
      <c r="G35" s="38"/>
      <c r="H35" s="18">
        <f t="shared" si="34"/>
        <v>0</v>
      </c>
      <c r="I35" s="19"/>
      <c r="J35" s="38"/>
      <c r="K35" s="18">
        <f t="shared" si="35"/>
        <v>0</v>
      </c>
      <c r="L35" s="19"/>
      <c r="M35" s="21">
        <f t="shared" si="10"/>
        <v>0</v>
      </c>
      <c r="N35" s="22"/>
      <c r="O35" s="19"/>
      <c r="P35" s="38"/>
      <c r="Q35" s="18">
        <f t="shared" si="36"/>
        <v>0</v>
      </c>
      <c r="R35" s="19"/>
      <c r="S35" s="21">
        <f t="shared" si="12"/>
        <v>0</v>
      </c>
      <c r="T35" s="22"/>
      <c r="U35" s="19"/>
      <c r="V35" s="38"/>
      <c r="W35" s="18">
        <f t="shared" si="37"/>
        <v>0</v>
      </c>
      <c r="X35" s="19"/>
      <c r="Y35" s="21">
        <f t="shared" si="13"/>
        <v>0</v>
      </c>
      <c r="Z35" s="22"/>
      <c r="AA35" s="19"/>
      <c r="AB35" s="38"/>
      <c r="AC35" s="18">
        <f t="shared" si="38"/>
        <v>0</v>
      </c>
      <c r="AD35" s="19"/>
      <c r="AE35" s="21">
        <f t="shared" si="14"/>
        <v>0</v>
      </c>
      <c r="AF35" s="22"/>
      <c r="AG35" s="19"/>
      <c r="AH35" s="38"/>
      <c r="AI35" s="18">
        <f t="shared" si="39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8.518618698728325</v>
      </c>
      <c r="I36" s="31"/>
      <c r="J36" s="42"/>
      <c r="K36" s="44">
        <f>SUM(K29:K35)+K28</f>
        <v>10.070896943500001</v>
      </c>
      <c r="L36" s="31"/>
      <c r="M36" s="32">
        <f t="shared" si="10"/>
        <v>1.5522782447716761</v>
      </c>
      <c r="N36" s="33">
        <f t="shared" ref="N36:N46" si="52">IF((H36)=0,"",(M36/H36))</f>
        <v>0.18222182488381633</v>
      </c>
      <c r="O36" s="31"/>
      <c r="P36" s="42"/>
      <c r="Q36" s="44">
        <f>SUM(Q29:Q35)+Q28</f>
        <v>10.383806943500002</v>
      </c>
      <c r="R36" s="31"/>
      <c r="S36" s="32">
        <f t="shared" si="12"/>
        <v>0.31291000000000047</v>
      </c>
      <c r="T36" s="33">
        <f t="shared" ref="T36:T46" si="53">IF((K36)=0,"",(S36/K36))</f>
        <v>3.1070718105397761E-2</v>
      </c>
      <c r="U36" s="31"/>
      <c r="V36" s="42"/>
      <c r="W36" s="44">
        <f>SUM(W29:W35)+W28</f>
        <v>10.615486943500001</v>
      </c>
      <c r="X36" s="31"/>
      <c r="Y36" s="32">
        <f t="shared" si="13"/>
        <v>0.231679999999999</v>
      </c>
      <c r="Z36" s="33">
        <f t="shared" ref="Z36:Z46" si="54">IF((Q36)=0,"",(Y36/Q36))</f>
        <v>2.2311662886319816E-2</v>
      </c>
      <c r="AA36" s="31"/>
      <c r="AB36" s="42"/>
      <c r="AC36" s="44">
        <f>SUM(AC29:AC35)+AC28</f>
        <v>10.760986943500001</v>
      </c>
      <c r="AD36" s="31"/>
      <c r="AE36" s="32">
        <f t="shared" si="14"/>
        <v>0.14550000000000018</v>
      </c>
      <c r="AF36" s="33">
        <f t="shared" ref="AF36:AF46" si="55">IF((W36)=0,"",(AE36/W36))</f>
        <v>1.3706389614947594E-2</v>
      </c>
      <c r="AG36" s="31"/>
      <c r="AH36" s="42"/>
      <c r="AI36" s="44">
        <f>SUM(AI29:AI35)+AI28</f>
        <v>11.058436943500002</v>
      </c>
      <c r="AJ36" s="31"/>
      <c r="AK36" s="32">
        <f t="shared" si="15"/>
        <v>0.29745000000000132</v>
      </c>
      <c r="AL36" s="33">
        <f t="shared" ref="AL36:AL46" si="56">IF((AC36)=0,"",(AK36/AC36))</f>
        <v>2.7641516671449096E-2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0.3</v>
      </c>
      <c r="G37" s="20">
        <v>2.0832999999999999</v>
      </c>
      <c r="H37" s="18">
        <f>F37*G37</f>
        <v>0.62498999999999993</v>
      </c>
      <c r="I37" s="19"/>
      <c r="J37" s="20">
        <v>2.1637</v>
      </c>
      <c r="K37" s="18">
        <f>$F37*J37</f>
        <v>0.64910999999999996</v>
      </c>
      <c r="L37" s="19"/>
      <c r="M37" s="21">
        <f t="shared" si="10"/>
        <v>2.412000000000003E-2</v>
      </c>
      <c r="N37" s="22">
        <f t="shared" si="52"/>
        <v>3.8592617481879761E-2</v>
      </c>
      <c r="O37" s="19"/>
      <c r="P37" s="20">
        <v>2.2364000000000002</v>
      </c>
      <c r="Q37" s="18">
        <f>$F37*P37</f>
        <v>0.67092000000000007</v>
      </c>
      <c r="R37" s="19"/>
      <c r="S37" s="21">
        <f t="shared" si="12"/>
        <v>2.1810000000000107E-2</v>
      </c>
      <c r="T37" s="22">
        <f t="shared" si="53"/>
        <v>3.3599852105190349E-2</v>
      </c>
      <c r="U37" s="19"/>
      <c r="V37" s="20">
        <v>2.3090999999999999</v>
      </c>
      <c r="W37" s="18">
        <f>$F37*V37</f>
        <v>0.69272999999999996</v>
      </c>
      <c r="X37" s="19"/>
      <c r="Y37" s="21">
        <f t="shared" si="13"/>
        <v>2.1809999999999885E-2</v>
      </c>
      <c r="Z37" s="22">
        <f t="shared" si="54"/>
        <v>3.250760150241442E-2</v>
      </c>
      <c r="AA37" s="19"/>
      <c r="AB37" s="20">
        <v>2.3818999999999999</v>
      </c>
      <c r="AC37" s="18">
        <f>$F37*AB37</f>
        <v>0.71456999999999993</v>
      </c>
      <c r="AD37" s="19"/>
      <c r="AE37" s="21">
        <f t="shared" si="14"/>
        <v>2.1839999999999971E-2</v>
      </c>
      <c r="AF37" s="22">
        <f t="shared" si="55"/>
        <v>3.1527434931358497E-2</v>
      </c>
      <c r="AG37" s="19"/>
      <c r="AH37" s="20">
        <v>2.4546000000000001</v>
      </c>
      <c r="AI37" s="18">
        <f>$F37*AH37</f>
        <v>0.73638000000000003</v>
      </c>
      <c r="AJ37" s="19"/>
      <c r="AK37" s="21">
        <f t="shared" si="15"/>
        <v>2.1810000000000107E-2</v>
      </c>
      <c r="AL37" s="22">
        <f t="shared" si="56"/>
        <v>3.0521852302783644E-2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0.3</v>
      </c>
      <c r="G38" s="20">
        <v>1.5075000000000001</v>
      </c>
      <c r="H38" s="18">
        <f>F38*G38</f>
        <v>0.45224999999999999</v>
      </c>
      <c r="I38" s="19"/>
      <c r="J38" s="20">
        <v>1.6186</v>
      </c>
      <c r="K38" s="18">
        <f>$F38*J38</f>
        <v>0.48558000000000001</v>
      </c>
      <c r="L38" s="19"/>
      <c r="M38" s="21">
        <f t="shared" si="10"/>
        <v>3.3330000000000026E-2</v>
      </c>
      <c r="N38" s="22">
        <f t="shared" si="52"/>
        <v>7.3698175787728082E-2</v>
      </c>
      <c r="O38" s="19"/>
      <c r="P38" s="20">
        <v>1.6516999999999999</v>
      </c>
      <c r="Q38" s="18">
        <f>$F38*P38</f>
        <v>0.49550999999999995</v>
      </c>
      <c r="R38" s="19"/>
      <c r="S38" s="21">
        <f t="shared" si="12"/>
        <v>9.9299999999999389E-3</v>
      </c>
      <c r="T38" s="22">
        <f t="shared" si="53"/>
        <v>2.0449771407388975E-2</v>
      </c>
      <c r="U38" s="19"/>
      <c r="V38" s="20">
        <v>1.6848000000000001</v>
      </c>
      <c r="W38" s="18">
        <f>$F38*V38</f>
        <v>0.50544</v>
      </c>
      <c r="X38" s="19"/>
      <c r="Y38" s="21">
        <f t="shared" si="13"/>
        <v>9.9300000000000499E-3</v>
      </c>
      <c r="Z38" s="22">
        <f t="shared" si="54"/>
        <v>2.0039958830296162E-2</v>
      </c>
      <c r="AA38" s="19"/>
      <c r="AB38" s="20">
        <v>1.7179</v>
      </c>
      <c r="AC38" s="18">
        <f>$F38*AB38</f>
        <v>0.51536999999999999</v>
      </c>
      <c r="AD38" s="19"/>
      <c r="AE38" s="21">
        <f t="shared" si="14"/>
        <v>9.9299999999999944E-3</v>
      </c>
      <c r="AF38" s="22">
        <f t="shared" si="55"/>
        <v>1.9646248812915469E-2</v>
      </c>
      <c r="AG38" s="19"/>
      <c r="AH38" s="20">
        <v>1.7509999999999999</v>
      </c>
      <c r="AI38" s="18">
        <f>$F38*AH38</f>
        <v>0.52529999999999999</v>
      </c>
      <c r="AJ38" s="19"/>
      <c r="AK38" s="21">
        <f t="shared" si="15"/>
        <v>9.9299999999999944E-3</v>
      </c>
      <c r="AL38" s="22">
        <f t="shared" si="56"/>
        <v>1.9267710576867096E-2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9.5958586987283248</v>
      </c>
      <c r="I39" s="49"/>
      <c r="J39" s="48"/>
      <c r="K39" s="44">
        <f>SUM(K36:K38)</f>
        <v>11.205586943500002</v>
      </c>
      <c r="L39" s="49"/>
      <c r="M39" s="32">
        <f t="shared" si="10"/>
        <v>1.6097282447716772</v>
      </c>
      <c r="N39" s="33">
        <f t="shared" si="52"/>
        <v>0.16775239145455567</v>
      </c>
      <c r="O39" s="49"/>
      <c r="P39" s="48"/>
      <c r="Q39" s="44">
        <f>SUM(Q36:Q38)</f>
        <v>11.550236943500002</v>
      </c>
      <c r="R39" s="49"/>
      <c r="S39" s="32">
        <f t="shared" si="12"/>
        <v>0.34464999999999968</v>
      </c>
      <c r="T39" s="33">
        <f t="shared" si="53"/>
        <v>3.0756978794396841E-2</v>
      </c>
      <c r="U39" s="49"/>
      <c r="V39" s="48"/>
      <c r="W39" s="44">
        <f>SUM(W36:W38)</f>
        <v>11.8136569435</v>
      </c>
      <c r="X39" s="49"/>
      <c r="Y39" s="32">
        <f t="shared" si="13"/>
        <v>0.26341999999999821</v>
      </c>
      <c r="Z39" s="33">
        <f t="shared" si="54"/>
        <v>2.2806458541808544E-2</v>
      </c>
      <c r="AA39" s="49"/>
      <c r="AB39" s="48"/>
      <c r="AC39" s="44">
        <f>SUM(AC36:AC38)</f>
        <v>11.990926943500002</v>
      </c>
      <c r="AD39" s="49"/>
      <c r="AE39" s="32">
        <f t="shared" si="14"/>
        <v>0.17727000000000182</v>
      </c>
      <c r="AF39" s="33">
        <f t="shared" si="55"/>
        <v>1.5005514452282929E-2</v>
      </c>
      <c r="AG39" s="49"/>
      <c r="AH39" s="48"/>
      <c r="AI39" s="44">
        <f>SUM(AI36:AI38)</f>
        <v>12.320116943500002</v>
      </c>
      <c r="AJ39" s="49"/>
      <c r="AK39" s="32">
        <f t="shared" si="15"/>
        <v>0.32919000000000054</v>
      </c>
      <c r="AL39" s="33">
        <f t="shared" si="56"/>
        <v>2.7453257079382561E-2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138.69279450000002</v>
      </c>
      <c r="G40" s="51">
        <v>4.4000000000000003E-3</v>
      </c>
      <c r="H40" s="162">
        <f t="shared" ref="H40:H48" si="57">F40*G40</f>
        <v>0.61024829580000017</v>
      </c>
      <c r="I40" s="19"/>
      <c r="J40" s="51">
        <v>4.4000000000000003E-3</v>
      </c>
      <c r="K40" s="162">
        <f t="shared" ref="K40:K48" si="58">$F40*J40</f>
        <v>0.61024829580000017</v>
      </c>
      <c r="L40" s="19"/>
      <c r="M40" s="21">
        <f>K40-H40</f>
        <v>0</v>
      </c>
      <c r="N40" s="163">
        <f t="shared" si="52"/>
        <v>0</v>
      </c>
      <c r="O40" s="19"/>
      <c r="P40" s="51">
        <v>4.4000000000000003E-3</v>
      </c>
      <c r="Q40" s="162">
        <f t="shared" ref="Q40:Q48" si="59">$F40*P40</f>
        <v>0.61024829580000017</v>
      </c>
      <c r="R40" s="19"/>
      <c r="S40" s="21">
        <f t="shared" si="12"/>
        <v>0</v>
      </c>
      <c r="T40" s="163">
        <f t="shared" si="53"/>
        <v>0</v>
      </c>
      <c r="U40" s="19"/>
      <c r="V40" s="51">
        <v>4.4000000000000003E-3</v>
      </c>
      <c r="W40" s="162">
        <f t="shared" ref="W40:W48" si="60">$F40*V40</f>
        <v>0.61024829580000017</v>
      </c>
      <c r="X40" s="19"/>
      <c r="Y40" s="21">
        <f t="shared" si="13"/>
        <v>0</v>
      </c>
      <c r="Z40" s="163">
        <f t="shared" si="54"/>
        <v>0</v>
      </c>
      <c r="AA40" s="19"/>
      <c r="AB40" s="51">
        <v>4.4000000000000003E-3</v>
      </c>
      <c r="AC40" s="162">
        <f t="shared" ref="AC40:AC48" si="61">$F40*AB40</f>
        <v>0.61024829580000017</v>
      </c>
      <c r="AD40" s="19"/>
      <c r="AE40" s="21">
        <f t="shared" si="14"/>
        <v>0</v>
      </c>
      <c r="AF40" s="163">
        <f t="shared" si="55"/>
        <v>0</v>
      </c>
      <c r="AG40" s="19"/>
      <c r="AH40" s="51">
        <v>4.4000000000000003E-3</v>
      </c>
      <c r="AI40" s="162">
        <f t="shared" ref="AI40:AI48" si="62">$F40*AH40</f>
        <v>0.61024829580000017</v>
      </c>
      <c r="AJ40" s="19"/>
      <c r="AK40" s="21">
        <f t="shared" si="15"/>
        <v>0</v>
      </c>
      <c r="AL40" s="16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138.69279450000002</v>
      </c>
      <c r="G41" s="51">
        <v>1.1999999999999999E-3</v>
      </c>
      <c r="H41" s="162">
        <f t="shared" si="57"/>
        <v>0.16643135340000001</v>
      </c>
      <c r="I41" s="19"/>
      <c r="J41" s="51">
        <v>1.1999999999999999E-3</v>
      </c>
      <c r="K41" s="162">
        <f t="shared" si="58"/>
        <v>0.16643135340000001</v>
      </c>
      <c r="L41" s="19"/>
      <c r="M41" s="21">
        <f t="shared" si="10"/>
        <v>0</v>
      </c>
      <c r="N41" s="163">
        <f t="shared" si="52"/>
        <v>0</v>
      </c>
      <c r="O41" s="19"/>
      <c r="P41" s="51">
        <v>1.2999999999999999E-3</v>
      </c>
      <c r="Q41" s="162">
        <f t="shared" si="59"/>
        <v>0.18030063285</v>
      </c>
      <c r="R41" s="19"/>
      <c r="S41" s="21">
        <f t="shared" si="12"/>
        <v>1.3869279449999994E-2</v>
      </c>
      <c r="T41" s="163">
        <f t="shared" si="53"/>
        <v>8.3333333333333287E-2</v>
      </c>
      <c r="U41" s="19"/>
      <c r="V41" s="51">
        <v>1.2999999999999999E-3</v>
      </c>
      <c r="W41" s="162">
        <f t="shared" si="60"/>
        <v>0.18030063285</v>
      </c>
      <c r="X41" s="19"/>
      <c r="Y41" s="21">
        <f t="shared" si="13"/>
        <v>0</v>
      </c>
      <c r="Z41" s="163">
        <f t="shared" si="54"/>
        <v>0</v>
      </c>
      <c r="AA41" s="19"/>
      <c r="AB41" s="51">
        <v>1.2999999999999999E-3</v>
      </c>
      <c r="AC41" s="162">
        <f t="shared" si="61"/>
        <v>0.18030063285</v>
      </c>
      <c r="AD41" s="19"/>
      <c r="AE41" s="21">
        <f t="shared" si="14"/>
        <v>0</v>
      </c>
      <c r="AF41" s="163">
        <f t="shared" si="55"/>
        <v>0</v>
      </c>
      <c r="AG41" s="19"/>
      <c r="AH41" s="51">
        <v>1.2999999999999999E-3</v>
      </c>
      <c r="AI41" s="162">
        <f t="shared" si="62"/>
        <v>0.18030063285</v>
      </c>
      <c r="AJ41" s="19"/>
      <c r="AK41" s="21">
        <f t="shared" si="15"/>
        <v>0</v>
      </c>
      <c r="AL41" s="16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f>G6</f>
        <v>1</v>
      </c>
      <c r="G42" s="51">
        <v>0.25</v>
      </c>
      <c r="H42" s="162">
        <f t="shared" si="57"/>
        <v>0.25</v>
      </c>
      <c r="I42" s="19"/>
      <c r="J42" s="51">
        <v>0.25</v>
      </c>
      <c r="K42" s="162">
        <f t="shared" si="58"/>
        <v>0.25</v>
      </c>
      <c r="L42" s="19"/>
      <c r="M42" s="21">
        <f t="shared" si="10"/>
        <v>0</v>
      </c>
      <c r="N42" s="163">
        <f t="shared" si="52"/>
        <v>0</v>
      </c>
      <c r="O42" s="19"/>
      <c r="P42" s="51">
        <v>0.25</v>
      </c>
      <c r="Q42" s="162">
        <f t="shared" si="59"/>
        <v>0.25</v>
      </c>
      <c r="R42" s="19"/>
      <c r="S42" s="21">
        <f t="shared" si="12"/>
        <v>0</v>
      </c>
      <c r="T42" s="163">
        <f t="shared" si="53"/>
        <v>0</v>
      </c>
      <c r="U42" s="19"/>
      <c r="V42" s="51">
        <v>0.25</v>
      </c>
      <c r="W42" s="162">
        <f t="shared" si="60"/>
        <v>0.25</v>
      </c>
      <c r="X42" s="19"/>
      <c r="Y42" s="21">
        <f t="shared" si="13"/>
        <v>0</v>
      </c>
      <c r="Z42" s="163">
        <f t="shared" si="54"/>
        <v>0</v>
      </c>
      <c r="AA42" s="19"/>
      <c r="AB42" s="51">
        <v>0.25</v>
      </c>
      <c r="AC42" s="162">
        <f t="shared" si="61"/>
        <v>0.25</v>
      </c>
      <c r="AD42" s="19"/>
      <c r="AE42" s="21">
        <f t="shared" si="14"/>
        <v>0</v>
      </c>
      <c r="AF42" s="163">
        <f t="shared" si="55"/>
        <v>0</v>
      </c>
      <c r="AG42" s="19"/>
      <c r="AH42" s="51">
        <v>0.25</v>
      </c>
      <c r="AI42" s="162">
        <f t="shared" si="62"/>
        <v>0.25</v>
      </c>
      <c r="AJ42" s="19"/>
      <c r="AK42" s="21">
        <f t="shared" si="15"/>
        <v>0</v>
      </c>
      <c r="AL42" s="16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134.55000000000001</v>
      </c>
      <c r="G43" s="51">
        <v>7.0000000000000001E-3</v>
      </c>
      <c r="H43" s="162">
        <f t="shared" si="57"/>
        <v>0.94185000000000008</v>
      </c>
      <c r="I43" s="19"/>
      <c r="J43" s="51">
        <v>7.0000000000000001E-3</v>
      </c>
      <c r="K43" s="162">
        <f t="shared" si="58"/>
        <v>0.94185000000000008</v>
      </c>
      <c r="L43" s="19"/>
      <c r="M43" s="21">
        <f t="shared" si="10"/>
        <v>0</v>
      </c>
      <c r="N43" s="163">
        <f t="shared" si="52"/>
        <v>0</v>
      </c>
      <c r="O43" s="19"/>
      <c r="P43" s="51">
        <v>7.0000000000000001E-3</v>
      </c>
      <c r="Q43" s="162">
        <f t="shared" si="59"/>
        <v>0.94185000000000008</v>
      </c>
      <c r="R43" s="19"/>
      <c r="S43" s="21">
        <f t="shared" si="12"/>
        <v>0</v>
      </c>
      <c r="T43" s="163">
        <f t="shared" si="53"/>
        <v>0</v>
      </c>
      <c r="U43" s="19"/>
      <c r="V43" s="51">
        <v>7.0000000000000001E-3</v>
      </c>
      <c r="W43" s="162">
        <f t="shared" si="60"/>
        <v>0.94185000000000008</v>
      </c>
      <c r="X43" s="19"/>
      <c r="Y43" s="21">
        <f t="shared" si="13"/>
        <v>0</v>
      </c>
      <c r="Z43" s="163">
        <f t="shared" si="54"/>
        <v>0</v>
      </c>
      <c r="AA43" s="19"/>
      <c r="AB43" s="51">
        <v>7.0000000000000001E-3</v>
      </c>
      <c r="AC43" s="162">
        <f t="shared" si="61"/>
        <v>0.94185000000000008</v>
      </c>
      <c r="AD43" s="19"/>
      <c r="AE43" s="21">
        <f t="shared" si="14"/>
        <v>0</v>
      </c>
      <c r="AF43" s="163">
        <f t="shared" si="55"/>
        <v>0</v>
      </c>
      <c r="AG43" s="19"/>
      <c r="AH43" s="51">
        <v>7.0000000000000001E-3</v>
      </c>
      <c r="AI43" s="162">
        <f t="shared" si="62"/>
        <v>0.94185000000000008</v>
      </c>
      <c r="AJ43" s="19"/>
      <c r="AK43" s="21">
        <f t="shared" si="15"/>
        <v>0</v>
      </c>
      <c r="AL43" s="163">
        <f t="shared" si="5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86.112000000000009</v>
      </c>
      <c r="G44" s="55">
        <v>7.1999999999999995E-2</v>
      </c>
      <c r="H44" s="162">
        <f t="shared" si="57"/>
        <v>6.2000640000000002</v>
      </c>
      <c r="I44" s="19"/>
      <c r="J44" s="55">
        <v>7.1999999999999995E-2</v>
      </c>
      <c r="K44" s="162">
        <f t="shared" si="58"/>
        <v>6.2000640000000002</v>
      </c>
      <c r="L44" s="19"/>
      <c r="M44" s="21">
        <f t="shared" si="10"/>
        <v>0</v>
      </c>
      <c r="N44" s="163">
        <f t="shared" si="52"/>
        <v>0</v>
      </c>
      <c r="O44" s="19"/>
      <c r="P44" s="55">
        <v>7.1999999999999995E-2</v>
      </c>
      <c r="Q44" s="162">
        <f t="shared" si="59"/>
        <v>6.2000640000000002</v>
      </c>
      <c r="R44" s="19"/>
      <c r="S44" s="21">
        <f t="shared" si="12"/>
        <v>0</v>
      </c>
      <c r="T44" s="163">
        <f t="shared" si="53"/>
        <v>0</v>
      </c>
      <c r="U44" s="19"/>
      <c r="V44" s="55">
        <v>7.1999999999999995E-2</v>
      </c>
      <c r="W44" s="162">
        <f t="shared" si="60"/>
        <v>6.2000640000000002</v>
      </c>
      <c r="X44" s="19"/>
      <c r="Y44" s="21">
        <f t="shared" si="13"/>
        <v>0</v>
      </c>
      <c r="Z44" s="163">
        <f t="shared" si="54"/>
        <v>0</v>
      </c>
      <c r="AA44" s="19"/>
      <c r="AB44" s="55">
        <v>7.1999999999999995E-2</v>
      </c>
      <c r="AC44" s="162">
        <f t="shared" si="61"/>
        <v>6.2000640000000002</v>
      </c>
      <c r="AD44" s="19"/>
      <c r="AE44" s="21">
        <f t="shared" si="14"/>
        <v>0</v>
      </c>
      <c r="AF44" s="163">
        <f t="shared" si="55"/>
        <v>0</v>
      </c>
      <c r="AG44" s="19"/>
      <c r="AH44" s="55">
        <v>7.1999999999999995E-2</v>
      </c>
      <c r="AI44" s="162">
        <f t="shared" si="62"/>
        <v>6.2000640000000002</v>
      </c>
      <c r="AJ44" s="19"/>
      <c r="AK44" s="21">
        <f t="shared" si="15"/>
        <v>0</v>
      </c>
      <c r="AL44" s="16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24.219000000000001</v>
      </c>
      <c r="G45" s="55">
        <v>0.109</v>
      </c>
      <c r="H45" s="162">
        <f t="shared" si="57"/>
        <v>2.6398710000000003</v>
      </c>
      <c r="I45" s="19"/>
      <c r="J45" s="55">
        <v>0.109</v>
      </c>
      <c r="K45" s="162">
        <f t="shared" si="58"/>
        <v>2.6398710000000003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9"/>
        <v>2.6398710000000003</v>
      </c>
      <c r="R45" s="19"/>
      <c r="S45" s="21">
        <f t="shared" si="12"/>
        <v>0</v>
      </c>
      <c r="T45" s="163">
        <f t="shared" si="53"/>
        <v>0</v>
      </c>
      <c r="U45" s="19"/>
      <c r="V45" s="55">
        <v>0.109</v>
      </c>
      <c r="W45" s="162">
        <f t="shared" si="60"/>
        <v>2.6398710000000003</v>
      </c>
      <c r="X45" s="19"/>
      <c r="Y45" s="21">
        <f t="shared" si="13"/>
        <v>0</v>
      </c>
      <c r="Z45" s="163">
        <f t="shared" si="54"/>
        <v>0</v>
      </c>
      <c r="AA45" s="19"/>
      <c r="AB45" s="55">
        <v>0.109</v>
      </c>
      <c r="AC45" s="162">
        <f t="shared" si="61"/>
        <v>2.6398710000000003</v>
      </c>
      <c r="AD45" s="19"/>
      <c r="AE45" s="21">
        <f t="shared" si="14"/>
        <v>0</v>
      </c>
      <c r="AF45" s="163">
        <f t="shared" si="55"/>
        <v>0</v>
      </c>
      <c r="AG45" s="19"/>
      <c r="AH45" s="55">
        <v>0.109</v>
      </c>
      <c r="AI45" s="162">
        <f t="shared" si="62"/>
        <v>2.6398710000000003</v>
      </c>
      <c r="AJ45" s="19"/>
      <c r="AK45" s="21">
        <f t="shared" si="15"/>
        <v>0</v>
      </c>
      <c r="AL45" s="163">
        <f t="shared" si="5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24.219000000000001</v>
      </c>
      <c r="G46" s="55">
        <v>0.129</v>
      </c>
      <c r="H46" s="162">
        <f t="shared" si="57"/>
        <v>3.1242510000000001</v>
      </c>
      <c r="I46" s="19"/>
      <c r="J46" s="55">
        <v>0.129</v>
      </c>
      <c r="K46" s="162">
        <f t="shared" si="58"/>
        <v>3.1242510000000001</v>
      </c>
      <c r="L46" s="19"/>
      <c r="M46" s="21">
        <f t="shared" si="10"/>
        <v>0</v>
      </c>
      <c r="N46" s="163">
        <f t="shared" si="52"/>
        <v>0</v>
      </c>
      <c r="O46" s="19"/>
      <c r="P46" s="55">
        <v>0.129</v>
      </c>
      <c r="Q46" s="162">
        <f t="shared" si="59"/>
        <v>3.1242510000000001</v>
      </c>
      <c r="R46" s="19"/>
      <c r="S46" s="21">
        <f t="shared" si="12"/>
        <v>0</v>
      </c>
      <c r="T46" s="163">
        <f t="shared" si="53"/>
        <v>0</v>
      </c>
      <c r="U46" s="19"/>
      <c r="V46" s="55">
        <v>0.129</v>
      </c>
      <c r="W46" s="162">
        <f t="shared" si="60"/>
        <v>3.1242510000000001</v>
      </c>
      <c r="X46" s="19"/>
      <c r="Y46" s="21">
        <f t="shared" si="13"/>
        <v>0</v>
      </c>
      <c r="Z46" s="163">
        <f t="shared" si="54"/>
        <v>0</v>
      </c>
      <c r="AA46" s="19"/>
      <c r="AB46" s="55">
        <v>0.129</v>
      </c>
      <c r="AC46" s="162">
        <f t="shared" si="61"/>
        <v>3.1242510000000001</v>
      </c>
      <c r="AD46" s="19"/>
      <c r="AE46" s="21">
        <f t="shared" si="14"/>
        <v>0</v>
      </c>
      <c r="AF46" s="163">
        <f t="shared" si="55"/>
        <v>0</v>
      </c>
      <c r="AG46" s="19"/>
      <c r="AH46" s="55">
        <v>0.129</v>
      </c>
      <c r="AI46" s="162">
        <f t="shared" si="62"/>
        <v>3.1242510000000001</v>
      </c>
      <c r="AJ46" s="19"/>
      <c r="AK46" s="21">
        <f t="shared" si="15"/>
        <v>0</v>
      </c>
      <c r="AL46" s="16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134.55000000000001</v>
      </c>
      <c r="G47" s="55">
        <v>8.3000000000000004E-2</v>
      </c>
      <c r="H47" s="162">
        <f t="shared" si="57"/>
        <v>11.167650000000002</v>
      </c>
      <c r="I47" s="60"/>
      <c r="J47" s="55">
        <v>8.3000000000000004E-2</v>
      </c>
      <c r="K47" s="162">
        <f t="shared" si="58"/>
        <v>11.167650000000002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9"/>
        <v>11.167650000000002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60"/>
        <v>11.167650000000002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61"/>
        <v>11.167650000000002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62"/>
        <v>11.167650000000002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0</v>
      </c>
      <c r="G48" s="55">
        <v>9.7000000000000003E-2</v>
      </c>
      <c r="H48" s="162">
        <f t="shared" si="57"/>
        <v>0</v>
      </c>
      <c r="I48" s="60"/>
      <c r="J48" s="55">
        <v>9.7000000000000003E-2</v>
      </c>
      <c r="K48" s="162">
        <f t="shared" si="58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59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60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61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62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23.528574347928327</v>
      </c>
      <c r="I50" s="76"/>
      <c r="J50" s="73"/>
      <c r="K50" s="75">
        <f>SUM(K40:K46,K39)</f>
        <v>25.138302592700004</v>
      </c>
      <c r="L50" s="76"/>
      <c r="M50" s="77">
        <f>K50-H50</f>
        <v>1.6097282447716772</v>
      </c>
      <c r="N50" s="78">
        <f>IF((H50)=0,"",(M50/H50))</f>
        <v>6.8415885338731219E-2</v>
      </c>
      <c r="O50" s="76"/>
      <c r="P50" s="73"/>
      <c r="Q50" s="75">
        <f>SUM(Q40:Q46,Q39)</f>
        <v>25.496821872150001</v>
      </c>
      <c r="R50" s="76"/>
      <c r="S50" s="77">
        <f t="shared" si="12"/>
        <v>0.35851927944999673</v>
      </c>
      <c r="T50" s="78">
        <f>IF((K50)=0,"",(S50/K50))</f>
        <v>1.4261873017397298E-2</v>
      </c>
      <c r="U50" s="76"/>
      <c r="V50" s="73"/>
      <c r="W50" s="75">
        <f>SUM(W40:W46,W39)</f>
        <v>25.760241872150001</v>
      </c>
      <c r="X50" s="76"/>
      <c r="Y50" s="77">
        <f t="shared" si="13"/>
        <v>0.26341999999999999</v>
      </c>
      <c r="Z50" s="78">
        <f>IF((Q50)=0,"",(Y50/Q50))</f>
        <v>1.0331483716711054E-2</v>
      </c>
      <c r="AA50" s="76"/>
      <c r="AB50" s="73"/>
      <c r="AC50" s="75">
        <f>SUM(AC40:AC46,AC39)</f>
        <v>25.937511872150004</v>
      </c>
      <c r="AD50" s="76"/>
      <c r="AE50" s="77">
        <f t="shared" si="14"/>
        <v>0.17727000000000359</v>
      </c>
      <c r="AF50" s="78">
        <f>IF((W50)=0,"",(AE50/W50))</f>
        <v>6.8815347650774327E-3</v>
      </c>
      <c r="AG50" s="76"/>
      <c r="AH50" s="73"/>
      <c r="AI50" s="75">
        <f>SUM(AI40:AI46,AI39)</f>
        <v>26.266701872150001</v>
      </c>
      <c r="AJ50" s="76"/>
      <c r="AK50" s="77">
        <f t="shared" si="15"/>
        <v>0.32918999999999699</v>
      </c>
      <c r="AL50" s="78">
        <f>IF((AC50)=0,"",(AK50/AC50))</f>
        <v>1.2691656841358772E-2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3.0587146652306827</v>
      </c>
      <c r="I51" s="83"/>
      <c r="J51" s="80">
        <v>0.13</v>
      </c>
      <c r="K51" s="84">
        <f>K50*J51</f>
        <v>3.2679793370510009</v>
      </c>
      <c r="L51" s="83"/>
      <c r="M51" s="85">
        <f>K51-H51</f>
        <v>0.20926467182031816</v>
      </c>
      <c r="N51" s="86">
        <f>IF((H51)=0,"",(M51/H51))</f>
        <v>6.8415885338731261E-2</v>
      </c>
      <c r="O51" s="83"/>
      <c r="P51" s="80">
        <v>0.13</v>
      </c>
      <c r="Q51" s="84">
        <f>Q50*P51</f>
        <v>3.3145868433795003</v>
      </c>
      <c r="R51" s="83"/>
      <c r="S51" s="85">
        <f t="shared" si="12"/>
        <v>4.6607506328499415E-2</v>
      </c>
      <c r="T51" s="86">
        <f>IF((K51)=0,"",(S51/K51))</f>
        <v>1.4261873017397248E-2</v>
      </c>
      <c r="U51" s="83"/>
      <c r="V51" s="80">
        <v>0.13</v>
      </c>
      <c r="W51" s="84">
        <f>W50*V51</f>
        <v>3.3488314433795003</v>
      </c>
      <c r="X51" s="83"/>
      <c r="Y51" s="85">
        <f t="shared" si="13"/>
        <v>3.4244600000000069E-2</v>
      </c>
      <c r="Z51" s="86">
        <f>IF((Q51)=0,"",(Y51/Q51))</f>
        <v>1.0331483716711075E-2</v>
      </c>
      <c r="AA51" s="83"/>
      <c r="AB51" s="80">
        <v>0.13</v>
      </c>
      <c r="AC51" s="84">
        <f>AC50*AB51</f>
        <v>3.3718765433795008</v>
      </c>
      <c r="AD51" s="83"/>
      <c r="AE51" s="85">
        <f t="shared" si="14"/>
        <v>2.3045100000000485E-2</v>
      </c>
      <c r="AF51" s="86">
        <f>IF((W51)=0,"",(AE51/W51))</f>
        <v>6.8815347650774371E-3</v>
      </c>
      <c r="AG51" s="83"/>
      <c r="AH51" s="80">
        <v>0.13</v>
      </c>
      <c r="AI51" s="84">
        <f>AI50*AH51</f>
        <v>3.4146712433795003</v>
      </c>
      <c r="AJ51" s="83"/>
      <c r="AK51" s="85">
        <f t="shared" si="15"/>
        <v>4.2794699999999519E-2</v>
      </c>
      <c r="AL51" s="86">
        <f>IF((AC51)=0,"",(AK51/AC51))</f>
        <v>1.2691656841358746E-2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26.587289013159008</v>
      </c>
      <c r="I52" s="83"/>
      <c r="J52" s="88"/>
      <c r="K52" s="84">
        <f>K50+K51</f>
        <v>28.406281929751003</v>
      </c>
      <c r="L52" s="83"/>
      <c r="M52" s="85">
        <f>K52-H52</f>
        <v>1.8189929165919949</v>
      </c>
      <c r="N52" s="86">
        <f>IF((H52)=0,"",(M52/H52))</f>
        <v>6.8415885338731219E-2</v>
      </c>
      <c r="O52" s="83"/>
      <c r="P52" s="88"/>
      <c r="Q52" s="84">
        <f>Q50+Q51</f>
        <v>28.811408715529502</v>
      </c>
      <c r="R52" s="83"/>
      <c r="S52" s="85">
        <f t="shared" si="12"/>
        <v>0.40512678577849925</v>
      </c>
      <c r="T52" s="86">
        <f>IF((K52)=0,"",(S52/K52))</f>
        <v>1.4261873017397403E-2</v>
      </c>
      <c r="U52" s="83"/>
      <c r="V52" s="88"/>
      <c r="W52" s="84">
        <f>W50+W51</f>
        <v>29.1090733155295</v>
      </c>
      <c r="X52" s="83"/>
      <c r="Y52" s="85">
        <f t="shared" si="13"/>
        <v>0.29766459999999739</v>
      </c>
      <c r="Z52" s="86">
        <f>IF((Q52)=0,"",(Y52/Q52))</f>
        <v>1.0331483716710964E-2</v>
      </c>
      <c r="AA52" s="83"/>
      <c r="AB52" s="88"/>
      <c r="AC52" s="84">
        <f>AC50+AC51</f>
        <v>29.309388415529504</v>
      </c>
      <c r="AD52" s="83"/>
      <c r="AE52" s="85">
        <f t="shared" si="14"/>
        <v>0.20031510000000452</v>
      </c>
      <c r="AF52" s="86">
        <f>IF((W52)=0,"",(AE52/W52))</f>
        <v>6.8815347650774484E-3</v>
      </c>
      <c r="AG52" s="83"/>
      <c r="AH52" s="88"/>
      <c r="AI52" s="84">
        <f>AI50+AI51</f>
        <v>29.681373115529503</v>
      </c>
      <c r="AJ52" s="83"/>
      <c r="AK52" s="85">
        <f t="shared" si="15"/>
        <v>0.37198469999999872</v>
      </c>
      <c r="AL52" s="86">
        <f>IF((AC52)=0,"",(AK52/AC52))</f>
        <v>1.2691656841358846E-2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-2.66</v>
      </c>
      <c r="I53" s="83"/>
      <c r="J53" s="88"/>
      <c r="K53" s="90">
        <f>ROUND(-K52*10%,2)</f>
        <v>-2.84</v>
      </c>
      <c r="L53" s="83"/>
      <c r="M53" s="91">
        <f>K53-H53</f>
        <v>-0.17999999999999972</v>
      </c>
      <c r="N53" s="92">
        <f>IF((H53)=0,"",(M53/H53))</f>
        <v>6.7669172932330712E-2</v>
      </c>
      <c r="O53" s="83"/>
      <c r="P53" s="88"/>
      <c r="Q53" s="90">
        <f>ROUND(-Q52*10%,2)</f>
        <v>-2.88</v>
      </c>
      <c r="R53" s="83"/>
      <c r="S53" s="91">
        <f t="shared" si="12"/>
        <v>-4.0000000000000036E-2</v>
      </c>
      <c r="T53" s="92">
        <f>IF((K53)=0,"",(S53/K53))</f>
        <v>1.4084507042253534E-2</v>
      </c>
      <c r="U53" s="83"/>
      <c r="V53" s="88"/>
      <c r="W53" s="90">
        <f>ROUND(-W52*10%,2)</f>
        <v>-2.91</v>
      </c>
      <c r="X53" s="83"/>
      <c r="Y53" s="91">
        <f t="shared" si="13"/>
        <v>-3.0000000000000249E-2</v>
      </c>
      <c r="Z53" s="92">
        <f>IF((Q53)=0,"",(Y53/Q53))</f>
        <v>1.0416666666666753E-2</v>
      </c>
      <c r="AA53" s="83"/>
      <c r="AB53" s="88"/>
      <c r="AC53" s="90">
        <f>ROUND(-AC52*10%,2)</f>
        <v>-2.93</v>
      </c>
      <c r="AD53" s="83"/>
      <c r="AE53" s="91">
        <f t="shared" si="14"/>
        <v>-2.0000000000000018E-2</v>
      </c>
      <c r="AF53" s="92">
        <f>IF((W53)=0,"",(AE53/W53))</f>
        <v>6.8728522336769819E-3</v>
      </c>
      <c r="AG53" s="83"/>
      <c r="AH53" s="88"/>
      <c r="AI53" s="90">
        <f>ROUND(-AI52*10%,2)</f>
        <v>-2.97</v>
      </c>
      <c r="AJ53" s="83"/>
      <c r="AK53" s="91">
        <f t="shared" si="15"/>
        <v>-4.0000000000000036E-2</v>
      </c>
      <c r="AL53" s="92">
        <f>IF((AC53)=0,"",(AK53/AC53))</f>
        <v>1.3651877133105813E-2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23.927289013159008</v>
      </c>
      <c r="I54" s="96"/>
      <c r="J54" s="93"/>
      <c r="K54" s="97">
        <f>K52+K53</f>
        <v>25.566281929751003</v>
      </c>
      <c r="L54" s="96"/>
      <c r="M54" s="98">
        <f>K54-H54</f>
        <v>1.6389929165919952</v>
      </c>
      <c r="N54" s="99">
        <f>IF((H54)=0,"",(M54/H54))</f>
        <v>6.8498897459324276E-2</v>
      </c>
      <c r="O54" s="96"/>
      <c r="P54" s="93"/>
      <c r="Q54" s="97">
        <f>Q52+Q53</f>
        <v>25.931408715529503</v>
      </c>
      <c r="R54" s="96"/>
      <c r="S54" s="98">
        <f t="shared" si="12"/>
        <v>0.36512678577850011</v>
      </c>
      <c r="T54" s="99">
        <f>IF((K54)=0,"",(S54/K54))</f>
        <v>1.4281575505651015E-2</v>
      </c>
      <c r="U54" s="96"/>
      <c r="V54" s="93"/>
      <c r="W54" s="97">
        <f>W52+W53</f>
        <v>26.1990733155295</v>
      </c>
      <c r="X54" s="96"/>
      <c r="Y54" s="98">
        <f t="shared" si="13"/>
        <v>0.26766459999999626</v>
      </c>
      <c r="Z54" s="99">
        <f>IF((Q54)=0,"",(Y54/Q54))</f>
        <v>1.0322023108590331E-2</v>
      </c>
      <c r="AA54" s="96"/>
      <c r="AB54" s="93"/>
      <c r="AC54" s="97">
        <f>AC52+AC53</f>
        <v>26.379388415529505</v>
      </c>
      <c r="AD54" s="96"/>
      <c r="AE54" s="98">
        <f t="shared" si="14"/>
        <v>0.18031510000000495</v>
      </c>
      <c r="AF54" s="99">
        <f>IF((W54)=0,"",(AE54/W54))</f>
        <v>6.8824991566828883E-3</v>
      </c>
      <c r="AG54" s="96"/>
      <c r="AH54" s="93"/>
      <c r="AI54" s="97">
        <f>AI52+AI53</f>
        <v>26.711373115529504</v>
      </c>
      <c r="AJ54" s="96"/>
      <c r="AK54" s="98">
        <f t="shared" si="15"/>
        <v>0.33198469999999958</v>
      </c>
      <c r="AL54" s="99">
        <f>IF((AC54)=0,"",(AK54/AC54))</f>
        <v>1.2585003669173797E-2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22.732038347928327</v>
      </c>
      <c r="I56" s="110"/>
      <c r="J56" s="107"/>
      <c r="K56" s="109">
        <f>SUM(K47:K48,K39,K40:K43)</f>
        <v>24.341766592700004</v>
      </c>
      <c r="L56" s="110"/>
      <c r="M56" s="111">
        <f>K56-H56</f>
        <v>1.6097282447716772</v>
      </c>
      <c r="N56" s="78">
        <f>IF((H56)=0,"",(M56/H56))</f>
        <v>7.081319414184338E-2</v>
      </c>
      <c r="O56" s="110"/>
      <c r="P56" s="107"/>
      <c r="Q56" s="109">
        <f>SUM(Q47:Q48,Q39,Q40:Q43)</f>
        <v>24.700285872150005</v>
      </c>
      <c r="R56" s="110"/>
      <c r="S56" s="111">
        <f t="shared" si="12"/>
        <v>0.35851927945000028</v>
      </c>
      <c r="T56" s="78">
        <f>IF((K56)=0,"",(S56/K56))</f>
        <v>1.4728564505976273E-2</v>
      </c>
      <c r="U56" s="110"/>
      <c r="V56" s="107"/>
      <c r="W56" s="109">
        <f>SUM(W47:W48,W39,W40:W43)</f>
        <v>24.963705872150001</v>
      </c>
      <c r="X56" s="110"/>
      <c r="Y56" s="111">
        <f t="shared" si="13"/>
        <v>0.26341999999999643</v>
      </c>
      <c r="Z56" s="78">
        <f>IF((Q56)=0,"",(Y56/Q56))</f>
        <v>1.0664653897670351E-2</v>
      </c>
      <c r="AA56" s="110"/>
      <c r="AB56" s="107"/>
      <c r="AC56" s="109">
        <f>SUM(AC47:AC48,AC39,AC40:AC43)</f>
        <v>25.140975872150001</v>
      </c>
      <c r="AD56" s="110"/>
      <c r="AE56" s="111">
        <f t="shared" si="14"/>
        <v>0.17727000000000004</v>
      </c>
      <c r="AF56" s="78">
        <f>IF((W56)=0,"",(AE56/W56))</f>
        <v>7.1011091425238239E-3</v>
      </c>
      <c r="AG56" s="110"/>
      <c r="AH56" s="107"/>
      <c r="AI56" s="109">
        <f>SUM(AI47:AI48,AI39,AI40:AI43)</f>
        <v>25.470165872150005</v>
      </c>
      <c r="AJ56" s="110"/>
      <c r="AK56" s="111">
        <f t="shared" si="15"/>
        <v>0.32919000000000409</v>
      </c>
      <c r="AL56" s="78">
        <f>IF((AC56)=0,"",(AK56/AC56))</f>
        <v>1.3093763809091651E-2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2.9551649852306827</v>
      </c>
      <c r="I57" s="115"/>
      <c r="J57" s="113">
        <v>0.13</v>
      </c>
      <c r="K57" s="116">
        <f>K56*J57</f>
        <v>3.1644296570510009</v>
      </c>
      <c r="L57" s="115"/>
      <c r="M57" s="117">
        <f>K57-H57</f>
        <v>0.20926467182031816</v>
      </c>
      <c r="N57" s="86">
        <f>IF((H57)=0,"",(M57/H57))</f>
        <v>7.0813194141843408E-2</v>
      </c>
      <c r="O57" s="115"/>
      <c r="P57" s="113">
        <v>0.13</v>
      </c>
      <c r="Q57" s="116">
        <f>Q56*P57</f>
        <v>3.2110371633795007</v>
      </c>
      <c r="R57" s="115"/>
      <c r="S57" s="117">
        <f t="shared" si="12"/>
        <v>4.6607506328499859E-2</v>
      </c>
      <c r="T57" s="86">
        <f>IF((K57)=0,"",(S57/K57))</f>
        <v>1.4728564505976215E-2</v>
      </c>
      <c r="U57" s="115"/>
      <c r="V57" s="113">
        <v>0.13</v>
      </c>
      <c r="W57" s="116">
        <f>W56*V57</f>
        <v>3.2452817633795004</v>
      </c>
      <c r="X57" s="115"/>
      <c r="Y57" s="117">
        <f t="shared" si="13"/>
        <v>3.4244599999999625E-2</v>
      </c>
      <c r="Z57" s="86">
        <f>IF((Q57)=0,"",(Y57/Q57))</f>
        <v>1.0664653897670377E-2</v>
      </c>
      <c r="AA57" s="115"/>
      <c r="AB57" s="113">
        <v>0.13</v>
      </c>
      <c r="AC57" s="116">
        <f>AC56*AB57</f>
        <v>3.2683268633795004</v>
      </c>
      <c r="AD57" s="115"/>
      <c r="AE57" s="117">
        <f t="shared" si="14"/>
        <v>2.3045100000000041E-2</v>
      </c>
      <c r="AF57" s="86">
        <f>IF((W57)=0,"",(AE57/W57))</f>
        <v>7.1011091425238343E-3</v>
      </c>
      <c r="AG57" s="115"/>
      <c r="AH57" s="113">
        <v>0.13</v>
      </c>
      <c r="AI57" s="116">
        <f>AI56*AH57</f>
        <v>3.3111215633795008</v>
      </c>
      <c r="AJ57" s="115"/>
      <c r="AK57" s="117">
        <f t="shared" si="15"/>
        <v>4.2794700000000407E-2</v>
      </c>
      <c r="AL57" s="86">
        <f>IF((AC57)=0,"",(AK57/AC57))</f>
        <v>1.3093763809091613E-2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25.687203333159012</v>
      </c>
      <c r="I58" s="115"/>
      <c r="J58" s="119"/>
      <c r="K58" s="116">
        <f>K56+K57</f>
        <v>27.506196249751007</v>
      </c>
      <c r="L58" s="115"/>
      <c r="M58" s="117">
        <f>K58-H58</f>
        <v>1.8189929165919949</v>
      </c>
      <c r="N58" s="86">
        <f>IF((H58)=0,"",(M58/H58))</f>
        <v>7.0813194141843352E-2</v>
      </c>
      <c r="O58" s="115"/>
      <c r="P58" s="119"/>
      <c r="Q58" s="116">
        <f>Q56+Q57</f>
        <v>27.911323035529506</v>
      </c>
      <c r="R58" s="115"/>
      <c r="S58" s="117">
        <f t="shared" si="12"/>
        <v>0.40512678577849925</v>
      </c>
      <c r="T58" s="86">
        <f>IF((K58)=0,"",(S58/K58))</f>
        <v>1.4728564505976233E-2</v>
      </c>
      <c r="U58" s="115"/>
      <c r="V58" s="119"/>
      <c r="W58" s="116">
        <f>W56+W57</f>
        <v>28.208987635529503</v>
      </c>
      <c r="X58" s="115"/>
      <c r="Y58" s="117">
        <f t="shared" si="13"/>
        <v>0.29766459999999739</v>
      </c>
      <c r="Z58" s="86">
        <f>IF((Q58)=0,"",(Y58/Q58))</f>
        <v>1.0664653897670401E-2</v>
      </c>
      <c r="AA58" s="115"/>
      <c r="AB58" s="119"/>
      <c r="AC58" s="116">
        <f>AC56+AC57</f>
        <v>28.409302735529501</v>
      </c>
      <c r="AD58" s="115"/>
      <c r="AE58" s="117">
        <f t="shared" si="14"/>
        <v>0.20031509999999741</v>
      </c>
      <c r="AF58" s="86">
        <f>IF((W58)=0,"",(AE58/W58))</f>
        <v>7.1011091425237302E-3</v>
      </c>
      <c r="AG58" s="115"/>
      <c r="AH58" s="119"/>
      <c r="AI58" s="116">
        <f>AI56+AI57</f>
        <v>28.781287435529507</v>
      </c>
      <c r="AJ58" s="115"/>
      <c r="AK58" s="117">
        <f t="shared" si="15"/>
        <v>0.37198470000000583</v>
      </c>
      <c r="AL58" s="86">
        <f>IF((AC58)=0,"",(AK58/AC58))</f>
        <v>1.3093763809091694E-2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-2.57</v>
      </c>
      <c r="I59" s="115"/>
      <c r="J59" s="119"/>
      <c r="K59" s="122">
        <f>ROUND(-K58*10%,2)</f>
        <v>-2.75</v>
      </c>
      <c r="L59" s="115"/>
      <c r="M59" s="123">
        <f>K59-H59</f>
        <v>-0.18000000000000016</v>
      </c>
      <c r="N59" s="92">
        <f>IF((H59)=0,"",(M59/H59))</f>
        <v>7.0038910505836646E-2</v>
      </c>
      <c r="O59" s="115"/>
      <c r="P59" s="119"/>
      <c r="Q59" s="122">
        <f>ROUND(-Q58*10%,2)</f>
        <v>-2.79</v>
      </c>
      <c r="R59" s="115"/>
      <c r="S59" s="123">
        <f t="shared" si="12"/>
        <v>-4.0000000000000036E-2</v>
      </c>
      <c r="T59" s="92">
        <f>IF((K59)=0,"",(S59/K59))</f>
        <v>1.4545454545454558E-2</v>
      </c>
      <c r="U59" s="115"/>
      <c r="V59" s="119"/>
      <c r="W59" s="122">
        <f>ROUND(-W58*10%,2)</f>
        <v>-2.82</v>
      </c>
      <c r="X59" s="115"/>
      <c r="Y59" s="123">
        <f t="shared" si="13"/>
        <v>-2.9999999999999805E-2</v>
      </c>
      <c r="Z59" s="92">
        <f>IF((Q59)=0,"",(Y59/Q59))</f>
        <v>1.075268817204294E-2</v>
      </c>
      <c r="AA59" s="115"/>
      <c r="AB59" s="119"/>
      <c r="AC59" s="122">
        <f>ROUND(-AC58*10%,2)</f>
        <v>-2.84</v>
      </c>
      <c r="AD59" s="115"/>
      <c r="AE59" s="123">
        <f t="shared" si="14"/>
        <v>-2.0000000000000018E-2</v>
      </c>
      <c r="AF59" s="92">
        <f>IF((W59)=0,"",(AE59/W59))</f>
        <v>7.0921985815602905E-3</v>
      </c>
      <c r="AG59" s="115"/>
      <c r="AH59" s="119"/>
      <c r="AI59" s="122">
        <f>ROUND(-AI58*10%,2)</f>
        <v>-2.88</v>
      </c>
      <c r="AJ59" s="115"/>
      <c r="AK59" s="123">
        <f t="shared" si="15"/>
        <v>-4.0000000000000036E-2</v>
      </c>
      <c r="AL59" s="92">
        <f>IF((AC59)=0,"",(AK59/AC59))</f>
        <v>1.4084507042253534E-2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23.117203333159011</v>
      </c>
      <c r="I60" s="127"/>
      <c r="J60" s="124"/>
      <c r="K60" s="128">
        <f>SUM(K58:K59)</f>
        <v>24.756196249751007</v>
      </c>
      <c r="L60" s="127"/>
      <c r="M60" s="129">
        <f>K60-H60</f>
        <v>1.6389929165919952</v>
      </c>
      <c r="N60" s="130">
        <f>IF((H60)=0,"",(M60/H60))</f>
        <v>7.0899273280217487E-2</v>
      </c>
      <c r="O60" s="127"/>
      <c r="P60" s="124"/>
      <c r="Q60" s="128">
        <f>SUM(Q58:Q59)</f>
        <v>25.121323035529507</v>
      </c>
      <c r="R60" s="127"/>
      <c r="S60" s="129">
        <f t="shared" si="12"/>
        <v>0.36512678577850011</v>
      </c>
      <c r="T60" s="130">
        <f>IF((K60)=0,"",(S60/K60))</f>
        <v>1.4748904964839762E-2</v>
      </c>
      <c r="U60" s="127"/>
      <c r="V60" s="124"/>
      <c r="W60" s="128">
        <f>SUM(W58:W59)</f>
        <v>25.388987635529503</v>
      </c>
      <c r="X60" s="127"/>
      <c r="Y60" s="129">
        <f t="shared" si="13"/>
        <v>0.26766459999999626</v>
      </c>
      <c r="Z60" s="130">
        <f>IF((Q60)=0,"",(Y60/Q60))</f>
        <v>1.065487672052279E-2</v>
      </c>
      <c r="AA60" s="127"/>
      <c r="AB60" s="124"/>
      <c r="AC60" s="128">
        <f>SUM(AC58:AC59)</f>
        <v>25.569302735529501</v>
      </c>
      <c r="AD60" s="127"/>
      <c r="AE60" s="129">
        <f t="shared" si="14"/>
        <v>0.18031509999999784</v>
      </c>
      <c r="AF60" s="130">
        <f>IF((W60)=0,"",(AE60/W60))</f>
        <v>7.1020988543735314E-3</v>
      </c>
      <c r="AG60" s="127"/>
      <c r="AH60" s="124"/>
      <c r="AI60" s="128">
        <f>SUM(AI58:AI59)</f>
        <v>25.901287435529508</v>
      </c>
      <c r="AJ60" s="127"/>
      <c r="AK60" s="129">
        <f t="shared" si="15"/>
        <v>0.33198470000000668</v>
      </c>
      <c r="AL60" s="130">
        <f>IF((AC60)=0,"",(AK60/AC60))</f>
        <v>1.2983721278355453E-2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P79"/>
  <sheetViews>
    <sheetView showGridLines="0" topLeftCell="Q37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" style="1" customWidth="1"/>
    <col min="26" max="26" width="9.109375" style="1"/>
    <col min="27" max="27" width="1.6640625" style="1" customWidth="1"/>
    <col min="28" max="28" width="13.33203125" style="1" customWidth="1"/>
    <col min="29" max="29" width="12.33203125" style="1" customWidth="1"/>
    <col min="30" max="30" width="1.6640625" style="1" customWidth="1"/>
    <col min="31" max="31" width="10" style="1" customWidth="1"/>
    <col min="32" max="32" width="9.109375" style="1"/>
    <col min="33" max="33" width="1.6640625" style="1" customWidth="1"/>
    <col min="34" max="34" width="13.33203125" style="1" customWidth="1"/>
    <col min="35" max="35" width="12.33203125" style="1" customWidth="1"/>
    <col min="36" max="36" width="1.6640625" style="1" customWidth="1"/>
    <col min="37" max="37" width="10" style="1" customWidth="1"/>
    <col min="38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77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721</v>
      </c>
      <c r="H6" s="9" t="s">
        <v>80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v>216</v>
      </c>
      <c r="H7" s="9" t="s">
        <v>72</v>
      </c>
      <c r="J7" s="161"/>
      <c r="K7" s="161"/>
    </row>
    <row r="8" spans="2:42" x14ac:dyDescent="0.25">
      <c r="B8" s="6"/>
      <c r="G8" s="168">
        <v>97008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721</v>
      </c>
      <c r="G12" s="16">
        <v>4.57</v>
      </c>
      <c r="H12" s="18">
        <f t="shared" ref="H12:H27" si="0">F12*G12</f>
        <v>3294.9700000000003</v>
      </c>
      <c r="I12" s="19"/>
      <c r="J12" s="16">
        <v>5.2705000000000002</v>
      </c>
      <c r="K12" s="18">
        <f t="shared" ref="K12:K27" si="1">$F12*J12</f>
        <v>3800.0305000000003</v>
      </c>
      <c r="L12" s="19"/>
      <c r="M12" s="21">
        <f>K12-H12</f>
        <v>505.06050000000005</v>
      </c>
      <c r="N12" s="22">
        <f>IF((H12)=0,"",(M12/H12))</f>
        <v>0.15328227571115974</v>
      </c>
      <c r="O12" s="19"/>
      <c r="P12" s="16">
        <v>5.5052000000000003</v>
      </c>
      <c r="Q12" s="18">
        <f t="shared" ref="Q12:Q27" si="2">$F12*P12</f>
        <v>3969.2492000000002</v>
      </c>
      <c r="R12" s="19"/>
      <c r="S12" s="21">
        <f>Q12-K12</f>
        <v>169.2186999999999</v>
      </c>
      <c r="T12" s="22">
        <f t="shared" ref="T12:T34" si="3">IF((K12)=0,"",(S12/K12))</f>
        <v>4.4530879423204599E-2</v>
      </c>
      <c r="U12" s="19"/>
      <c r="V12" s="16">
        <v>5.6322999999999999</v>
      </c>
      <c r="W12" s="18">
        <f t="shared" ref="W12:W27" si="4">$F12*V12</f>
        <v>4060.8883000000001</v>
      </c>
      <c r="X12" s="19"/>
      <c r="Y12" s="21">
        <f>W12-Q12</f>
        <v>91.639099999999871</v>
      </c>
      <c r="Z12" s="22">
        <f t="shared" ref="Z12:Z34" si="5">IF((Q12)=0,"",(Y12/Q12))</f>
        <v>2.308726295139138E-2</v>
      </c>
      <c r="AA12" s="19"/>
      <c r="AB12" s="16">
        <v>5.7121000000000004</v>
      </c>
      <c r="AC12" s="18">
        <f t="shared" ref="AC12:AC27" si="6">$F12*AB12</f>
        <v>4118.4241000000002</v>
      </c>
      <c r="AD12" s="19"/>
      <c r="AE12" s="21">
        <f>AC12-W12</f>
        <v>57.535800000000108</v>
      </c>
      <c r="AF12" s="22">
        <f t="shared" ref="AF12:AF34" si="7">IF((W12)=0,"",(AE12/W12))</f>
        <v>1.4168279388526916E-2</v>
      </c>
      <c r="AG12" s="19"/>
      <c r="AH12" s="16">
        <v>5.8753000000000002</v>
      </c>
      <c r="AI12" s="18">
        <f t="shared" ref="AI12:AI27" si="8">$F12*AH12</f>
        <v>4236.0913</v>
      </c>
      <c r="AJ12" s="19"/>
      <c r="AK12" s="21">
        <f>AI12-AC12</f>
        <v>117.66719999999987</v>
      </c>
      <c r="AL12" s="22">
        <f t="shared" ref="AL12:AL34" si="9">IF((AC12)=0,"",(AK12/AC12))</f>
        <v>2.8570928380105356E-2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721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721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113</v>
      </c>
      <c r="C15" s="14"/>
      <c r="D15" s="15" t="s">
        <v>55</v>
      </c>
      <c r="E15" s="15"/>
      <c r="F15" s="169">
        <f>G6</f>
        <v>721</v>
      </c>
      <c r="G15" s="16">
        <v>0.04</v>
      </c>
      <c r="H15" s="18">
        <f t="shared" si="0"/>
        <v>28.84</v>
      </c>
      <c r="I15" s="19"/>
      <c r="J15" s="16">
        <v>0</v>
      </c>
      <c r="K15" s="18">
        <f t="shared" si="1"/>
        <v>0</v>
      </c>
      <c r="L15" s="19"/>
      <c r="M15" s="21">
        <f t="shared" si="10"/>
        <v>-28.84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721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721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721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216</v>
      </c>
      <c r="G19" s="16">
        <v>12.5335</v>
      </c>
      <c r="H19" s="18">
        <f t="shared" si="0"/>
        <v>2707.2359999999999</v>
      </c>
      <c r="I19" s="19"/>
      <c r="J19" s="16">
        <v>14.454800000000001</v>
      </c>
      <c r="K19" s="18">
        <f t="shared" si="1"/>
        <v>3122.2368000000001</v>
      </c>
      <c r="L19" s="19"/>
      <c r="M19" s="21">
        <f t="shared" si="10"/>
        <v>415.00080000000025</v>
      </c>
      <c r="N19" s="22">
        <f t="shared" si="11"/>
        <v>0.15329317429289513</v>
      </c>
      <c r="O19" s="19"/>
      <c r="P19" s="16">
        <v>15.0984</v>
      </c>
      <c r="Q19" s="18">
        <f t="shared" si="2"/>
        <v>3261.2543999999998</v>
      </c>
      <c r="R19" s="19"/>
      <c r="S19" s="21">
        <f t="shared" si="12"/>
        <v>139.01759999999967</v>
      </c>
      <c r="T19" s="22">
        <f t="shared" si="3"/>
        <v>4.4525002075435041E-2</v>
      </c>
      <c r="U19" s="19"/>
      <c r="V19" s="16">
        <v>15.446999999999999</v>
      </c>
      <c r="W19" s="18">
        <f t="shared" si="4"/>
        <v>3336.5519999999997</v>
      </c>
      <c r="X19" s="19"/>
      <c r="Y19" s="21">
        <f t="shared" si="13"/>
        <v>75.297599999999875</v>
      </c>
      <c r="Z19" s="22">
        <f t="shared" si="5"/>
        <v>2.3088539182959746E-2</v>
      </c>
      <c r="AA19" s="19"/>
      <c r="AB19" s="16">
        <v>15.666</v>
      </c>
      <c r="AC19" s="18">
        <f t="shared" si="6"/>
        <v>3383.8560000000002</v>
      </c>
      <c r="AD19" s="19"/>
      <c r="AE19" s="21">
        <f t="shared" si="14"/>
        <v>47.304000000000542</v>
      </c>
      <c r="AF19" s="22">
        <f t="shared" si="7"/>
        <v>1.4177510196154756E-2</v>
      </c>
      <c r="AG19" s="19"/>
      <c r="AH19" s="16">
        <v>16.113499999999998</v>
      </c>
      <c r="AI19" s="18">
        <f t="shared" si="8"/>
        <v>3480.5159999999996</v>
      </c>
      <c r="AJ19" s="19"/>
      <c r="AK19" s="21">
        <f t="shared" si="15"/>
        <v>96.6599999999994</v>
      </c>
      <c r="AL19" s="22">
        <f t="shared" si="9"/>
        <v>2.8565045321077315E-2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216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216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216</v>
      </c>
      <c r="G24" s="16">
        <v>-8.6300000000000002E-2</v>
      </c>
      <c r="H24" s="18">
        <f t="shared" si="0"/>
        <v>-18.640799999999999</v>
      </c>
      <c r="I24" s="19"/>
      <c r="J24" s="16">
        <v>0</v>
      </c>
      <c r="K24" s="18">
        <f t="shared" si="1"/>
        <v>0</v>
      </c>
      <c r="L24" s="19"/>
      <c r="M24" s="21">
        <f t="shared" si="10"/>
        <v>18.640799999999999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216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216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216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6012.4052000000001</v>
      </c>
      <c r="I28" s="31"/>
      <c r="J28" s="28"/>
      <c r="K28" s="30">
        <f>SUM(K12:K27)</f>
        <v>6922.2673000000004</v>
      </c>
      <c r="L28" s="31"/>
      <c r="M28" s="32">
        <f t="shared" si="10"/>
        <v>909.86210000000028</v>
      </c>
      <c r="N28" s="33">
        <f t="shared" si="11"/>
        <v>0.15133080185613576</v>
      </c>
      <c r="O28" s="31"/>
      <c r="P28" s="28"/>
      <c r="Q28" s="30">
        <f>SUM(Q12:Q27)</f>
        <v>7230.5036</v>
      </c>
      <c r="R28" s="31"/>
      <c r="S28" s="32">
        <f t="shared" si="12"/>
        <v>308.23629999999957</v>
      </c>
      <c r="T28" s="33">
        <f t="shared" si="3"/>
        <v>4.4528228489529663E-2</v>
      </c>
      <c r="U28" s="31"/>
      <c r="V28" s="28"/>
      <c r="W28" s="30">
        <f>SUM(W12:W27)</f>
        <v>7397.4403000000002</v>
      </c>
      <c r="X28" s="31"/>
      <c r="Y28" s="32">
        <f t="shared" si="13"/>
        <v>166.9367000000002</v>
      </c>
      <c r="Z28" s="33">
        <f t="shared" si="5"/>
        <v>2.3087838584300021E-2</v>
      </c>
      <c r="AA28" s="31"/>
      <c r="AB28" s="28"/>
      <c r="AC28" s="30">
        <f>SUM(AC12:AC27)</f>
        <v>7502.2800999999999</v>
      </c>
      <c r="AD28" s="31"/>
      <c r="AE28" s="32">
        <f t="shared" si="14"/>
        <v>104.83979999999974</v>
      </c>
      <c r="AF28" s="33">
        <f t="shared" si="7"/>
        <v>1.4172442865135354E-2</v>
      </c>
      <c r="AG28" s="31"/>
      <c r="AH28" s="28"/>
      <c r="AI28" s="30">
        <f>SUM(AI12:AI27)</f>
        <v>7716.6072999999997</v>
      </c>
      <c r="AJ28" s="31"/>
      <c r="AK28" s="32">
        <f t="shared" si="15"/>
        <v>214.32719999999972</v>
      </c>
      <c r="AL28" s="33">
        <f t="shared" si="9"/>
        <v>2.8568274863531119E-2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216</v>
      </c>
      <c r="G29" s="16">
        <v>-0.56882109506816436</v>
      </c>
      <c r="H29" s="18">
        <f t="shared" ref="H29:H35" si="18">F29*G29</f>
        <v>-122.8653565347235</v>
      </c>
      <c r="I29" s="19"/>
      <c r="J29" s="16">
        <v>-9.4899999999999998E-2</v>
      </c>
      <c r="K29" s="18">
        <f t="shared" ref="K29:K35" si="19">$F29*J29</f>
        <v>-20.4984</v>
      </c>
      <c r="L29" s="19"/>
      <c r="M29" s="21">
        <f t="shared" si="10"/>
        <v>102.3669565347235</v>
      </c>
      <c r="N29" s="22">
        <f t="shared" si="11"/>
        <v>-0.83316371206551731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20.4984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216</v>
      </c>
      <c r="G30" s="16">
        <v>-1.3273054170749232E-2</v>
      </c>
      <c r="H30" s="18">
        <f t="shared" si="18"/>
        <v>-2.8669797008818341</v>
      </c>
      <c r="I30" s="19"/>
      <c r="J30" s="16">
        <v>0.43309999999999998</v>
      </c>
      <c r="K30" s="18">
        <f t="shared" si="19"/>
        <v>93.549599999999998</v>
      </c>
      <c r="L30" s="19"/>
      <c r="M30" s="21">
        <f t="shared" si="10"/>
        <v>96.416579700881826</v>
      </c>
      <c r="N30" s="22">
        <f t="shared" si="11"/>
        <v>-33.630018263200725</v>
      </c>
      <c r="O30" s="19"/>
      <c r="P30" s="16">
        <v>0</v>
      </c>
      <c r="Q30" s="18">
        <f t="shared" si="20"/>
        <v>0</v>
      </c>
      <c r="R30" s="19"/>
      <c r="S30" s="21">
        <f t="shared" si="12"/>
        <v>-93.549599999999998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216</v>
      </c>
      <c r="G31" s="16">
        <v>0</v>
      </c>
      <c r="H31" s="18">
        <f t="shared" si="18"/>
        <v>0</v>
      </c>
      <c r="I31" s="19"/>
      <c r="J31" s="16">
        <v>4.4699999999999997E-2</v>
      </c>
      <c r="K31" s="18">
        <f>$F31*J31</f>
        <v>9.6551999999999989</v>
      </c>
      <c r="L31" s="19"/>
      <c r="M31" s="21">
        <f t="shared" si="10"/>
        <v>9.6551999999999989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-9.6551999999999989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216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216</v>
      </c>
      <c r="G33" s="141">
        <v>1.745E-2</v>
      </c>
      <c r="H33" s="18">
        <f t="shared" si="18"/>
        <v>3.7692000000000001</v>
      </c>
      <c r="I33" s="19"/>
      <c r="J33" s="141">
        <v>1.745E-2</v>
      </c>
      <c r="K33" s="18">
        <f t="shared" si="19"/>
        <v>3.7692000000000001</v>
      </c>
      <c r="L33" s="19"/>
      <c r="M33" s="21">
        <f t="shared" si="10"/>
        <v>0</v>
      </c>
      <c r="N33" s="22">
        <f t="shared" si="11"/>
        <v>0</v>
      </c>
      <c r="O33" s="19"/>
      <c r="P33" s="141">
        <v>1.745E-2</v>
      </c>
      <c r="Q33" s="18">
        <f t="shared" si="20"/>
        <v>3.7692000000000001</v>
      </c>
      <c r="R33" s="19"/>
      <c r="S33" s="21">
        <f t="shared" si="12"/>
        <v>0</v>
      </c>
      <c r="T33" s="22">
        <f t="shared" si="3"/>
        <v>0</v>
      </c>
      <c r="U33" s="19"/>
      <c r="V33" s="141">
        <v>1.745E-2</v>
      </c>
      <c r="W33" s="18">
        <f t="shared" si="21"/>
        <v>3.7692000000000001</v>
      </c>
      <c r="X33" s="19"/>
      <c r="Y33" s="21">
        <f t="shared" si="13"/>
        <v>0</v>
      </c>
      <c r="Z33" s="22">
        <f t="shared" si="5"/>
        <v>0</v>
      </c>
      <c r="AA33" s="19"/>
      <c r="AB33" s="141">
        <v>1.745E-2</v>
      </c>
      <c r="AC33" s="18">
        <f t="shared" si="22"/>
        <v>3.7692000000000001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1.745E-2</v>
      </c>
      <c r="AI33" s="18">
        <f t="shared" si="23"/>
        <v>3.7692000000000001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2986.8763200000103</v>
      </c>
      <c r="G34" s="38">
        <f>IF(ISBLANK($D$5)=TRUE, 0, IF($D$5="TOU", 0.64*$G$44+0.18*$G$45+0.18*$G$46, IF(AND($D$5="non-TOU", $F$48&gt;0), $G$48,$G$47)))</f>
        <v>9.7000000000000003E-2</v>
      </c>
      <c r="H34" s="18">
        <f t="shared" si="18"/>
        <v>289.72700304000102</v>
      </c>
      <c r="I34" s="19"/>
      <c r="J34" s="38">
        <f>IF(ISBLANK($D$5)=TRUE, 0, IF($D$5="TOU", 0.64*$G$44+0.18*$G$45+0.18*$G$46, IF(AND($D$5="non-TOU", $F$48&gt;0), $G$48,$G$47)))</f>
        <v>9.7000000000000003E-2</v>
      </c>
      <c r="K34" s="18">
        <f t="shared" si="19"/>
        <v>289.72700304000102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$G$48,$G$47)))</f>
        <v>9.7000000000000003E-2</v>
      </c>
      <c r="Q34" s="18">
        <f t="shared" si="20"/>
        <v>289.72700304000102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$G$48,$G$47)))</f>
        <v>9.7000000000000003E-2</v>
      </c>
      <c r="W34" s="18">
        <f t="shared" si="21"/>
        <v>289.72700304000102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$G$48,$G$47)))</f>
        <v>9.7000000000000003E-2</v>
      </c>
      <c r="AC34" s="18">
        <f t="shared" si="22"/>
        <v>289.72700304000102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$G$48,$G$47)))</f>
        <v>9.7000000000000003E-2</v>
      </c>
      <c r="AI34" s="18">
        <f t="shared" si="23"/>
        <v>289.72700304000102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721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6180.1690668043957</v>
      </c>
      <c r="I36" s="31"/>
      <c r="J36" s="42"/>
      <c r="K36" s="44">
        <f>SUM(K29:K35)+K28</f>
        <v>7298.4699030400016</v>
      </c>
      <c r="L36" s="31"/>
      <c r="M36" s="32">
        <f t="shared" si="10"/>
        <v>1118.3008362356059</v>
      </c>
      <c r="N36" s="33">
        <f t="shared" ref="N36:N46" si="25">IF((H36)=0,"",(M36/H36))</f>
        <v>0.18094987760809755</v>
      </c>
      <c r="O36" s="31"/>
      <c r="P36" s="42"/>
      <c r="Q36" s="44">
        <f>SUM(Q29:Q35)+Q28</f>
        <v>7523.9998030400011</v>
      </c>
      <c r="R36" s="31"/>
      <c r="S36" s="32">
        <f t="shared" si="12"/>
        <v>225.52989999999954</v>
      </c>
      <c r="T36" s="33">
        <f t="shared" ref="T36:T46" si="26">IF((K36)=0,"",(S36/K36))</f>
        <v>3.0900983767304501E-2</v>
      </c>
      <c r="U36" s="31"/>
      <c r="V36" s="42"/>
      <c r="W36" s="44">
        <f>SUM(W29:W35)+W28</f>
        <v>7690.9365030400013</v>
      </c>
      <c r="X36" s="31"/>
      <c r="Y36" s="32">
        <f t="shared" si="13"/>
        <v>166.9367000000002</v>
      </c>
      <c r="Z36" s="33">
        <f t="shared" ref="Z36:Z46" si="27">IF((Q36)=0,"",(Y36/Q36))</f>
        <v>2.2187228119350959E-2</v>
      </c>
      <c r="AA36" s="31"/>
      <c r="AB36" s="42"/>
      <c r="AC36" s="44">
        <f>SUM(AC29:AC35)+AC28</f>
        <v>7795.776303040001</v>
      </c>
      <c r="AD36" s="31"/>
      <c r="AE36" s="32">
        <f t="shared" si="14"/>
        <v>104.83979999999974</v>
      </c>
      <c r="AF36" s="33">
        <f t="shared" ref="AF36:AF46" si="28">IF((W36)=0,"",(AE36/W36))</f>
        <v>1.3631603896165264E-2</v>
      </c>
      <c r="AG36" s="31"/>
      <c r="AH36" s="42"/>
      <c r="AI36" s="44">
        <f>SUM(AI29:AI35)+AI28</f>
        <v>8010.1035030400008</v>
      </c>
      <c r="AJ36" s="31"/>
      <c r="AK36" s="32">
        <f t="shared" si="15"/>
        <v>214.32719999999972</v>
      </c>
      <c r="AL36" s="33">
        <f t="shared" ref="AL36:AL46" si="29">IF((AC36)=0,"",(AK36/AC36))</f>
        <v>2.7492733458298665E-2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216</v>
      </c>
      <c r="G37" s="20">
        <v>2.0832999999999999</v>
      </c>
      <c r="H37" s="18">
        <f>F37*G37</f>
        <v>449.99279999999999</v>
      </c>
      <c r="I37" s="19"/>
      <c r="J37" s="20">
        <v>2.1637</v>
      </c>
      <c r="K37" s="18">
        <f>$F37*J37</f>
        <v>467.35919999999999</v>
      </c>
      <c r="L37" s="19"/>
      <c r="M37" s="21">
        <f t="shared" si="10"/>
        <v>17.366399999999999</v>
      </c>
      <c r="N37" s="22">
        <f t="shared" si="25"/>
        <v>3.8592617481879705E-2</v>
      </c>
      <c r="O37" s="19"/>
      <c r="P37" s="20">
        <v>2.2364000000000002</v>
      </c>
      <c r="Q37" s="18">
        <f>$F37*P37</f>
        <v>483.06240000000003</v>
      </c>
      <c r="R37" s="19"/>
      <c r="S37" s="21">
        <f t="shared" si="12"/>
        <v>15.703200000000038</v>
      </c>
      <c r="T37" s="22">
        <f t="shared" si="26"/>
        <v>3.3599852105190266E-2</v>
      </c>
      <c r="U37" s="19"/>
      <c r="V37" s="20">
        <v>2.3090999999999999</v>
      </c>
      <c r="W37" s="18">
        <f>$F37*V37</f>
        <v>498.76560000000001</v>
      </c>
      <c r="X37" s="19"/>
      <c r="Y37" s="21">
        <f t="shared" si="13"/>
        <v>15.703199999999981</v>
      </c>
      <c r="Z37" s="22">
        <f t="shared" si="27"/>
        <v>3.2507601502414551E-2</v>
      </c>
      <c r="AA37" s="19"/>
      <c r="AB37" s="20">
        <v>2.3818999999999999</v>
      </c>
      <c r="AC37" s="18">
        <f>$F37*AB37</f>
        <v>514.49040000000002</v>
      </c>
      <c r="AD37" s="19"/>
      <c r="AE37" s="21">
        <f t="shared" si="14"/>
        <v>15.724800000000016</v>
      </c>
      <c r="AF37" s="22">
        <f t="shared" si="28"/>
        <v>3.1527434931358567E-2</v>
      </c>
      <c r="AG37" s="19"/>
      <c r="AH37" s="20">
        <v>2.4546000000000001</v>
      </c>
      <c r="AI37" s="18">
        <f>$F37*AH37</f>
        <v>530.19360000000006</v>
      </c>
      <c r="AJ37" s="19"/>
      <c r="AK37" s="21">
        <f t="shared" si="15"/>
        <v>15.703200000000038</v>
      </c>
      <c r="AL37" s="22">
        <f t="shared" si="29"/>
        <v>3.0521852302783564E-2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216</v>
      </c>
      <c r="G38" s="20">
        <v>1.5075000000000001</v>
      </c>
      <c r="H38" s="18">
        <f>F38*G38</f>
        <v>325.62</v>
      </c>
      <c r="I38" s="19"/>
      <c r="J38" s="20">
        <v>1.6186</v>
      </c>
      <c r="K38" s="18">
        <f>$F38*J38</f>
        <v>349.61759999999998</v>
      </c>
      <c r="L38" s="19"/>
      <c r="M38" s="21">
        <f t="shared" si="10"/>
        <v>23.997599999999977</v>
      </c>
      <c r="N38" s="22">
        <f t="shared" si="25"/>
        <v>7.3698175787727957E-2</v>
      </c>
      <c r="O38" s="19"/>
      <c r="P38" s="20">
        <v>1.6516999999999999</v>
      </c>
      <c r="Q38" s="18">
        <f>$F38*P38</f>
        <v>356.7672</v>
      </c>
      <c r="R38" s="19"/>
      <c r="S38" s="21">
        <f t="shared" si="12"/>
        <v>7.1496000000000208</v>
      </c>
      <c r="T38" s="22">
        <f t="shared" si="26"/>
        <v>2.0449771407389163E-2</v>
      </c>
      <c r="U38" s="19"/>
      <c r="V38" s="20">
        <v>1.6848000000000001</v>
      </c>
      <c r="W38" s="18">
        <f>$F38*V38</f>
        <v>363.91680000000002</v>
      </c>
      <c r="X38" s="19"/>
      <c r="Y38" s="21">
        <f t="shared" si="13"/>
        <v>7.1496000000000208</v>
      </c>
      <c r="Z38" s="22">
        <f t="shared" si="27"/>
        <v>2.0039958830296117E-2</v>
      </c>
      <c r="AA38" s="19"/>
      <c r="AB38" s="20">
        <v>1.7179</v>
      </c>
      <c r="AC38" s="18">
        <f>$F38*AB38</f>
        <v>371.06639999999999</v>
      </c>
      <c r="AD38" s="19"/>
      <c r="AE38" s="21">
        <f t="shared" si="14"/>
        <v>7.149599999999964</v>
      </c>
      <c r="AF38" s="22">
        <f t="shared" si="28"/>
        <v>1.9646248812915379E-2</v>
      </c>
      <c r="AG38" s="19"/>
      <c r="AH38" s="20">
        <v>1.7509999999999999</v>
      </c>
      <c r="AI38" s="18">
        <f>$F38*AH38</f>
        <v>378.21599999999995</v>
      </c>
      <c r="AJ38" s="19"/>
      <c r="AK38" s="21">
        <f t="shared" si="15"/>
        <v>7.149599999999964</v>
      </c>
      <c r="AL38" s="22">
        <f t="shared" si="29"/>
        <v>1.9267710576867009E-2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6955.7818668043956</v>
      </c>
      <c r="I39" s="49"/>
      <c r="J39" s="48"/>
      <c r="K39" s="44">
        <f>SUM(K36:K38)</f>
        <v>8115.446703040001</v>
      </c>
      <c r="L39" s="49"/>
      <c r="M39" s="32">
        <f t="shared" si="10"/>
        <v>1159.6648362356054</v>
      </c>
      <c r="N39" s="33">
        <f t="shared" si="25"/>
        <v>0.16671955194138013</v>
      </c>
      <c r="O39" s="49"/>
      <c r="P39" s="48"/>
      <c r="Q39" s="44">
        <f>SUM(Q36:Q38)</f>
        <v>8363.8294030400011</v>
      </c>
      <c r="R39" s="49"/>
      <c r="S39" s="32">
        <f t="shared" si="12"/>
        <v>248.38270000000011</v>
      </c>
      <c r="T39" s="33">
        <f t="shared" si="26"/>
        <v>3.0606164896253629E-2</v>
      </c>
      <c r="U39" s="49"/>
      <c r="V39" s="48"/>
      <c r="W39" s="44">
        <f>SUM(W36:W38)</f>
        <v>8553.6189030400019</v>
      </c>
      <c r="X39" s="49"/>
      <c r="Y39" s="32">
        <f t="shared" si="13"/>
        <v>189.78950000000077</v>
      </c>
      <c r="Z39" s="33">
        <f t="shared" si="27"/>
        <v>2.2691699083558302E-2</v>
      </c>
      <c r="AA39" s="49"/>
      <c r="AB39" s="48"/>
      <c r="AC39" s="44">
        <f>SUM(AC36:AC38)</f>
        <v>8681.3331030400004</v>
      </c>
      <c r="AD39" s="49"/>
      <c r="AE39" s="32">
        <f t="shared" si="14"/>
        <v>127.71419999999853</v>
      </c>
      <c r="AF39" s="33">
        <f t="shared" si="28"/>
        <v>1.4931013580065886E-2</v>
      </c>
      <c r="AG39" s="49"/>
      <c r="AH39" s="48"/>
      <c r="AI39" s="44">
        <f>SUM(AI36:AI38)</f>
        <v>8918.5131030400007</v>
      </c>
      <c r="AJ39" s="49"/>
      <c r="AK39" s="32">
        <f t="shared" si="15"/>
        <v>237.18000000000029</v>
      </c>
      <c r="AL39" s="33">
        <f t="shared" si="29"/>
        <v>2.7320688791096542E-2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99994.87632000001</v>
      </c>
      <c r="G40" s="51">
        <v>4.4000000000000003E-3</v>
      </c>
      <c r="H40" s="162">
        <f t="shared" ref="H40:H48" si="30">F40*G40</f>
        <v>439.97745580800006</v>
      </c>
      <c r="I40" s="19"/>
      <c r="J40" s="51">
        <v>4.4000000000000003E-3</v>
      </c>
      <c r="K40" s="162">
        <f t="shared" ref="K40:K48" si="31">$F40*J40</f>
        <v>439.97745580800006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439.97745580800006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439.97745580800006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439.97745580800006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439.97745580800006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99994.87632000001</v>
      </c>
      <c r="G41" s="51">
        <v>1.1999999999999999E-3</v>
      </c>
      <c r="H41" s="162">
        <f t="shared" si="30"/>
        <v>119.993851584</v>
      </c>
      <c r="I41" s="19"/>
      <c r="J41" s="51">
        <v>1.1999999999999999E-3</v>
      </c>
      <c r="K41" s="162">
        <f t="shared" si="31"/>
        <v>119.993851584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129.99333921600001</v>
      </c>
      <c r="R41" s="19"/>
      <c r="S41" s="21">
        <f t="shared" si="12"/>
        <v>9.9994876320000117</v>
      </c>
      <c r="T41" s="163">
        <f t="shared" si="26"/>
        <v>8.3333333333333426E-2</v>
      </c>
      <c r="U41" s="19"/>
      <c r="V41" s="51">
        <v>1.2999999999999999E-3</v>
      </c>
      <c r="W41" s="162">
        <f t="shared" si="33"/>
        <v>129.99333921600001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129.99333921600001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129.99333921600001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f>G6</f>
        <v>721</v>
      </c>
      <c r="G42" s="51">
        <v>0.25</v>
      </c>
      <c r="H42" s="162">
        <f t="shared" si="30"/>
        <v>180.25</v>
      </c>
      <c r="I42" s="19"/>
      <c r="J42" s="51">
        <v>0.25</v>
      </c>
      <c r="K42" s="162">
        <f t="shared" si="31"/>
        <v>180.25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180.25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180.25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180.25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180.25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97008</v>
      </c>
      <c r="G43" s="51">
        <v>7.0000000000000001E-3</v>
      </c>
      <c r="H43" s="162">
        <f t="shared" si="30"/>
        <v>679.05600000000004</v>
      </c>
      <c r="I43" s="19"/>
      <c r="J43" s="51">
        <v>7.0000000000000001E-3</v>
      </c>
      <c r="K43" s="162">
        <f t="shared" si="31"/>
        <v>679.05600000000004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679.05600000000004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679.05600000000004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679.05600000000004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679.05600000000004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62085.120000000003</v>
      </c>
      <c r="G44" s="55">
        <v>7.1999999999999995E-2</v>
      </c>
      <c r="H44" s="162">
        <f t="shared" si="30"/>
        <v>4470.1286399999999</v>
      </c>
      <c r="I44" s="19"/>
      <c r="J44" s="55">
        <v>7.1999999999999995E-2</v>
      </c>
      <c r="K44" s="162">
        <f t="shared" si="31"/>
        <v>4470.1286399999999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4470.1286399999999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4470.1286399999999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4470.1286399999999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4470.1286399999999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17461.439999999999</v>
      </c>
      <c r="G45" s="55">
        <v>0.109</v>
      </c>
      <c r="H45" s="162">
        <f t="shared" si="30"/>
        <v>1903.2969599999999</v>
      </c>
      <c r="I45" s="19"/>
      <c r="J45" s="55">
        <v>0.109</v>
      </c>
      <c r="K45" s="162">
        <f t="shared" si="31"/>
        <v>1903.2969599999999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1903.2969599999999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1903.2969599999999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1903.2969599999999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1903.2969599999999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17461.439999999999</v>
      </c>
      <c r="G46" s="55">
        <v>0.129</v>
      </c>
      <c r="H46" s="162">
        <f t="shared" si="30"/>
        <v>2252.52576</v>
      </c>
      <c r="I46" s="19"/>
      <c r="J46" s="55">
        <v>0.129</v>
      </c>
      <c r="K46" s="162">
        <f t="shared" si="31"/>
        <v>2252.52576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2252.52576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2252.52576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2252.52576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2252.52576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96258</v>
      </c>
      <c r="G48" s="55">
        <v>9.7000000000000003E-2</v>
      </c>
      <c r="H48" s="162">
        <f t="shared" si="30"/>
        <v>9337.0259999999998</v>
      </c>
      <c r="I48" s="60"/>
      <c r="J48" s="55">
        <v>9.7000000000000003E-2</v>
      </c>
      <c r="K48" s="162">
        <f t="shared" si="31"/>
        <v>9337.0259999999998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9337.0259999999998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9337.0259999999998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9337.0259999999998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9337.0259999999998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17001.010534196397</v>
      </c>
      <c r="I50" s="76"/>
      <c r="J50" s="73"/>
      <c r="K50" s="75">
        <f>SUM(K40:K46,K39)</f>
        <v>18160.675370432</v>
      </c>
      <c r="L50" s="76"/>
      <c r="M50" s="77">
        <f>K50-H50</f>
        <v>1159.6648362356027</v>
      </c>
      <c r="N50" s="78">
        <f>IF((H50)=0,"",(M50/H50))</f>
        <v>6.8211523891654219E-2</v>
      </c>
      <c r="O50" s="76"/>
      <c r="P50" s="73"/>
      <c r="Q50" s="75">
        <f>SUM(Q40:Q46,Q39)</f>
        <v>18419.057558064</v>
      </c>
      <c r="R50" s="76"/>
      <c r="S50" s="77">
        <f t="shared" si="12"/>
        <v>258.38218763199984</v>
      </c>
      <c r="T50" s="78">
        <f>IF((K50)=0,"",(S50/K50))</f>
        <v>1.4227564909435058E-2</v>
      </c>
      <c r="U50" s="76"/>
      <c r="V50" s="73"/>
      <c r="W50" s="75">
        <f>SUM(W40:W46,W39)</f>
        <v>18608.847058064002</v>
      </c>
      <c r="X50" s="76"/>
      <c r="Y50" s="77">
        <f t="shared" si="13"/>
        <v>189.78950000000259</v>
      </c>
      <c r="Z50" s="78">
        <f>IF((Q50)=0,"",(Y50/Q50))</f>
        <v>1.0303974532991854E-2</v>
      </c>
      <c r="AA50" s="76"/>
      <c r="AB50" s="73"/>
      <c r="AC50" s="75">
        <f>SUM(AC40:AC46,AC39)</f>
        <v>18736.561258064001</v>
      </c>
      <c r="AD50" s="76"/>
      <c r="AE50" s="77">
        <f t="shared" si="14"/>
        <v>127.71419999999853</v>
      </c>
      <c r="AF50" s="78">
        <f>IF((W50)=0,"",(AE50/W50))</f>
        <v>6.8630904215344467E-3</v>
      </c>
      <c r="AG50" s="76"/>
      <c r="AH50" s="73"/>
      <c r="AI50" s="75">
        <f>SUM(AI40:AI46,AI39)</f>
        <v>18973.741258064001</v>
      </c>
      <c r="AJ50" s="76"/>
      <c r="AK50" s="77">
        <f t="shared" si="15"/>
        <v>237.18000000000029</v>
      </c>
      <c r="AL50" s="78">
        <f>IF((AC50)=0,"",(AK50/AC50))</f>
        <v>1.2658672887369915E-2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2210.1313694455316</v>
      </c>
      <c r="I51" s="83"/>
      <c r="J51" s="80">
        <v>0.13</v>
      </c>
      <c r="K51" s="84">
        <f>K50*J51</f>
        <v>2360.88779815616</v>
      </c>
      <c r="L51" s="83"/>
      <c r="M51" s="85">
        <f>K51-H51</f>
        <v>150.75642871062837</v>
      </c>
      <c r="N51" s="86">
        <f>IF((H51)=0,"",(M51/H51))</f>
        <v>6.8211523891654233E-2</v>
      </c>
      <c r="O51" s="83"/>
      <c r="P51" s="80">
        <v>0.13</v>
      </c>
      <c r="Q51" s="84">
        <f>Q50*P51</f>
        <v>2394.47748254832</v>
      </c>
      <c r="R51" s="83"/>
      <c r="S51" s="85">
        <f t="shared" si="12"/>
        <v>33.589684392160052</v>
      </c>
      <c r="T51" s="86">
        <f>IF((K51)=0,"",(S51/K51))</f>
        <v>1.4227564909435088E-2</v>
      </c>
      <c r="U51" s="83"/>
      <c r="V51" s="80">
        <v>0.13</v>
      </c>
      <c r="W51" s="84">
        <f>W50*V51</f>
        <v>2419.1501175483204</v>
      </c>
      <c r="X51" s="83"/>
      <c r="Y51" s="85">
        <f t="shared" si="13"/>
        <v>24.672635000000355</v>
      </c>
      <c r="Z51" s="86">
        <f>IF((Q51)=0,"",(Y51/Q51))</f>
        <v>1.0303974532991861E-2</v>
      </c>
      <c r="AA51" s="83"/>
      <c r="AB51" s="80">
        <v>0.13</v>
      </c>
      <c r="AC51" s="84">
        <f>AC50*AB51</f>
        <v>2435.7529635483202</v>
      </c>
      <c r="AD51" s="83"/>
      <c r="AE51" s="85">
        <f t="shared" si="14"/>
        <v>16.602845999999772</v>
      </c>
      <c r="AF51" s="86">
        <f>IF((W51)=0,"",(AE51/W51))</f>
        <v>6.863090421534432E-3</v>
      </c>
      <c r="AG51" s="83"/>
      <c r="AH51" s="80">
        <v>0.13</v>
      </c>
      <c r="AI51" s="84">
        <f>AI50*AH51</f>
        <v>2466.5863635483202</v>
      </c>
      <c r="AJ51" s="83"/>
      <c r="AK51" s="85">
        <f t="shared" si="15"/>
        <v>30.833399999999983</v>
      </c>
      <c r="AL51" s="86">
        <f>IF((AC51)=0,"",(AK51/AC51))</f>
        <v>1.265867288736989E-2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19211.141903641928</v>
      </c>
      <c r="I52" s="83"/>
      <c r="J52" s="88"/>
      <c r="K52" s="84">
        <f>K50+K51</f>
        <v>20521.56316858816</v>
      </c>
      <c r="L52" s="83"/>
      <c r="M52" s="85">
        <f>K52-H52</f>
        <v>1310.4212649462315</v>
      </c>
      <c r="N52" s="86">
        <f>IF((H52)=0,"",(M52/H52))</f>
        <v>6.8211523891654247E-2</v>
      </c>
      <c r="O52" s="83"/>
      <c r="P52" s="88"/>
      <c r="Q52" s="84">
        <f>Q50+Q51</f>
        <v>20813.535040612318</v>
      </c>
      <c r="R52" s="83"/>
      <c r="S52" s="85">
        <f t="shared" si="12"/>
        <v>291.97187202415807</v>
      </c>
      <c r="T52" s="86">
        <f>IF((K52)=0,"",(S52/K52))</f>
        <v>1.4227564909434973E-2</v>
      </c>
      <c r="U52" s="83"/>
      <c r="V52" s="88"/>
      <c r="W52" s="84">
        <f>W50+W51</f>
        <v>21027.997175612323</v>
      </c>
      <c r="X52" s="83"/>
      <c r="Y52" s="85">
        <f t="shared" si="13"/>
        <v>214.46213500000522</v>
      </c>
      <c r="Z52" s="86">
        <f>IF((Q52)=0,"",(Y52/Q52))</f>
        <v>1.0303974532991965E-2</v>
      </c>
      <c r="AA52" s="83"/>
      <c r="AB52" s="88"/>
      <c r="AC52" s="84">
        <f>AC50+AC51</f>
        <v>21172.31422161232</v>
      </c>
      <c r="AD52" s="83"/>
      <c r="AE52" s="85">
        <f t="shared" si="14"/>
        <v>144.31704599999648</v>
      </c>
      <c r="AF52" s="86">
        <f>IF((W52)=0,"",(AE52/W52))</f>
        <v>6.8630904215343583E-3</v>
      </c>
      <c r="AG52" s="83"/>
      <c r="AH52" s="88"/>
      <c r="AI52" s="84">
        <f>AI50+AI51</f>
        <v>21440.327621612319</v>
      </c>
      <c r="AJ52" s="83"/>
      <c r="AK52" s="85">
        <f t="shared" si="15"/>
        <v>268.01339999999982</v>
      </c>
      <c r="AL52" s="86">
        <f>IF((AC52)=0,"",(AK52/AC52))</f>
        <v>1.265867288736989E-2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-1921.11</v>
      </c>
      <c r="I53" s="83"/>
      <c r="J53" s="88"/>
      <c r="K53" s="90">
        <f>ROUND(-K52*10%,2)</f>
        <v>-2052.16</v>
      </c>
      <c r="L53" s="83"/>
      <c r="M53" s="91">
        <f>K53-H53</f>
        <v>-131.04999999999995</v>
      </c>
      <c r="N53" s="92">
        <f>IF((H53)=0,"",(M53/H53))</f>
        <v>6.821577109067152E-2</v>
      </c>
      <c r="O53" s="83"/>
      <c r="P53" s="88"/>
      <c r="Q53" s="90">
        <f>ROUND(-Q52*10%,2)</f>
        <v>-2081.35</v>
      </c>
      <c r="R53" s="83"/>
      <c r="S53" s="91">
        <f t="shared" si="12"/>
        <v>-29.190000000000055</v>
      </c>
      <c r="T53" s="92">
        <f>IF((K53)=0,"",(S53/K53))</f>
        <v>1.4224037112116042E-2</v>
      </c>
      <c r="U53" s="83"/>
      <c r="V53" s="88"/>
      <c r="W53" s="90">
        <f>ROUND(-W52*10%,2)</f>
        <v>-2102.8000000000002</v>
      </c>
      <c r="X53" s="83"/>
      <c r="Y53" s="91">
        <f t="shared" si="13"/>
        <v>-21.450000000000273</v>
      </c>
      <c r="Z53" s="92">
        <f>IF((Q53)=0,"",(Y53/Q53))</f>
        <v>1.0305811132197983E-2</v>
      </c>
      <c r="AA53" s="83"/>
      <c r="AB53" s="88"/>
      <c r="AC53" s="90">
        <f>ROUND(-AC52*10%,2)</f>
        <v>-2117.23</v>
      </c>
      <c r="AD53" s="83"/>
      <c r="AE53" s="91">
        <f t="shared" si="14"/>
        <v>-14.429999999999836</v>
      </c>
      <c r="AF53" s="92">
        <f>IF((W53)=0,"",(AE53/W53))</f>
        <v>6.8622788662734613E-3</v>
      </c>
      <c r="AG53" s="83"/>
      <c r="AH53" s="88"/>
      <c r="AI53" s="90">
        <f>ROUND(-AI52*10%,2)</f>
        <v>-2144.0300000000002</v>
      </c>
      <c r="AJ53" s="83"/>
      <c r="AK53" s="91">
        <f t="shared" si="15"/>
        <v>-26.800000000000182</v>
      </c>
      <c r="AL53" s="92">
        <f>IF((AC53)=0,"",(AK53/AC53))</f>
        <v>1.2658048487882838E-2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17290.031903641928</v>
      </c>
      <c r="I54" s="96"/>
      <c r="J54" s="93"/>
      <c r="K54" s="97">
        <f>K52+K53</f>
        <v>18469.40316858816</v>
      </c>
      <c r="L54" s="96"/>
      <c r="M54" s="98">
        <f>K54-H54</f>
        <v>1179.3712649462323</v>
      </c>
      <c r="N54" s="99">
        <f>IF((H54)=0,"",(M54/H54))</f>
        <v>6.8211051981796084E-2</v>
      </c>
      <c r="O54" s="96"/>
      <c r="P54" s="93"/>
      <c r="Q54" s="97">
        <f>Q52+Q53</f>
        <v>18732.185040612319</v>
      </c>
      <c r="R54" s="96"/>
      <c r="S54" s="98">
        <f t="shared" si="12"/>
        <v>262.78187202415938</v>
      </c>
      <c r="T54" s="99">
        <f>IF((K54)=0,"",(S54/K54))</f>
        <v>1.4227956887696604E-2</v>
      </c>
      <c r="U54" s="96"/>
      <c r="V54" s="93"/>
      <c r="W54" s="97">
        <f>W52+W53</f>
        <v>18925.197175612324</v>
      </c>
      <c r="X54" s="96"/>
      <c r="Y54" s="98">
        <f t="shared" si="13"/>
        <v>193.01213500000449</v>
      </c>
      <c r="Z54" s="99">
        <f>IF((Q54)=0,"",(Y54/Q54))</f>
        <v>1.0303770466795223E-2</v>
      </c>
      <c r="AA54" s="96"/>
      <c r="AB54" s="93"/>
      <c r="AC54" s="97">
        <f>AC52+AC53</f>
        <v>19055.08422161232</v>
      </c>
      <c r="AD54" s="96"/>
      <c r="AE54" s="98">
        <f t="shared" si="14"/>
        <v>129.88704599999619</v>
      </c>
      <c r="AF54" s="99">
        <f>IF((W54)=0,"",(AE54/W54))</f>
        <v>6.8631805943545577E-3</v>
      </c>
      <c r="AG54" s="96"/>
      <c r="AH54" s="93"/>
      <c r="AI54" s="97">
        <f>AI52+AI53</f>
        <v>19296.297621612321</v>
      </c>
      <c r="AJ54" s="96"/>
      <c r="AK54" s="98">
        <f t="shared" si="15"/>
        <v>241.21340000000055</v>
      </c>
      <c r="AL54" s="99">
        <f>IF((AC54)=0,"",(AK54/AC54))</f>
        <v>1.2658742265038943E-2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17774.335174196396</v>
      </c>
      <c r="I56" s="110"/>
      <c r="J56" s="107"/>
      <c r="K56" s="109">
        <f>SUM(K47:K48,K39,K40:K43)</f>
        <v>18934.000010432002</v>
      </c>
      <c r="L56" s="110"/>
      <c r="M56" s="111">
        <f>K56-H56</f>
        <v>1159.6648362356063</v>
      </c>
      <c r="N56" s="78">
        <f>IF((H56)=0,"",(M56/H56))</f>
        <v>6.5243781264974182E-2</v>
      </c>
      <c r="O56" s="110"/>
      <c r="P56" s="107"/>
      <c r="Q56" s="109">
        <f>SUM(Q47:Q48,Q39,Q40:Q43)</f>
        <v>19192.382198063999</v>
      </c>
      <c r="R56" s="110"/>
      <c r="S56" s="111">
        <f t="shared" si="12"/>
        <v>258.3821876319962</v>
      </c>
      <c r="T56" s="78">
        <f>IF((K56)=0,"",(S56/K56))</f>
        <v>1.3646466012973289E-2</v>
      </c>
      <c r="U56" s="110"/>
      <c r="V56" s="107"/>
      <c r="W56" s="109">
        <f>SUM(W47:W48,W39,W40:W43)</f>
        <v>19382.171698064001</v>
      </c>
      <c r="X56" s="110"/>
      <c r="Y56" s="111">
        <f t="shared" si="13"/>
        <v>189.78950000000259</v>
      </c>
      <c r="Z56" s="78">
        <f>IF((Q56)=0,"",(Y56/Q56))</f>
        <v>9.8887932744038051E-3</v>
      </c>
      <c r="AA56" s="110"/>
      <c r="AB56" s="107"/>
      <c r="AC56" s="109">
        <f>SUM(AC47:AC48,AC39,AC40:AC43)</f>
        <v>19509.885898063996</v>
      </c>
      <c r="AD56" s="110"/>
      <c r="AE56" s="111">
        <f t="shared" si="14"/>
        <v>127.71419999999489</v>
      </c>
      <c r="AF56" s="78">
        <f>IF((W56)=0,"",(AE56/W56))</f>
        <v>6.5892616157533935E-3</v>
      </c>
      <c r="AG56" s="110"/>
      <c r="AH56" s="107"/>
      <c r="AI56" s="109">
        <f>SUM(AI47:AI48,AI39,AI40:AI43)</f>
        <v>19747.065898063996</v>
      </c>
      <c r="AJ56" s="110"/>
      <c r="AK56" s="111">
        <f t="shared" si="15"/>
        <v>237.18000000000029</v>
      </c>
      <c r="AL56" s="78">
        <f>IF((AC56)=0,"",(AK56/AC56))</f>
        <v>1.215691374307505E-2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2310.6635726455315</v>
      </c>
      <c r="I57" s="115"/>
      <c r="J57" s="113">
        <v>0.13</v>
      </c>
      <c r="K57" s="116">
        <f>K56*J57</f>
        <v>2461.4200013561604</v>
      </c>
      <c r="L57" s="115"/>
      <c r="M57" s="117">
        <f>K57-H57</f>
        <v>150.75642871062882</v>
      </c>
      <c r="N57" s="86">
        <f>IF((H57)=0,"",(M57/H57))</f>
        <v>6.5243781264974182E-2</v>
      </c>
      <c r="O57" s="115"/>
      <c r="P57" s="113">
        <v>0.13</v>
      </c>
      <c r="Q57" s="116">
        <f>Q56*P57</f>
        <v>2495.00968574832</v>
      </c>
      <c r="R57" s="115"/>
      <c r="S57" s="117">
        <f t="shared" si="12"/>
        <v>33.589684392159597</v>
      </c>
      <c r="T57" s="86">
        <f>IF((K57)=0,"",(S57/K57))</f>
        <v>1.3646466012973325E-2</v>
      </c>
      <c r="U57" s="115"/>
      <c r="V57" s="113">
        <v>0.13</v>
      </c>
      <c r="W57" s="116">
        <f>W56*V57</f>
        <v>2519.6823207483203</v>
      </c>
      <c r="X57" s="115"/>
      <c r="Y57" s="117">
        <f t="shared" si="13"/>
        <v>24.672635000000355</v>
      </c>
      <c r="Z57" s="86">
        <f>IF((Q57)=0,"",(Y57/Q57))</f>
        <v>9.8887932744038121E-3</v>
      </c>
      <c r="AA57" s="115"/>
      <c r="AB57" s="113">
        <v>0.13</v>
      </c>
      <c r="AC57" s="116">
        <f>AC56*AB57</f>
        <v>2536.2851667483196</v>
      </c>
      <c r="AD57" s="115"/>
      <c r="AE57" s="117">
        <f t="shared" si="14"/>
        <v>16.602845999999317</v>
      </c>
      <c r="AF57" s="86">
        <f>IF((W57)=0,"",(AE57/W57))</f>
        <v>6.5892616157533857E-3</v>
      </c>
      <c r="AG57" s="115"/>
      <c r="AH57" s="113">
        <v>0.13</v>
      </c>
      <c r="AI57" s="116">
        <f>AI56*AH57</f>
        <v>2567.1185667483196</v>
      </c>
      <c r="AJ57" s="115"/>
      <c r="AK57" s="117">
        <f t="shared" si="15"/>
        <v>30.833399999999983</v>
      </c>
      <c r="AL57" s="86">
        <f>IF((AC57)=0,"",(AK57/AC57))</f>
        <v>1.2156913743075027E-2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20084.998746841928</v>
      </c>
      <c r="I58" s="115"/>
      <c r="J58" s="119"/>
      <c r="K58" s="116">
        <f>K56+K57</f>
        <v>21395.420011788163</v>
      </c>
      <c r="L58" s="115"/>
      <c r="M58" s="117">
        <f>K58-H58</f>
        <v>1310.4212649462352</v>
      </c>
      <c r="N58" s="86">
        <f>IF((H58)=0,"",(M58/H58))</f>
        <v>6.5243781264974182E-2</v>
      </c>
      <c r="O58" s="115"/>
      <c r="P58" s="119"/>
      <c r="Q58" s="116">
        <f>Q56+Q57</f>
        <v>21687.391883812317</v>
      </c>
      <c r="R58" s="115"/>
      <c r="S58" s="117">
        <f t="shared" si="12"/>
        <v>291.97187202415444</v>
      </c>
      <c r="T58" s="86">
        <f>IF((K58)=0,"",(S58/K58))</f>
        <v>1.3646466012973228E-2</v>
      </c>
      <c r="U58" s="115"/>
      <c r="V58" s="119"/>
      <c r="W58" s="116">
        <f>W56+W57</f>
        <v>21901.854018812322</v>
      </c>
      <c r="X58" s="115"/>
      <c r="Y58" s="117">
        <f t="shared" si="13"/>
        <v>214.46213500000522</v>
      </c>
      <c r="Z58" s="86">
        <f>IF((Q58)=0,"",(Y58/Q58))</f>
        <v>9.8887932744039109E-3</v>
      </c>
      <c r="AA58" s="115"/>
      <c r="AB58" s="119"/>
      <c r="AC58" s="116">
        <f>AC56+AC57</f>
        <v>22046.171064812315</v>
      </c>
      <c r="AD58" s="115"/>
      <c r="AE58" s="117">
        <f t="shared" si="14"/>
        <v>144.31704599999284</v>
      </c>
      <c r="AF58" s="86">
        <f>IF((W58)=0,"",(AE58/W58))</f>
        <v>6.5892616157533302E-3</v>
      </c>
      <c r="AG58" s="115"/>
      <c r="AH58" s="119"/>
      <c r="AI58" s="116">
        <f>AI56+AI57</f>
        <v>22314.184464812315</v>
      </c>
      <c r="AJ58" s="115"/>
      <c r="AK58" s="117">
        <f t="shared" si="15"/>
        <v>268.01339999999982</v>
      </c>
      <c r="AL58" s="86">
        <f>IF((AC58)=0,"",(AK58/AC58))</f>
        <v>1.2156913743075027E-2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-2008.5</v>
      </c>
      <c r="I59" s="115"/>
      <c r="J59" s="119"/>
      <c r="K59" s="122">
        <f>ROUND(-K58*10%,2)</f>
        <v>-2139.54</v>
      </c>
      <c r="L59" s="115"/>
      <c r="M59" s="123">
        <f>K59-H59</f>
        <v>-131.03999999999996</v>
      </c>
      <c r="N59" s="92">
        <f>IF((H59)=0,"",(M59/H59))</f>
        <v>6.5242718446601927E-2</v>
      </c>
      <c r="O59" s="115"/>
      <c r="P59" s="119"/>
      <c r="Q59" s="122">
        <f>ROUND(-Q58*10%,2)</f>
        <v>-2168.7399999999998</v>
      </c>
      <c r="R59" s="115"/>
      <c r="S59" s="123">
        <f t="shared" si="12"/>
        <v>-29.199999999999818</v>
      </c>
      <c r="T59" s="92">
        <f>IF((K59)=0,"",(S59/K59))</f>
        <v>1.3647793450928619E-2</v>
      </c>
      <c r="U59" s="115"/>
      <c r="V59" s="119"/>
      <c r="W59" s="122">
        <f>ROUND(-W58*10%,2)</f>
        <v>-2190.19</v>
      </c>
      <c r="X59" s="115"/>
      <c r="Y59" s="123">
        <f t="shared" si="13"/>
        <v>-21.450000000000273</v>
      </c>
      <c r="Z59" s="92">
        <f>IF((Q59)=0,"",(Y59/Q59))</f>
        <v>9.8905355183195199E-3</v>
      </c>
      <c r="AA59" s="115"/>
      <c r="AB59" s="119"/>
      <c r="AC59" s="122">
        <f>ROUND(-AC58*10%,2)</f>
        <v>-2204.62</v>
      </c>
      <c r="AD59" s="115"/>
      <c r="AE59" s="123">
        <f t="shared" si="14"/>
        <v>-14.429999999999836</v>
      </c>
      <c r="AF59" s="92">
        <f>IF((W59)=0,"",(AE59/W59))</f>
        <v>6.5884694935141866E-3</v>
      </c>
      <c r="AG59" s="115"/>
      <c r="AH59" s="119"/>
      <c r="AI59" s="122">
        <f>ROUND(-AI58*10%,2)</f>
        <v>-2231.42</v>
      </c>
      <c r="AJ59" s="115"/>
      <c r="AK59" s="123">
        <f t="shared" si="15"/>
        <v>-26.800000000000182</v>
      </c>
      <c r="AL59" s="92">
        <f>IF((AC59)=0,"",(AK59/AC59))</f>
        <v>1.2156289972875227E-2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18076.498746841928</v>
      </c>
      <c r="I60" s="127"/>
      <c r="J60" s="124"/>
      <c r="K60" s="128">
        <f>SUM(K58:K59)</f>
        <v>19255.880011788162</v>
      </c>
      <c r="L60" s="127"/>
      <c r="M60" s="129">
        <f>K60-H60</f>
        <v>1179.3812649462343</v>
      </c>
      <c r="N60" s="130">
        <f>IF((H60)=0,"",(M60/H60))</f>
        <v>6.5243899355912557E-2</v>
      </c>
      <c r="O60" s="127"/>
      <c r="P60" s="124"/>
      <c r="Q60" s="128">
        <f>SUM(Q58:Q59)</f>
        <v>19518.651883812316</v>
      </c>
      <c r="R60" s="127"/>
      <c r="S60" s="129">
        <f t="shared" si="12"/>
        <v>262.77187202415371</v>
      </c>
      <c r="T60" s="130">
        <f>IF((K60)=0,"",(S60/K60))</f>
        <v>1.3646318520020311E-2</v>
      </c>
      <c r="U60" s="127"/>
      <c r="V60" s="124"/>
      <c r="W60" s="128">
        <f>SUM(W58:W59)</f>
        <v>19711.664018812324</v>
      </c>
      <c r="X60" s="127"/>
      <c r="Y60" s="129">
        <f t="shared" si="13"/>
        <v>193.01213500000813</v>
      </c>
      <c r="Z60" s="130">
        <f>IF((Q60)=0,"",(Y60/Q60))</f>
        <v>9.8885996916662899E-3</v>
      </c>
      <c r="AA60" s="127"/>
      <c r="AB60" s="124"/>
      <c r="AC60" s="128">
        <f>SUM(AC58:AC59)</f>
        <v>19841.551064812316</v>
      </c>
      <c r="AD60" s="127"/>
      <c r="AE60" s="129">
        <f t="shared" si="14"/>
        <v>129.88704599999255</v>
      </c>
      <c r="AF60" s="130">
        <f>IF((W60)=0,"",(AE60/W60))</f>
        <v>6.589349629540742E-3</v>
      </c>
      <c r="AG60" s="127"/>
      <c r="AH60" s="124"/>
      <c r="AI60" s="128">
        <f>SUM(AI58:AI59)</f>
        <v>20082.764464812317</v>
      </c>
      <c r="AJ60" s="127"/>
      <c r="AK60" s="129">
        <f t="shared" si="15"/>
        <v>241.21340000000055</v>
      </c>
      <c r="AL60" s="130">
        <f>IF((AC60)=0,"",(AK60/AC60))</f>
        <v>1.2156983050976122E-2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T43" zoomScaleNormal="100" workbookViewId="0">
      <selection activeCell="B9" sqref="B9:AL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109375" style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" style="1" customWidth="1"/>
    <col min="26" max="26" width="9.109375" style="1"/>
    <col min="27" max="27" width="1.6640625" style="1" customWidth="1"/>
    <col min="28" max="28" width="13.33203125" style="1" customWidth="1"/>
    <col min="29" max="29" width="12.33203125" style="1" customWidth="1"/>
    <col min="30" max="30" width="1.6640625" style="1" customWidth="1"/>
    <col min="31" max="31" width="10" style="1" customWidth="1"/>
    <col min="32" max="32" width="9.109375" style="1"/>
    <col min="33" max="33" width="1.6640625" style="1" customWidth="1"/>
    <col min="34" max="34" width="13.33203125" style="1" customWidth="1"/>
    <col min="35" max="35" width="12.33203125" style="1" customWidth="1"/>
    <col min="36" max="36" width="1.6640625" style="1" customWidth="1"/>
    <col min="37" max="37" width="10" style="1" customWidth="1"/>
    <col min="38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78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1</v>
      </c>
      <c r="H6" s="9" t="s">
        <v>117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f>'Bill Impacts - Street Light (2'!G7/'Bill Impacts - Street Light (2'!G6</f>
        <v>0.18888888888888888</v>
      </c>
      <c r="H7" s="9" t="s">
        <v>72</v>
      </c>
      <c r="J7" s="161"/>
      <c r="K7" s="161"/>
    </row>
    <row r="8" spans="2:42" x14ac:dyDescent="0.25">
      <c r="B8" s="6"/>
      <c r="G8" s="168">
        <f>'Bill Impacts - Street Light (2'!G8/'Bill Impacts - Street Light (2'!G6</f>
        <v>66.666666666666671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1</v>
      </c>
      <c r="G12" s="16">
        <v>2.39</v>
      </c>
      <c r="H12" s="18">
        <f t="shared" ref="H12:H27" si="0">F12*G12</f>
        <v>2.39</v>
      </c>
      <c r="I12" s="19"/>
      <c r="J12" s="16">
        <v>2.9674</v>
      </c>
      <c r="K12" s="18">
        <f t="shared" ref="K12:K27" si="1">$F12*J12</f>
        <v>2.9674</v>
      </c>
      <c r="L12" s="19"/>
      <c r="M12" s="21">
        <f>K12-H12</f>
        <v>0.57739999999999991</v>
      </c>
      <c r="N12" s="22">
        <f>IF((H12)=0,"",(M12/H12))</f>
        <v>0.24158995815899575</v>
      </c>
      <c r="O12" s="19"/>
      <c r="P12" s="16">
        <v>3.1042999999999998</v>
      </c>
      <c r="Q12" s="18">
        <f t="shared" ref="Q12:Q27" si="2">$F12*P12</f>
        <v>3.1042999999999998</v>
      </c>
      <c r="R12" s="19"/>
      <c r="S12" s="21">
        <f>Q12-K12</f>
        <v>0.1368999999999998</v>
      </c>
      <c r="T12" s="22">
        <f t="shared" ref="T12:T34" si="3">IF((K12)=0,"",(S12/K12))</f>
        <v>4.6134663341645815E-2</v>
      </c>
      <c r="U12" s="19"/>
      <c r="V12" s="16">
        <v>3.1760000000000002</v>
      </c>
      <c r="W12" s="18">
        <f t="shared" ref="W12:W27" si="4">$F12*V12</f>
        <v>3.1760000000000002</v>
      </c>
      <c r="X12" s="19"/>
      <c r="Y12" s="21">
        <f>W12-Q12</f>
        <v>7.1700000000000319E-2</v>
      </c>
      <c r="Z12" s="22">
        <f t="shared" ref="Z12:Z34" si="5">IF((Q12)=0,"",(Y12/Q12))</f>
        <v>2.3096994491511879E-2</v>
      </c>
      <c r="AA12" s="19"/>
      <c r="AB12" s="16">
        <v>3.2210000000000001</v>
      </c>
      <c r="AC12" s="18">
        <f t="shared" ref="AC12:AC27" si="6">$F12*AB12</f>
        <v>3.2210000000000001</v>
      </c>
      <c r="AD12" s="19"/>
      <c r="AE12" s="21">
        <f>AC12-W12</f>
        <v>4.4999999999999929E-2</v>
      </c>
      <c r="AF12" s="22">
        <f t="shared" ref="AF12:AF34" si="7">IF((W12)=0,"",(AE12/W12))</f>
        <v>1.4168765743073025E-2</v>
      </c>
      <c r="AG12" s="19"/>
      <c r="AH12" s="16">
        <v>3.3130000000000002</v>
      </c>
      <c r="AI12" s="18">
        <f t="shared" ref="AI12:AI27" si="8">$F12*AH12</f>
        <v>3.3130000000000002</v>
      </c>
      <c r="AJ12" s="19"/>
      <c r="AK12" s="21">
        <f>AI12-AC12</f>
        <v>9.2000000000000082E-2</v>
      </c>
      <c r="AL12" s="22">
        <f t="shared" ref="AL12:AL34" si="9">IF((AC12)=0,"",(AK12/AC12))</f>
        <v>2.8562558211735509E-2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1</v>
      </c>
      <c r="G14" s="16"/>
      <c r="H14" s="18">
        <f t="shared" ref="H14" si="16">F14*G14</f>
        <v>0</v>
      </c>
      <c r="I14" s="19"/>
      <c r="J14" s="16"/>
      <c r="K14" s="18">
        <f t="shared" ref="K14" si="17">$F14*J14</f>
        <v>0</v>
      </c>
      <c r="L14" s="19"/>
      <c r="M14" s="21">
        <f t="shared" ref="M14" si="18">K14-H14</f>
        <v>0</v>
      </c>
      <c r="N14" s="22" t="str">
        <f t="shared" ref="N14" si="19">IF((H14)=0,"",(M14/H14))</f>
        <v/>
      </c>
      <c r="O14" s="19"/>
      <c r="P14" s="16"/>
      <c r="Q14" s="18">
        <f t="shared" ref="Q14" si="20">$F14*P14</f>
        <v>0</v>
      </c>
      <c r="R14" s="19"/>
      <c r="S14" s="21">
        <f t="shared" ref="S14" si="21">Q14-K14</f>
        <v>0</v>
      </c>
      <c r="T14" s="22" t="str">
        <f t="shared" ref="T14" si="22">IF((K14)=0,"",(S14/K14))</f>
        <v/>
      </c>
      <c r="U14" s="19"/>
      <c r="V14" s="16"/>
      <c r="W14" s="18">
        <f t="shared" ref="W14" si="23">$F14*V14</f>
        <v>0</v>
      </c>
      <c r="X14" s="19"/>
      <c r="Y14" s="21">
        <f t="shared" ref="Y14" si="24">W14-Q14</f>
        <v>0</v>
      </c>
      <c r="Z14" s="22" t="str">
        <f t="shared" ref="Z14" si="25">IF((Q14)=0,"",(Y14/Q14))</f>
        <v/>
      </c>
      <c r="AA14" s="19"/>
      <c r="AB14" s="16"/>
      <c r="AC14" s="18">
        <f t="shared" ref="AC14" si="26">$F14*AB14</f>
        <v>0</v>
      </c>
      <c r="AD14" s="19"/>
      <c r="AE14" s="21">
        <f t="shared" ref="AE14" si="27">AC14-W14</f>
        <v>0</v>
      </c>
      <c r="AF14" s="22" t="str">
        <f t="shared" ref="AF14" si="28">IF((W14)=0,"",(AE14/W14))</f>
        <v/>
      </c>
      <c r="AG14" s="19"/>
      <c r="AH14" s="16"/>
      <c r="AI14" s="18">
        <f t="shared" ref="AI14" si="29">$F14*AH14</f>
        <v>0</v>
      </c>
      <c r="AJ14" s="19"/>
      <c r="AK14" s="21">
        <f t="shared" ref="AK14" si="30">AI14-AC14</f>
        <v>0</v>
      </c>
      <c r="AL14" s="22" t="str">
        <f t="shared" ref="AL14" si="31"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69">
        <f>G6</f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0.18888888888888888</v>
      </c>
      <c r="G19" s="16">
        <v>6.3601000000000001</v>
      </c>
      <c r="H19" s="18">
        <f t="shared" si="0"/>
        <v>1.2013522222222222</v>
      </c>
      <c r="I19" s="19"/>
      <c r="J19" s="16">
        <v>7.8964999999999996</v>
      </c>
      <c r="K19" s="18">
        <f t="shared" si="1"/>
        <v>1.4915611111111109</v>
      </c>
      <c r="L19" s="19"/>
      <c r="M19" s="21">
        <f t="shared" si="10"/>
        <v>0.29020888888888874</v>
      </c>
      <c r="N19" s="22">
        <f t="shared" si="11"/>
        <v>0.24156852879671692</v>
      </c>
      <c r="O19" s="19"/>
      <c r="P19" s="16">
        <v>8.2608999999999995</v>
      </c>
      <c r="Q19" s="18">
        <f t="shared" si="2"/>
        <v>1.5603922222222222</v>
      </c>
      <c r="R19" s="19"/>
      <c r="S19" s="21">
        <f t="shared" si="12"/>
        <v>6.8831111111111287E-2</v>
      </c>
      <c r="T19" s="22">
        <f t="shared" si="3"/>
        <v>4.6147027163933513E-2</v>
      </c>
      <c r="U19" s="19"/>
      <c r="V19" s="16">
        <v>8.4515999999999991</v>
      </c>
      <c r="W19" s="18">
        <f t="shared" si="4"/>
        <v>1.596413333333333</v>
      </c>
      <c r="X19" s="19"/>
      <c r="Y19" s="21">
        <f t="shared" si="13"/>
        <v>3.6021111111110837E-2</v>
      </c>
      <c r="Z19" s="22">
        <f t="shared" si="5"/>
        <v>2.3084651793387954E-2</v>
      </c>
      <c r="AA19" s="19"/>
      <c r="AB19" s="16">
        <v>8.5714000000000006</v>
      </c>
      <c r="AC19" s="18">
        <f t="shared" si="6"/>
        <v>1.6190422222222223</v>
      </c>
      <c r="AD19" s="19"/>
      <c r="AE19" s="21">
        <f t="shared" si="14"/>
        <v>2.2628888888889254E-2</v>
      </c>
      <c r="AF19" s="22">
        <f t="shared" si="7"/>
        <v>1.4174830801268631E-2</v>
      </c>
      <c r="AG19" s="19"/>
      <c r="AH19" s="16">
        <v>8.8162000000000003</v>
      </c>
      <c r="AI19" s="18">
        <f t="shared" si="8"/>
        <v>1.6652822222222223</v>
      </c>
      <c r="AJ19" s="19"/>
      <c r="AK19" s="21">
        <f t="shared" si="15"/>
        <v>4.6240000000000059E-2</v>
      </c>
      <c r="AL19" s="22">
        <f t="shared" si="9"/>
        <v>2.8560095200317371E-2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32">$G$7</f>
        <v>0.18888888888888888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0.18888888888888888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33">$G$7</f>
        <v>0.18888888888888888</v>
      </c>
      <c r="G24" s="16">
        <v>-5.3699999999999998E-2</v>
      </c>
      <c r="H24" s="18">
        <f t="shared" si="0"/>
        <v>-1.0143333333333332E-2</v>
      </c>
      <c r="I24" s="19"/>
      <c r="J24" s="16">
        <v>0</v>
      </c>
      <c r="K24" s="18">
        <f t="shared" si="1"/>
        <v>0</v>
      </c>
      <c r="L24" s="19"/>
      <c r="M24" s="21">
        <f t="shared" si="10"/>
        <v>1.0143333333333332E-2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33"/>
        <v>0.18888888888888888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33"/>
        <v>0.18888888888888888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33"/>
        <v>0.18888888888888888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3.6212088888888894</v>
      </c>
      <c r="I28" s="31"/>
      <c r="J28" s="28"/>
      <c r="K28" s="30">
        <f>SUM(K12:K27)</f>
        <v>4.4589611111111109</v>
      </c>
      <c r="L28" s="31"/>
      <c r="M28" s="32">
        <f t="shared" si="10"/>
        <v>0.83775222222222157</v>
      </c>
      <c r="N28" s="33">
        <f t="shared" si="11"/>
        <v>0.23134600845389855</v>
      </c>
      <c r="O28" s="31"/>
      <c r="P28" s="28"/>
      <c r="Q28" s="30">
        <f>SUM(Q12:Q27)</f>
        <v>4.6646922222222216</v>
      </c>
      <c r="R28" s="31"/>
      <c r="S28" s="32">
        <f t="shared" si="12"/>
        <v>0.20573111111111064</v>
      </c>
      <c r="T28" s="33">
        <f t="shared" si="3"/>
        <v>4.6138799147285074E-2</v>
      </c>
      <c r="U28" s="31"/>
      <c r="V28" s="28"/>
      <c r="W28" s="30">
        <f>SUM(W12:W27)</f>
        <v>4.7724133333333327</v>
      </c>
      <c r="X28" s="31"/>
      <c r="Y28" s="32">
        <f t="shared" si="13"/>
        <v>0.10772111111111116</v>
      </c>
      <c r="Z28" s="33">
        <f t="shared" si="5"/>
        <v>2.3092865719615194E-2</v>
      </c>
      <c r="AA28" s="31"/>
      <c r="AB28" s="28"/>
      <c r="AC28" s="30">
        <f>SUM(AC12:AC27)</f>
        <v>4.8400422222222224</v>
      </c>
      <c r="AD28" s="31"/>
      <c r="AE28" s="32">
        <f t="shared" si="14"/>
        <v>6.7628888888889627E-2</v>
      </c>
      <c r="AF28" s="33">
        <f t="shared" si="7"/>
        <v>1.4170794557237911E-2</v>
      </c>
      <c r="AG28" s="31"/>
      <c r="AH28" s="28"/>
      <c r="AI28" s="30">
        <f>SUM(AI12:AI27)</f>
        <v>4.9782822222222229</v>
      </c>
      <c r="AJ28" s="31"/>
      <c r="AK28" s="32">
        <f t="shared" si="15"/>
        <v>0.13824000000000058</v>
      </c>
      <c r="AL28" s="33">
        <f t="shared" si="9"/>
        <v>2.8561734309939565E-2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0.18888888888888888</v>
      </c>
      <c r="G29" s="16">
        <v>-0.57825827208097746</v>
      </c>
      <c r="H29" s="18">
        <f t="shared" ref="H29:H35" si="34">F29*G29</f>
        <v>-0.10922656250418462</v>
      </c>
      <c r="I29" s="19"/>
      <c r="J29" s="16">
        <v>-0.76590000000000003</v>
      </c>
      <c r="K29" s="18">
        <f t="shared" ref="K29:K35" si="35">$F29*J29</f>
        <v>-0.14466999999999999</v>
      </c>
      <c r="L29" s="19"/>
      <c r="M29" s="21">
        <f t="shared" si="10"/>
        <v>-3.5443437495815369E-2</v>
      </c>
      <c r="N29" s="22">
        <f t="shared" si="11"/>
        <v>0.32449467128893195</v>
      </c>
      <c r="O29" s="19"/>
      <c r="P29" s="16">
        <v>0</v>
      </c>
      <c r="Q29" s="18">
        <f t="shared" ref="Q29:Q35" si="36">$F29*P29</f>
        <v>0</v>
      </c>
      <c r="R29" s="19"/>
      <c r="S29" s="21">
        <f t="shared" si="12"/>
        <v>0.14466999999999999</v>
      </c>
      <c r="T29" s="22">
        <f t="shared" si="3"/>
        <v>-1</v>
      </c>
      <c r="U29" s="19"/>
      <c r="V29" s="16">
        <v>0</v>
      </c>
      <c r="W29" s="18">
        <f t="shared" ref="W29:W35" si="37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8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9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1" si="40">$G$7</f>
        <v>0.18888888888888888</v>
      </c>
      <c r="G30" s="16">
        <v>-0.46759908289152036</v>
      </c>
      <c r="H30" s="18">
        <f t="shared" si="34"/>
        <v>-8.8324271212842725E-2</v>
      </c>
      <c r="I30" s="19"/>
      <c r="J30" s="16">
        <v>0.44340000000000002</v>
      </c>
      <c r="K30" s="18">
        <f t="shared" si="35"/>
        <v>8.3753333333333332E-2</v>
      </c>
      <c r="L30" s="19"/>
      <c r="M30" s="21">
        <f t="shared" ref="M30:M31" si="41">K30-H30</f>
        <v>0.17207760454617604</v>
      </c>
      <c r="N30" s="22">
        <f t="shared" ref="N30:N31" si="42">IF((H30)=0,"",(M30/H30))</f>
        <v>-1.9482482242225989</v>
      </c>
      <c r="O30" s="19"/>
      <c r="P30" s="16">
        <v>0</v>
      </c>
      <c r="Q30" s="18">
        <f t="shared" si="36"/>
        <v>0</v>
      </c>
      <c r="R30" s="19"/>
      <c r="S30" s="21">
        <f t="shared" ref="S30:S31" si="43">Q30-K30</f>
        <v>-8.3753333333333332E-2</v>
      </c>
      <c r="T30" s="22">
        <f t="shared" ref="T30:T31" si="44">IF((K30)=0,"",(S30/K30))</f>
        <v>-1</v>
      </c>
      <c r="U30" s="19"/>
      <c r="V30" s="16">
        <v>0</v>
      </c>
      <c r="W30" s="18">
        <f t="shared" si="37"/>
        <v>0</v>
      </c>
      <c r="X30" s="19"/>
      <c r="Y30" s="21">
        <f t="shared" ref="Y30:Y31" si="45">W30-Q30</f>
        <v>0</v>
      </c>
      <c r="Z30" s="22" t="str">
        <f t="shared" ref="Z30:Z31" si="46">IF((Q30)=0,"",(Y30/Q30))</f>
        <v/>
      </c>
      <c r="AA30" s="19"/>
      <c r="AB30" s="16">
        <v>0</v>
      </c>
      <c r="AC30" s="18">
        <f t="shared" si="38"/>
        <v>0</v>
      </c>
      <c r="AD30" s="19"/>
      <c r="AE30" s="21">
        <f t="shared" ref="AE30:AE31" si="47">AC30-W30</f>
        <v>0</v>
      </c>
      <c r="AF30" s="22" t="str">
        <f t="shared" ref="AF30:AF31" si="48">IF((W30)=0,"",(AE30/W30))</f>
        <v/>
      </c>
      <c r="AG30" s="19"/>
      <c r="AH30" s="16">
        <v>0</v>
      </c>
      <c r="AI30" s="18">
        <f t="shared" si="39"/>
        <v>0</v>
      </c>
      <c r="AJ30" s="19"/>
      <c r="AK30" s="21">
        <f t="shared" ref="AK30:AK31" si="49">AI30-AC30</f>
        <v>0</v>
      </c>
      <c r="AL30" s="22" t="str">
        <f t="shared" ref="AL30:AL31" si="50">IF((AC30)=0,"",(AK30/AC30))</f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40"/>
        <v>0.18888888888888888</v>
      </c>
      <c r="G31" s="16">
        <v>0</v>
      </c>
      <c r="H31" s="18">
        <f t="shared" si="34"/>
        <v>0</v>
      </c>
      <c r="I31" s="19"/>
      <c r="J31" s="16">
        <v>4.58E-2</v>
      </c>
      <c r="K31" s="18">
        <f>$F31*J31</f>
        <v>8.6511111111111112E-3</v>
      </c>
      <c r="L31" s="19"/>
      <c r="M31" s="21">
        <f t="shared" si="41"/>
        <v>8.6511111111111112E-3</v>
      </c>
      <c r="N31" s="22" t="str">
        <f t="shared" si="42"/>
        <v/>
      </c>
      <c r="O31" s="19"/>
      <c r="P31" s="16">
        <v>0</v>
      </c>
      <c r="Q31" s="18">
        <f t="shared" si="36"/>
        <v>0</v>
      </c>
      <c r="R31" s="19"/>
      <c r="S31" s="21">
        <f t="shared" si="43"/>
        <v>-8.6511111111111112E-3</v>
      </c>
      <c r="T31" s="22">
        <f t="shared" si="44"/>
        <v>-1</v>
      </c>
      <c r="U31" s="19"/>
      <c r="V31" s="16">
        <v>0</v>
      </c>
      <c r="W31" s="18">
        <f t="shared" si="37"/>
        <v>0</v>
      </c>
      <c r="X31" s="19"/>
      <c r="Y31" s="21">
        <f t="shared" si="45"/>
        <v>0</v>
      </c>
      <c r="Z31" s="22" t="str">
        <f t="shared" si="46"/>
        <v/>
      </c>
      <c r="AA31" s="19"/>
      <c r="AB31" s="16">
        <v>0</v>
      </c>
      <c r="AC31" s="18">
        <f t="shared" si="38"/>
        <v>0</v>
      </c>
      <c r="AD31" s="19"/>
      <c r="AE31" s="21">
        <f t="shared" si="47"/>
        <v>0</v>
      </c>
      <c r="AF31" s="22" t="str">
        <f t="shared" si="48"/>
        <v/>
      </c>
      <c r="AG31" s="19"/>
      <c r="AH31" s="16">
        <v>0</v>
      </c>
      <c r="AI31" s="18">
        <f t="shared" si="39"/>
        <v>0</v>
      </c>
      <c r="AJ31" s="19"/>
      <c r="AK31" s="21">
        <f t="shared" si="49"/>
        <v>0</v>
      </c>
      <c r="AL31" s="22" t="str">
        <f t="shared" si="50"/>
        <v/>
      </c>
    </row>
    <row r="32" spans="2:38" hidden="1" x14ac:dyDescent="0.25">
      <c r="B32" s="35"/>
      <c r="C32" s="14"/>
      <c r="D32" s="15"/>
      <c r="E32" s="15"/>
      <c r="F32" s="17">
        <f t="shared" ref="F32:F33" si="51">$G$7</f>
        <v>0.18888888888888888</v>
      </c>
      <c r="G32" s="16"/>
      <c r="H32" s="18">
        <f t="shared" si="34"/>
        <v>0</v>
      </c>
      <c r="I32" s="36"/>
      <c r="J32" s="16"/>
      <c r="K32" s="18">
        <f t="shared" si="35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6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7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8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9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51"/>
        <v>0.18888888888888888</v>
      </c>
      <c r="G33" s="141">
        <v>1.702E-2</v>
      </c>
      <c r="H33" s="18">
        <f t="shared" si="34"/>
        <v>3.2148888888888891E-3</v>
      </c>
      <c r="I33" s="19"/>
      <c r="J33" s="141">
        <v>1.702E-2</v>
      </c>
      <c r="K33" s="18">
        <f t="shared" si="35"/>
        <v>3.2148888888888891E-3</v>
      </c>
      <c r="L33" s="19"/>
      <c r="M33" s="21">
        <f t="shared" si="10"/>
        <v>0</v>
      </c>
      <c r="N33" s="22">
        <f t="shared" si="11"/>
        <v>0</v>
      </c>
      <c r="O33" s="19"/>
      <c r="P33" s="141">
        <v>1.702E-2</v>
      </c>
      <c r="Q33" s="18">
        <f t="shared" si="36"/>
        <v>3.2148888888888891E-3</v>
      </c>
      <c r="R33" s="19"/>
      <c r="S33" s="21">
        <f t="shared" si="12"/>
        <v>0</v>
      </c>
      <c r="T33" s="22">
        <f t="shared" si="3"/>
        <v>0</v>
      </c>
      <c r="U33" s="19"/>
      <c r="V33" s="141">
        <v>1.702E-2</v>
      </c>
      <c r="W33" s="18">
        <f t="shared" si="37"/>
        <v>3.2148888888888891E-3</v>
      </c>
      <c r="X33" s="19"/>
      <c r="Y33" s="21">
        <f t="shared" si="13"/>
        <v>0</v>
      </c>
      <c r="Z33" s="22">
        <f t="shared" si="5"/>
        <v>0</v>
      </c>
      <c r="AA33" s="19"/>
      <c r="AB33" s="141">
        <v>1.702E-2</v>
      </c>
      <c r="AC33" s="18">
        <f t="shared" si="38"/>
        <v>3.2148888888888891E-3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1.702E-2</v>
      </c>
      <c r="AI33" s="18">
        <f t="shared" si="39"/>
        <v>3.2148888888888891E-3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2.0526666666666671</v>
      </c>
      <c r="G34" s="38">
        <f>IF(ISBLANK($D$5)=TRUE, 0, IF($D$5="TOU", 0.64*$G$44+0.18*$G$45+0.18*$G$46, IF(AND($D$5="non-TOU", $F$48&gt;0), G48,G47)))</f>
        <v>8.3000000000000004E-2</v>
      </c>
      <c r="H34" s="18">
        <f t="shared" si="34"/>
        <v>0.17037133333333337</v>
      </c>
      <c r="I34" s="19"/>
      <c r="J34" s="38">
        <f>IF(ISBLANK($D$5)=TRUE, 0, IF($D$5="TOU", 0.64*$G$44+0.18*$G$45+0.18*$G$46, IF(AND($D$5="non-TOU", $F$48&gt;0), J48,J47)))</f>
        <v>8.3000000000000004E-2</v>
      </c>
      <c r="K34" s="18">
        <f t="shared" si="35"/>
        <v>0.17037133333333337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8.3000000000000004E-2</v>
      </c>
      <c r="Q34" s="18">
        <f t="shared" si="36"/>
        <v>0.17037133333333337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8.3000000000000004E-2</v>
      </c>
      <c r="W34" s="18">
        <f t="shared" si="37"/>
        <v>0.17037133333333337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8.3000000000000004E-2</v>
      </c>
      <c r="AC34" s="18">
        <f t="shared" si="38"/>
        <v>0.17037133333333337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8.3000000000000004E-2</v>
      </c>
      <c r="AI34" s="18">
        <f t="shared" si="39"/>
        <v>0.17037133333333337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1</v>
      </c>
      <c r="G35" s="38"/>
      <c r="H35" s="18">
        <f t="shared" si="34"/>
        <v>0</v>
      </c>
      <c r="I35" s="19"/>
      <c r="J35" s="38"/>
      <c r="K35" s="18">
        <f t="shared" si="35"/>
        <v>0</v>
      </c>
      <c r="L35" s="19"/>
      <c r="M35" s="21">
        <f t="shared" si="10"/>
        <v>0</v>
      </c>
      <c r="N35" s="22"/>
      <c r="O35" s="19"/>
      <c r="P35" s="38"/>
      <c r="Q35" s="18">
        <f t="shared" si="36"/>
        <v>0</v>
      </c>
      <c r="R35" s="19"/>
      <c r="S35" s="21">
        <f t="shared" si="12"/>
        <v>0</v>
      </c>
      <c r="T35" s="22"/>
      <c r="U35" s="19"/>
      <c r="V35" s="38"/>
      <c r="W35" s="18">
        <f t="shared" si="37"/>
        <v>0</v>
      </c>
      <c r="X35" s="19"/>
      <c r="Y35" s="21">
        <f t="shared" si="13"/>
        <v>0</v>
      </c>
      <c r="Z35" s="22"/>
      <c r="AA35" s="19"/>
      <c r="AB35" s="38"/>
      <c r="AC35" s="18">
        <f t="shared" si="38"/>
        <v>0</v>
      </c>
      <c r="AD35" s="19"/>
      <c r="AE35" s="21">
        <f t="shared" si="14"/>
        <v>0</v>
      </c>
      <c r="AF35" s="22"/>
      <c r="AG35" s="19"/>
      <c r="AH35" s="38"/>
      <c r="AI35" s="18">
        <f t="shared" si="39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3.5972442773940845</v>
      </c>
      <c r="I36" s="31"/>
      <c r="J36" s="42"/>
      <c r="K36" s="44">
        <f>SUM(K29:K35)+K28</f>
        <v>4.5802817777777776</v>
      </c>
      <c r="L36" s="31"/>
      <c r="M36" s="32">
        <f t="shared" si="10"/>
        <v>0.98303750038369309</v>
      </c>
      <c r="N36" s="33">
        <f t="shared" ref="N36:N46" si="52">IF((H36)=0,"",(M36/H36))</f>
        <v>0.27327515858773566</v>
      </c>
      <c r="O36" s="31"/>
      <c r="P36" s="42"/>
      <c r="Q36" s="44">
        <f>SUM(Q29:Q35)+Q28</f>
        <v>4.8382784444444438</v>
      </c>
      <c r="R36" s="31"/>
      <c r="S36" s="32">
        <f t="shared" si="12"/>
        <v>0.25799666666666621</v>
      </c>
      <c r="T36" s="33">
        <f t="shared" ref="T36:T46" si="53">IF((K36)=0,"",(S36/K36))</f>
        <v>5.6327684449108031E-2</v>
      </c>
      <c r="U36" s="31"/>
      <c r="V36" s="42"/>
      <c r="W36" s="44">
        <f>SUM(W29:W35)+W28</f>
        <v>4.9459995555555549</v>
      </c>
      <c r="X36" s="31"/>
      <c r="Y36" s="32">
        <f t="shared" si="13"/>
        <v>0.10772111111111116</v>
      </c>
      <c r="Z36" s="33">
        <f t="shared" ref="Z36:Z46" si="54">IF((Q36)=0,"",(Y36/Q36))</f>
        <v>2.2264347194569174E-2</v>
      </c>
      <c r="AA36" s="31"/>
      <c r="AB36" s="42"/>
      <c r="AC36" s="44">
        <f>SUM(AC29:AC35)+AC28</f>
        <v>5.0136284444444446</v>
      </c>
      <c r="AD36" s="31"/>
      <c r="AE36" s="32">
        <f t="shared" si="14"/>
        <v>6.7628888888889627E-2</v>
      </c>
      <c r="AF36" s="33">
        <f t="shared" ref="AF36:AF46" si="55">IF((W36)=0,"",(AE36/W36))</f>
        <v>1.3673452277796105E-2</v>
      </c>
      <c r="AG36" s="31"/>
      <c r="AH36" s="42"/>
      <c r="AI36" s="44">
        <f>SUM(AI29:AI35)+AI28</f>
        <v>5.1518684444444451</v>
      </c>
      <c r="AJ36" s="31"/>
      <c r="AK36" s="32">
        <f t="shared" si="15"/>
        <v>0.13824000000000058</v>
      </c>
      <c r="AL36" s="33">
        <f t="shared" ref="AL36:AL46" si="56">IF((AC36)=0,"",(AK36/AC36))</f>
        <v>2.7572845002741091E-2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0.18888888888888888</v>
      </c>
      <c r="G37" s="20">
        <v>1.9737</v>
      </c>
      <c r="H37" s="18">
        <f>F37*G37</f>
        <v>0.37280999999999997</v>
      </c>
      <c r="I37" s="19"/>
      <c r="J37" s="20">
        <v>2.0497999999999998</v>
      </c>
      <c r="K37" s="18">
        <f>$F37*J37</f>
        <v>0.38718444444444439</v>
      </c>
      <c r="L37" s="19"/>
      <c r="M37" s="21">
        <f t="shared" si="10"/>
        <v>1.4374444444444412E-2</v>
      </c>
      <c r="N37" s="22">
        <f t="shared" si="52"/>
        <v>3.8557024877134229E-2</v>
      </c>
      <c r="O37" s="19"/>
      <c r="P37" s="20">
        <v>2.1187</v>
      </c>
      <c r="Q37" s="18">
        <f>$F37*P37</f>
        <v>0.40019888888888888</v>
      </c>
      <c r="R37" s="19"/>
      <c r="S37" s="21">
        <f t="shared" si="12"/>
        <v>1.3014444444444495E-2</v>
      </c>
      <c r="T37" s="22">
        <f t="shared" si="53"/>
        <v>3.3613035418089708E-2</v>
      </c>
      <c r="U37" s="19"/>
      <c r="V37" s="20">
        <v>2.1876000000000002</v>
      </c>
      <c r="W37" s="18">
        <f>$F37*V37</f>
        <v>0.41321333333333338</v>
      </c>
      <c r="X37" s="19"/>
      <c r="Y37" s="21">
        <f t="shared" si="13"/>
        <v>1.3014444444444495E-2</v>
      </c>
      <c r="Z37" s="22">
        <f t="shared" si="54"/>
        <v>3.2519941473545227E-2</v>
      </c>
      <c r="AA37" s="19"/>
      <c r="AB37" s="20">
        <v>2.2565</v>
      </c>
      <c r="AC37" s="18">
        <f>$F37*AB37</f>
        <v>0.42622777777777776</v>
      </c>
      <c r="AD37" s="19"/>
      <c r="AE37" s="21">
        <f t="shared" si="14"/>
        <v>1.3014444444444384E-2</v>
      </c>
      <c r="AF37" s="22">
        <f t="shared" si="55"/>
        <v>3.1495703053574547E-2</v>
      </c>
      <c r="AG37" s="19"/>
      <c r="AH37" s="20">
        <v>2.3252999999999999</v>
      </c>
      <c r="AI37" s="18">
        <f>$F37*AH37</f>
        <v>0.4392233333333333</v>
      </c>
      <c r="AJ37" s="19"/>
      <c r="AK37" s="21">
        <f t="shared" si="15"/>
        <v>1.2995555555555538E-2</v>
      </c>
      <c r="AL37" s="22">
        <f t="shared" si="56"/>
        <v>3.0489696432528211E-2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0.18888888888888888</v>
      </c>
      <c r="G38" s="20">
        <v>1.4698</v>
      </c>
      <c r="H38" s="18">
        <f>F38*G38</f>
        <v>0.27762888888888887</v>
      </c>
      <c r="I38" s="19"/>
      <c r="J38" s="20">
        <v>1.5782</v>
      </c>
      <c r="K38" s="18">
        <f>$F38*J38</f>
        <v>0.29810444444444445</v>
      </c>
      <c r="L38" s="19"/>
      <c r="M38" s="21">
        <f t="shared" si="10"/>
        <v>2.047555555555558E-2</v>
      </c>
      <c r="N38" s="22">
        <f t="shared" si="52"/>
        <v>7.3751530820519898E-2</v>
      </c>
      <c r="O38" s="19"/>
      <c r="P38" s="20">
        <v>1.6104000000000001</v>
      </c>
      <c r="Q38" s="18">
        <f>$F38*P38</f>
        <v>0.30418666666666666</v>
      </c>
      <c r="R38" s="19"/>
      <c r="S38" s="21">
        <f t="shared" si="12"/>
        <v>6.0822222222222111E-3</v>
      </c>
      <c r="T38" s="22">
        <f t="shared" si="53"/>
        <v>2.0402990748954467E-2</v>
      </c>
      <c r="U38" s="19"/>
      <c r="V38" s="20">
        <v>1.6427</v>
      </c>
      <c r="W38" s="18">
        <f>$F38*V38</f>
        <v>0.31028777777777777</v>
      </c>
      <c r="X38" s="19"/>
      <c r="Y38" s="21">
        <f t="shared" si="13"/>
        <v>6.1011111111111127E-3</v>
      </c>
      <c r="Z38" s="22">
        <f t="shared" si="54"/>
        <v>2.0057128663686048E-2</v>
      </c>
      <c r="AA38" s="19"/>
      <c r="AB38" s="20">
        <v>1.675</v>
      </c>
      <c r="AC38" s="18">
        <f>$F38*AB38</f>
        <v>0.31638888888888889</v>
      </c>
      <c r="AD38" s="19"/>
      <c r="AE38" s="21">
        <f t="shared" si="14"/>
        <v>6.1011111111111127E-3</v>
      </c>
      <c r="AF38" s="22">
        <f t="shared" si="55"/>
        <v>1.9662750350033488E-2</v>
      </c>
      <c r="AG38" s="19"/>
      <c r="AH38" s="20">
        <v>1.7072000000000001</v>
      </c>
      <c r="AI38" s="18">
        <f>$F38*AH38</f>
        <v>0.3224711111111111</v>
      </c>
      <c r="AJ38" s="19"/>
      <c r="AK38" s="21">
        <f t="shared" si="15"/>
        <v>6.0822222222222111E-3</v>
      </c>
      <c r="AL38" s="22">
        <f t="shared" si="56"/>
        <v>1.9223880597014891E-2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4.2476831662829735</v>
      </c>
      <c r="I39" s="49"/>
      <c r="J39" s="48"/>
      <c r="K39" s="44">
        <f>SUM(K36:K38)</f>
        <v>5.2655706666666662</v>
      </c>
      <c r="L39" s="49"/>
      <c r="M39" s="32">
        <f t="shared" si="10"/>
        <v>1.0178875003836927</v>
      </c>
      <c r="N39" s="33">
        <f t="shared" si="52"/>
        <v>0.23963357447735845</v>
      </c>
      <c r="O39" s="49"/>
      <c r="P39" s="48"/>
      <c r="Q39" s="44">
        <f>SUM(Q36:Q38)</f>
        <v>5.5426639999999994</v>
      </c>
      <c r="R39" s="49"/>
      <c r="S39" s="32">
        <f t="shared" si="12"/>
        <v>0.27709333333333319</v>
      </c>
      <c r="T39" s="33">
        <f t="shared" si="53"/>
        <v>5.2623609267548818E-2</v>
      </c>
      <c r="U39" s="49"/>
      <c r="V39" s="48"/>
      <c r="W39" s="44">
        <f>SUM(W36:W38)</f>
        <v>5.6695006666666661</v>
      </c>
      <c r="X39" s="49"/>
      <c r="Y39" s="32">
        <f t="shared" si="13"/>
        <v>0.12683666666666671</v>
      </c>
      <c r="Z39" s="33">
        <f t="shared" si="54"/>
        <v>2.2883701170893046E-2</v>
      </c>
      <c r="AA39" s="49"/>
      <c r="AB39" s="48"/>
      <c r="AC39" s="44">
        <f>SUM(AC36:AC38)</f>
        <v>5.7562451111111113</v>
      </c>
      <c r="AD39" s="49"/>
      <c r="AE39" s="32">
        <f t="shared" si="14"/>
        <v>8.6744444444445179E-2</v>
      </c>
      <c r="AF39" s="33">
        <f t="shared" si="55"/>
        <v>1.5300191241611728E-2</v>
      </c>
      <c r="AG39" s="49"/>
      <c r="AH39" s="48"/>
      <c r="AI39" s="44">
        <f>SUM(AI36:AI38)</f>
        <v>5.9135628888888894</v>
      </c>
      <c r="AJ39" s="49"/>
      <c r="AK39" s="32">
        <f t="shared" si="15"/>
        <v>0.15731777777777811</v>
      </c>
      <c r="AL39" s="33">
        <f t="shared" si="56"/>
        <v>2.7329930317614902E-2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68.719333333333338</v>
      </c>
      <c r="G40" s="51">
        <v>4.4000000000000003E-3</v>
      </c>
      <c r="H40" s="162">
        <f t="shared" ref="H40:H48" si="57">F40*G40</f>
        <v>0.30236506666666668</v>
      </c>
      <c r="I40" s="19"/>
      <c r="J40" s="51">
        <v>4.4000000000000003E-3</v>
      </c>
      <c r="K40" s="162">
        <f t="shared" ref="K40:K48" si="58">$F40*J40</f>
        <v>0.30236506666666668</v>
      </c>
      <c r="L40" s="19"/>
      <c r="M40" s="21">
        <f>K40-H40</f>
        <v>0</v>
      </c>
      <c r="N40" s="163">
        <f t="shared" si="52"/>
        <v>0</v>
      </c>
      <c r="O40" s="19"/>
      <c r="P40" s="51">
        <v>4.4000000000000003E-3</v>
      </c>
      <c r="Q40" s="162">
        <f t="shared" ref="Q40:Q48" si="59">$F40*P40</f>
        <v>0.30236506666666668</v>
      </c>
      <c r="R40" s="19"/>
      <c r="S40" s="21">
        <f t="shared" si="12"/>
        <v>0</v>
      </c>
      <c r="T40" s="163">
        <f t="shared" si="53"/>
        <v>0</v>
      </c>
      <c r="U40" s="19"/>
      <c r="V40" s="51">
        <v>4.4000000000000003E-3</v>
      </c>
      <c r="W40" s="162">
        <f t="shared" ref="W40:W48" si="60">$F40*V40</f>
        <v>0.30236506666666668</v>
      </c>
      <c r="X40" s="19"/>
      <c r="Y40" s="21">
        <f t="shared" si="13"/>
        <v>0</v>
      </c>
      <c r="Z40" s="163">
        <f t="shared" si="54"/>
        <v>0</v>
      </c>
      <c r="AA40" s="19"/>
      <c r="AB40" s="51">
        <v>4.4000000000000003E-3</v>
      </c>
      <c r="AC40" s="162">
        <f t="shared" ref="AC40:AC48" si="61">$F40*AB40</f>
        <v>0.30236506666666668</v>
      </c>
      <c r="AD40" s="19"/>
      <c r="AE40" s="21">
        <f t="shared" si="14"/>
        <v>0</v>
      </c>
      <c r="AF40" s="163">
        <f t="shared" si="55"/>
        <v>0</v>
      </c>
      <c r="AG40" s="19"/>
      <c r="AH40" s="51">
        <v>4.4000000000000003E-3</v>
      </c>
      <c r="AI40" s="162">
        <f t="shared" ref="AI40:AI48" si="62">$F40*AH40</f>
        <v>0.30236506666666668</v>
      </c>
      <c r="AJ40" s="19"/>
      <c r="AK40" s="21">
        <f t="shared" si="15"/>
        <v>0</v>
      </c>
      <c r="AL40" s="163">
        <f t="shared" si="56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68.719333333333338</v>
      </c>
      <c r="G41" s="51">
        <v>1.1999999999999999E-3</v>
      </c>
      <c r="H41" s="162">
        <f t="shared" si="57"/>
        <v>8.24632E-2</v>
      </c>
      <c r="I41" s="19"/>
      <c r="J41" s="51">
        <v>1.1999999999999999E-3</v>
      </c>
      <c r="K41" s="162">
        <f t="shared" si="58"/>
        <v>8.24632E-2</v>
      </c>
      <c r="L41" s="19"/>
      <c r="M41" s="21">
        <f t="shared" si="10"/>
        <v>0</v>
      </c>
      <c r="N41" s="163">
        <f t="shared" si="52"/>
        <v>0</v>
      </c>
      <c r="O41" s="19"/>
      <c r="P41" s="51">
        <v>1.2999999999999999E-3</v>
      </c>
      <c r="Q41" s="162">
        <f t="shared" si="59"/>
        <v>8.933513333333333E-2</v>
      </c>
      <c r="R41" s="19"/>
      <c r="S41" s="21">
        <f t="shared" si="12"/>
        <v>6.8719333333333299E-3</v>
      </c>
      <c r="T41" s="163">
        <f t="shared" si="53"/>
        <v>8.3333333333333287E-2</v>
      </c>
      <c r="U41" s="19"/>
      <c r="V41" s="51">
        <v>1.2999999999999999E-3</v>
      </c>
      <c r="W41" s="162">
        <f t="shared" si="60"/>
        <v>8.933513333333333E-2</v>
      </c>
      <c r="X41" s="19"/>
      <c r="Y41" s="21">
        <f t="shared" si="13"/>
        <v>0</v>
      </c>
      <c r="Z41" s="163">
        <f t="shared" si="54"/>
        <v>0</v>
      </c>
      <c r="AA41" s="19"/>
      <c r="AB41" s="51">
        <v>1.2999999999999999E-3</v>
      </c>
      <c r="AC41" s="162">
        <f t="shared" si="61"/>
        <v>8.933513333333333E-2</v>
      </c>
      <c r="AD41" s="19"/>
      <c r="AE41" s="21">
        <f t="shared" si="14"/>
        <v>0</v>
      </c>
      <c r="AF41" s="163">
        <f t="shared" si="55"/>
        <v>0</v>
      </c>
      <c r="AG41" s="19"/>
      <c r="AH41" s="51">
        <v>1.2999999999999999E-3</v>
      </c>
      <c r="AI41" s="162">
        <f t="shared" si="62"/>
        <v>8.933513333333333E-2</v>
      </c>
      <c r="AJ41" s="19"/>
      <c r="AK41" s="21">
        <f t="shared" si="15"/>
        <v>0</v>
      </c>
      <c r="AL41" s="163">
        <f t="shared" si="56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f>G6</f>
        <v>1</v>
      </c>
      <c r="G42" s="51">
        <v>0.25</v>
      </c>
      <c r="H42" s="162">
        <f t="shared" si="57"/>
        <v>0.25</v>
      </c>
      <c r="I42" s="19"/>
      <c r="J42" s="51">
        <v>0.25</v>
      </c>
      <c r="K42" s="162">
        <f t="shared" si="58"/>
        <v>0.25</v>
      </c>
      <c r="L42" s="19"/>
      <c r="M42" s="21">
        <f t="shared" si="10"/>
        <v>0</v>
      </c>
      <c r="N42" s="163">
        <f t="shared" si="52"/>
        <v>0</v>
      </c>
      <c r="O42" s="19"/>
      <c r="P42" s="51">
        <v>0.25</v>
      </c>
      <c r="Q42" s="162">
        <f t="shared" si="59"/>
        <v>0.25</v>
      </c>
      <c r="R42" s="19"/>
      <c r="S42" s="21">
        <f t="shared" si="12"/>
        <v>0</v>
      </c>
      <c r="T42" s="163">
        <f t="shared" si="53"/>
        <v>0</v>
      </c>
      <c r="U42" s="19"/>
      <c r="V42" s="51">
        <v>0.25</v>
      </c>
      <c r="W42" s="162">
        <f t="shared" si="60"/>
        <v>0.25</v>
      </c>
      <c r="X42" s="19"/>
      <c r="Y42" s="21">
        <f t="shared" si="13"/>
        <v>0</v>
      </c>
      <c r="Z42" s="163">
        <f t="shared" si="54"/>
        <v>0</v>
      </c>
      <c r="AA42" s="19"/>
      <c r="AB42" s="51">
        <v>0.25</v>
      </c>
      <c r="AC42" s="162">
        <f t="shared" si="61"/>
        <v>0.25</v>
      </c>
      <c r="AD42" s="19"/>
      <c r="AE42" s="21">
        <f t="shared" si="14"/>
        <v>0</v>
      </c>
      <c r="AF42" s="163">
        <f t="shared" si="55"/>
        <v>0</v>
      </c>
      <c r="AG42" s="19"/>
      <c r="AH42" s="51">
        <v>0.25</v>
      </c>
      <c r="AI42" s="162">
        <f t="shared" si="62"/>
        <v>0.25</v>
      </c>
      <c r="AJ42" s="19"/>
      <c r="AK42" s="21">
        <f t="shared" si="15"/>
        <v>0</v>
      </c>
      <c r="AL42" s="163">
        <f t="shared" si="56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66.666666666666671</v>
      </c>
      <c r="G43" s="51">
        <v>7.0000000000000001E-3</v>
      </c>
      <c r="H43" s="162">
        <f t="shared" si="57"/>
        <v>0.46666666666666673</v>
      </c>
      <c r="I43" s="19"/>
      <c r="J43" s="51">
        <v>7.0000000000000001E-3</v>
      </c>
      <c r="K43" s="162">
        <f t="shared" si="58"/>
        <v>0.46666666666666673</v>
      </c>
      <c r="L43" s="19"/>
      <c r="M43" s="21">
        <f t="shared" si="10"/>
        <v>0</v>
      </c>
      <c r="N43" s="163">
        <f t="shared" si="52"/>
        <v>0</v>
      </c>
      <c r="O43" s="19"/>
      <c r="P43" s="51">
        <v>7.0000000000000001E-3</v>
      </c>
      <c r="Q43" s="162">
        <f t="shared" si="59"/>
        <v>0.46666666666666673</v>
      </c>
      <c r="R43" s="19"/>
      <c r="S43" s="21">
        <f t="shared" si="12"/>
        <v>0</v>
      </c>
      <c r="T43" s="163">
        <f t="shared" si="53"/>
        <v>0</v>
      </c>
      <c r="U43" s="19"/>
      <c r="V43" s="51">
        <v>7.0000000000000001E-3</v>
      </c>
      <c r="W43" s="162">
        <f t="shared" si="60"/>
        <v>0.46666666666666673</v>
      </c>
      <c r="X43" s="19"/>
      <c r="Y43" s="21">
        <f t="shared" si="13"/>
        <v>0</v>
      </c>
      <c r="Z43" s="163">
        <f t="shared" si="54"/>
        <v>0</v>
      </c>
      <c r="AA43" s="19"/>
      <c r="AB43" s="51">
        <v>7.0000000000000001E-3</v>
      </c>
      <c r="AC43" s="162">
        <f t="shared" si="61"/>
        <v>0.46666666666666673</v>
      </c>
      <c r="AD43" s="19"/>
      <c r="AE43" s="21">
        <f t="shared" si="14"/>
        <v>0</v>
      </c>
      <c r="AF43" s="163">
        <f t="shared" si="55"/>
        <v>0</v>
      </c>
      <c r="AG43" s="19"/>
      <c r="AH43" s="51">
        <v>7.0000000000000001E-3</v>
      </c>
      <c r="AI43" s="162">
        <f t="shared" si="62"/>
        <v>0.46666666666666673</v>
      </c>
      <c r="AJ43" s="19"/>
      <c r="AK43" s="21">
        <f t="shared" si="15"/>
        <v>0</v>
      </c>
      <c r="AL43" s="163">
        <f t="shared" si="56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42.666666666666671</v>
      </c>
      <c r="G44" s="55">
        <v>7.1999999999999995E-2</v>
      </c>
      <c r="H44" s="162">
        <f t="shared" si="57"/>
        <v>3.0720000000000001</v>
      </c>
      <c r="I44" s="19"/>
      <c r="J44" s="55">
        <v>7.1999999999999995E-2</v>
      </c>
      <c r="K44" s="162">
        <f t="shared" si="58"/>
        <v>3.0720000000000001</v>
      </c>
      <c r="L44" s="19"/>
      <c r="M44" s="21">
        <f t="shared" si="10"/>
        <v>0</v>
      </c>
      <c r="N44" s="163">
        <f t="shared" si="52"/>
        <v>0</v>
      </c>
      <c r="O44" s="19"/>
      <c r="P44" s="55">
        <v>7.1999999999999995E-2</v>
      </c>
      <c r="Q44" s="162">
        <f t="shared" si="59"/>
        <v>3.0720000000000001</v>
      </c>
      <c r="R44" s="19"/>
      <c r="S44" s="21">
        <f t="shared" si="12"/>
        <v>0</v>
      </c>
      <c r="T44" s="163">
        <f t="shared" si="53"/>
        <v>0</v>
      </c>
      <c r="U44" s="19"/>
      <c r="V44" s="55">
        <v>7.1999999999999995E-2</v>
      </c>
      <c r="W44" s="162">
        <f t="shared" si="60"/>
        <v>3.0720000000000001</v>
      </c>
      <c r="X44" s="19"/>
      <c r="Y44" s="21">
        <f t="shared" si="13"/>
        <v>0</v>
      </c>
      <c r="Z44" s="163">
        <f t="shared" si="54"/>
        <v>0</v>
      </c>
      <c r="AA44" s="19"/>
      <c r="AB44" s="55">
        <v>7.1999999999999995E-2</v>
      </c>
      <c r="AC44" s="162">
        <f t="shared" si="61"/>
        <v>3.0720000000000001</v>
      </c>
      <c r="AD44" s="19"/>
      <c r="AE44" s="21">
        <f t="shared" si="14"/>
        <v>0</v>
      </c>
      <c r="AF44" s="163">
        <f t="shared" si="55"/>
        <v>0</v>
      </c>
      <c r="AG44" s="19"/>
      <c r="AH44" s="55">
        <v>7.1999999999999995E-2</v>
      </c>
      <c r="AI44" s="162">
        <f t="shared" si="62"/>
        <v>3.0720000000000001</v>
      </c>
      <c r="AJ44" s="19"/>
      <c r="AK44" s="21">
        <f t="shared" si="15"/>
        <v>0</v>
      </c>
      <c r="AL44" s="163">
        <f t="shared" si="56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12</v>
      </c>
      <c r="G45" s="55">
        <v>0.109</v>
      </c>
      <c r="H45" s="162">
        <f t="shared" si="57"/>
        <v>1.3080000000000001</v>
      </c>
      <c r="I45" s="19"/>
      <c r="J45" s="55">
        <v>0.109</v>
      </c>
      <c r="K45" s="162">
        <f t="shared" si="58"/>
        <v>1.3080000000000001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9"/>
        <v>1.3080000000000001</v>
      </c>
      <c r="R45" s="19"/>
      <c r="S45" s="21">
        <f t="shared" si="12"/>
        <v>0</v>
      </c>
      <c r="T45" s="163">
        <f t="shared" si="53"/>
        <v>0</v>
      </c>
      <c r="U45" s="19"/>
      <c r="V45" s="55">
        <v>0.109</v>
      </c>
      <c r="W45" s="162">
        <f t="shared" si="60"/>
        <v>1.3080000000000001</v>
      </c>
      <c r="X45" s="19"/>
      <c r="Y45" s="21">
        <f t="shared" si="13"/>
        <v>0</v>
      </c>
      <c r="Z45" s="163">
        <f t="shared" si="54"/>
        <v>0</v>
      </c>
      <c r="AA45" s="19"/>
      <c r="AB45" s="55">
        <v>0.109</v>
      </c>
      <c r="AC45" s="162">
        <f t="shared" si="61"/>
        <v>1.3080000000000001</v>
      </c>
      <c r="AD45" s="19"/>
      <c r="AE45" s="21">
        <f t="shared" si="14"/>
        <v>0</v>
      </c>
      <c r="AF45" s="163">
        <f t="shared" si="55"/>
        <v>0</v>
      </c>
      <c r="AG45" s="19"/>
      <c r="AH45" s="55">
        <v>0.109</v>
      </c>
      <c r="AI45" s="162">
        <f t="shared" si="62"/>
        <v>1.3080000000000001</v>
      </c>
      <c r="AJ45" s="19"/>
      <c r="AK45" s="21">
        <f t="shared" si="15"/>
        <v>0</v>
      </c>
      <c r="AL45" s="163">
        <f t="shared" si="56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12</v>
      </c>
      <c r="G46" s="55">
        <v>0.129</v>
      </c>
      <c r="H46" s="162">
        <f t="shared" si="57"/>
        <v>1.548</v>
      </c>
      <c r="I46" s="19"/>
      <c r="J46" s="55">
        <v>0.129</v>
      </c>
      <c r="K46" s="162">
        <f t="shared" si="58"/>
        <v>1.548</v>
      </c>
      <c r="L46" s="19"/>
      <c r="M46" s="21">
        <f t="shared" si="10"/>
        <v>0</v>
      </c>
      <c r="N46" s="163">
        <f t="shared" si="52"/>
        <v>0</v>
      </c>
      <c r="O46" s="19"/>
      <c r="P46" s="55">
        <v>0.129</v>
      </c>
      <c r="Q46" s="162">
        <f t="shared" si="59"/>
        <v>1.548</v>
      </c>
      <c r="R46" s="19"/>
      <c r="S46" s="21">
        <f t="shared" si="12"/>
        <v>0</v>
      </c>
      <c r="T46" s="163">
        <f t="shared" si="53"/>
        <v>0</v>
      </c>
      <c r="U46" s="19"/>
      <c r="V46" s="55">
        <v>0.129</v>
      </c>
      <c r="W46" s="162">
        <f t="shared" si="60"/>
        <v>1.548</v>
      </c>
      <c r="X46" s="19"/>
      <c r="Y46" s="21">
        <f t="shared" si="13"/>
        <v>0</v>
      </c>
      <c r="Z46" s="163">
        <f t="shared" si="54"/>
        <v>0</v>
      </c>
      <c r="AA46" s="19"/>
      <c r="AB46" s="55">
        <v>0.129</v>
      </c>
      <c r="AC46" s="162">
        <f t="shared" si="61"/>
        <v>1.548</v>
      </c>
      <c r="AD46" s="19"/>
      <c r="AE46" s="21">
        <f t="shared" si="14"/>
        <v>0</v>
      </c>
      <c r="AF46" s="163">
        <f t="shared" si="55"/>
        <v>0</v>
      </c>
      <c r="AG46" s="19"/>
      <c r="AH46" s="55">
        <v>0.129</v>
      </c>
      <c r="AI46" s="162">
        <f t="shared" si="62"/>
        <v>1.548</v>
      </c>
      <c r="AJ46" s="19"/>
      <c r="AK46" s="21">
        <f t="shared" si="15"/>
        <v>0</v>
      </c>
      <c r="AL46" s="163">
        <f t="shared" si="56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66.666666666666671</v>
      </c>
      <c r="G47" s="55">
        <v>8.3000000000000004E-2</v>
      </c>
      <c r="H47" s="162">
        <f t="shared" si="57"/>
        <v>5.5333333333333341</v>
      </c>
      <c r="I47" s="60"/>
      <c r="J47" s="55">
        <v>8.3000000000000004E-2</v>
      </c>
      <c r="K47" s="162">
        <f t="shared" si="58"/>
        <v>5.5333333333333341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9"/>
        <v>5.5333333333333341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60"/>
        <v>5.5333333333333341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61"/>
        <v>5.5333333333333341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62"/>
        <v>5.5333333333333341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0</v>
      </c>
      <c r="G48" s="55">
        <v>9.7000000000000003E-2</v>
      </c>
      <c r="H48" s="162">
        <f t="shared" si="57"/>
        <v>0</v>
      </c>
      <c r="I48" s="60"/>
      <c r="J48" s="55">
        <v>9.7000000000000003E-2</v>
      </c>
      <c r="K48" s="162">
        <f t="shared" si="58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59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60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61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62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11.277178099616307</v>
      </c>
      <c r="I50" s="76"/>
      <c r="J50" s="73"/>
      <c r="K50" s="75">
        <f>SUM(K40:K46,K39)</f>
        <v>12.295065600000001</v>
      </c>
      <c r="L50" s="76"/>
      <c r="M50" s="77">
        <f>K50-H50</f>
        <v>1.0178875003836936</v>
      </c>
      <c r="N50" s="78">
        <f>IF((H50)=0,"",(M50/H50))</f>
        <v>9.0260833995192996E-2</v>
      </c>
      <c r="O50" s="76"/>
      <c r="P50" s="73"/>
      <c r="Q50" s="75">
        <f>SUM(Q40:Q46,Q39)</f>
        <v>12.579030866666667</v>
      </c>
      <c r="R50" s="76"/>
      <c r="S50" s="77">
        <f t="shared" si="12"/>
        <v>0.28396526666666588</v>
      </c>
      <c r="T50" s="78">
        <f>IF((K50)=0,"",(S50/K50))</f>
        <v>2.3095872434114206E-2</v>
      </c>
      <c r="U50" s="76"/>
      <c r="V50" s="73"/>
      <c r="W50" s="75">
        <f>SUM(W40:W46,W39)</f>
        <v>12.705867533333333</v>
      </c>
      <c r="X50" s="76"/>
      <c r="Y50" s="77">
        <f t="shared" si="13"/>
        <v>0.12683666666666582</v>
      </c>
      <c r="Z50" s="78">
        <f>IF((Q50)=0,"",(Y50/Q50))</f>
        <v>1.0083182719804903E-2</v>
      </c>
      <c r="AA50" s="76"/>
      <c r="AB50" s="73"/>
      <c r="AC50" s="75">
        <f>SUM(AC40:AC46,AC39)</f>
        <v>12.792611977777778</v>
      </c>
      <c r="AD50" s="76"/>
      <c r="AE50" s="77">
        <f t="shared" si="14"/>
        <v>8.6744444444445179E-2</v>
      </c>
      <c r="AF50" s="78">
        <f>IF((W50)=0,"",(AE50/W50))</f>
        <v>6.8271170163607181E-3</v>
      </c>
      <c r="AG50" s="76"/>
      <c r="AH50" s="73"/>
      <c r="AI50" s="75">
        <f>SUM(AI40:AI46,AI39)</f>
        <v>12.949929755555555</v>
      </c>
      <c r="AJ50" s="76"/>
      <c r="AK50" s="77">
        <f t="shared" si="15"/>
        <v>0.15731777777777722</v>
      </c>
      <c r="AL50" s="78">
        <f>IF((AC50)=0,"",(AK50/AC50))</f>
        <v>1.2297549402034244E-2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1.46603315295012</v>
      </c>
      <c r="I51" s="83"/>
      <c r="J51" s="80">
        <v>0.13</v>
      </c>
      <c r="K51" s="84">
        <f>K50*J51</f>
        <v>1.5983585280000001</v>
      </c>
      <c r="L51" s="83"/>
      <c r="M51" s="85">
        <f>K51-H51</f>
        <v>0.13232537504988007</v>
      </c>
      <c r="N51" s="86">
        <f>IF((H51)=0,"",(M51/H51))</f>
        <v>9.0260833995192927E-2</v>
      </c>
      <c r="O51" s="83"/>
      <c r="P51" s="80">
        <v>0.13</v>
      </c>
      <c r="Q51" s="84">
        <f>Q50*P51</f>
        <v>1.6352740126666667</v>
      </c>
      <c r="R51" s="83"/>
      <c r="S51" s="85">
        <f t="shared" si="12"/>
        <v>3.6915484666666609E-2</v>
      </c>
      <c r="T51" s="86">
        <f>IF((K51)=0,"",(S51/K51))</f>
        <v>2.3095872434114234E-2</v>
      </c>
      <c r="U51" s="83"/>
      <c r="V51" s="80">
        <v>0.13</v>
      </c>
      <c r="W51" s="84">
        <f>W50*V51</f>
        <v>1.6517627793333334</v>
      </c>
      <c r="X51" s="83"/>
      <c r="Y51" s="85">
        <f t="shared" si="13"/>
        <v>1.6488766666666654E-2</v>
      </c>
      <c r="Z51" s="86">
        <f>IF((Q51)=0,"",(Y51/Q51))</f>
        <v>1.0083182719804962E-2</v>
      </c>
      <c r="AA51" s="83"/>
      <c r="AB51" s="80">
        <v>0.13</v>
      </c>
      <c r="AC51" s="84">
        <f>AC50*AB51</f>
        <v>1.6630395571111112</v>
      </c>
      <c r="AD51" s="83"/>
      <c r="AE51" s="85">
        <f t="shared" si="14"/>
        <v>1.1276777777777802E-2</v>
      </c>
      <c r="AF51" s="86">
        <f>IF((W51)=0,"",(AE51/W51))</f>
        <v>6.8271170163606747E-3</v>
      </c>
      <c r="AG51" s="83"/>
      <c r="AH51" s="80">
        <v>0.13</v>
      </c>
      <c r="AI51" s="84">
        <f>AI50*AH51</f>
        <v>1.6834908682222223</v>
      </c>
      <c r="AJ51" s="83"/>
      <c r="AK51" s="85">
        <f t="shared" si="15"/>
        <v>2.0451311111111092E-2</v>
      </c>
      <c r="AL51" s="86">
        <f>IF((AC51)=0,"",(AK51/AC51))</f>
        <v>1.2297549402034275E-2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12.743211252566427</v>
      </c>
      <c r="I52" s="83"/>
      <c r="J52" s="88"/>
      <c r="K52" s="84">
        <f>K50+K51</f>
        <v>13.893424128000001</v>
      </c>
      <c r="L52" s="83"/>
      <c r="M52" s="85">
        <f>K52-H52</f>
        <v>1.1502128754335743</v>
      </c>
      <c r="N52" s="86">
        <f>IF((H52)=0,"",(M52/H52))</f>
        <v>9.0260833995193052E-2</v>
      </c>
      <c r="O52" s="83"/>
      <c r="P52" s="88"/>
      <c r="Q52" s="84">
        <f>Q50+Q51</f>
        <v>14.214304879333334</v>
      </c>
      <c r="R52" s="83"/>
      <c r="S52" s="85">
        <f t="shared" si="12"/>
        <v>0.32088075133333227</v>
      </c>
      <c r="T52" s="86">
        <f>IF((K52)=0,"",(S52/K52))</f>
        <v>2.3095872434114196E-2</v>
      </c>
      <c r="U52" s="83"/>
      <c r="V52" s="88"/>
      <c r="W52" s="84">
        <f>W50+W51</f>
        <v>14.357630312666666</v>
      </c>
      <c r="X52" s="83"/>
      <c r="Y52" s="85">
        <f t="shared" si="13"/>
        <v>0.1433254333333327</v>
      </c>
      <c r="Z52" s="86">
        <f>IF((Q52)=0,"",(Y52/Q52))</f>
        <v>1.0083182719804925E-2</v>
      </c>
      <c r="AA52" s="83"/>
      <c r="AB52" s="88"/>
      <c r="AC52" s="84">
        <f>AC50+AC51</f>
        <v>14.455651534888888</v>
      </c>
      <c r="AD52" s="83"/>
      <c r="AE52" s="85">
        <f t="shared" si="14"/>
        <v>9.8021222222222093E-2</v>
      </c>
      <c r="AF52" s="86">
        <f>IF((W52)=0,"",(AE52/W52))</f>
        <v>6.8271170163606513E-3</v>
      </c>
      <c r="AG52" s="83"/>
      <c r="AH52" s="88"/>
      <c r="AI52" s="84">
        <f>AI50+AI51</f>
        <v>14.633420623777777</v>
      </c>
      <c r="AJ52" s="83"/>
      <c r="AK52" s="85">
        <f t="shared" si="15"/>
        <v>0.17776908888888876</v>
      </c>
      <c r="AL52" s="86">
        <f>IF((AC52)=0,"",(AK52/AC52))</f>
        <v>1.2297549402034279E-2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-1.27</v>
      </c>
      <c r="I53" s="83"/>
      <c r="J53" s="88"/>
      <c r="K53" s="90">
        <f>ROUND(-K52*10%,2)</f>
        <v>-1.39</v>
      </c>
      <c r="L53" s="83"/>
      <c r="M53" s="91">
        <f>K53-H53</f>
        <v>-0.11999999999999988</v>
      </c>
      <c r="N53" s="92">
        <f>IF((H53)=0,"",(M53/H53))</f>
        <v>9.4488188976377854E-2</v>
      </c>
      <c r="O53" s="83"/>
      <c r="P53" s="88"/>
      <c r="Q53" s="90">
        <f>ROUND(-Q52*10%,2)</f>
        <v>-1.42</v>
      </c>
      <c r="R53" s="83"/>
      <c r="S53" s="91">
        <f t="shared" si="12"/>
        <v>-3.0000000000000027E-2</v>
      </c>
      <c r="T53" s="92">
        <f>IF((K53)=0,"",(S53/K53))</f>
        <v>2.1582733812949662E-2</v>
      </c>
      <c r="U53" s="83"/>
      <c r="V53" s="88"/>
      <c r="W53" s="90">
        <f>ROUND(-W52*10%,2)</f>
        <v>-1.44</v>
      </c>
      <c r="X53" s="83"/>
      <c r="Y53" s="91">
        <f t="shared" si="13"/>
        <v>-2.0000000000000018E-2</v>
      </c>
      <c r="Z53" s="92">
        <f>IF((Q53)=0,"",(Y53/Q53))</f>
        <v>1.4084507042253534E-2</v>
      </c>
      <c r="AA53" s="83"/>
      <c r="AB53" s="88"/>
      <c r="AC53" s="90">
        <f>ROUND(-AC52*10%,2)</f>
        <v>-1.45</v>
      </c>
      <c r="AD53" s="83"/>
      <c r="AE53" s="91">
        <f t="shared" si="14"/>
        <v>-1.0000000000000009E-2</v>
      </c>
      <c r="AF53" s="92">
        <f>IF((W53)=0,"",(AE53/W53))</f>
        <v>6.944444444444451E-3</v>
      </c>
      <c r="AG53" s="83"/>
      <c r="AH53" s="88"/>
      <c r="AI53" s="90">
        <f>ROUND(-AI52*10%,2)</f>
        <v>-1.46</v>
      </c>
      <c r="AJ53" s="83"/>
      <c r="AK53" s="91">
        <f t="shared" si="15"/>
        <v>-1.0000000000000009E-2</v>
      </c>
      <c r="AL53" s="92">
        <f>IF((AC53)=0,"",(AK53/AC53))</f>
        <v>6.896551724137937E-3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11.473211252566427</v>
      </c>
      <c r="I54" s="96"/>
      <c r="J54" s="93"/>
      <c r="K54" s="97">
        <f>K52+K53</f>
        <v>12.503424128000001</v>
      </c>
      <c r="L54" s="96"/>
      <c r="M54" s="98">
        <f>K54-H54</f>
        <v>1.0302128754335733</v>
      </c>
      <c r="N54" s="99">
        <f>IF((H54)=0,"",(M54/H54))</f>
        <v>8.979289692788725E-2</v>
      </c>
      <c r="O54" s="96"/>
      <c r="P54" s="93"/>
      <c r="Q54" s="97">
        <f>Q52+Q53</f>
        <v>12.794304879333334</v>
      </c>
      <c r="R54" s="96"/>
      <c r="S54" s="98">
        <f t="shared" si="12"/>
        <v>0.29088075133333291</v>
      </c>
      <c r="T54" s="99">
        <f>IF((K54)=0,"",(S54/K54))</f>
        <v>2.3264087369630086E-2</v>
      </c>
      <c r="U54" s="96"/>
      <c r="V54" s="93"/>
      <c r="W54" s="97">
        <f>W52+W53</f>
        <v>12.917630312666667</v>
      </c>
      <c r="X54" s="96"/>
      <c r="Y54" s="98">
        <f t="shared" si="13"/>
        <v>0.12332543333333312</v>
      </c>
      <c r="Z54" s="99">
        <f>IF((Q54)=0,"",(Y54/Q54))</f>
        <v>9.6390882112353717E-3</v>
      </c>
      <c r="AA54" s="96"/>
      <c r="AB54" s="93"/>
      <c r="AC54" s="97">
        <f>AC52+AC53</f>
        <v>13.005651534888889</v>
      </c>
      <c r="AD54" s="96"/>
      <c r="AE54" s="98">
        <f t="shared" si="14"/>
        <v>8.8021222222222306E-2</v>
      </c>
      <c r="AF54" s="99">
        <f>IF((W54)=0,"",(AE54/W54))</f>
        <v>6.814037876274502E-3</v>
      </c>
      <c r="AG54" s="96"/>
      <c r="AH54" s="93"/>
      <c r="AI54" s="97">
        <f>AI52+AI53</f>
        <v>13.173420623777776</v>
      </c>
      <c r="AJ54" s="96"/>
      <c r="AK54" s="98">
        <f t="shared" si="15"/>
        <v>0.1677690888888872</v>
      </c>
      <c r="AL54" s="99">
        <f>IF((AC54)=0,"",(AK54/AC54))</f>
        <v>1.2899706595923377E-2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10.88251143294964</v>
      </c>
      <c r="I56" s="110"/>
      <c r="J56" s="107"/>
      <c r="K56" s="109">
        <f>SUM(K47:K48,K39,K40:K43)</f>
        <v>11.900398933333333</v>
      </c>
      <c r="L56" s="110"/>
      <c r="M56" s="111">
        <f>K56-H56</f>
        <v>1.0178875003836936</v>
      </c>
      <c r="N56" s="78">
        <f>IF((H56)=0,"",(M56/H56))</f>
        <v>9.3534245900424584E-2</v>
      </c>
      <c r="O56" s="110"/>
      <c r="P56" s="107"/>
      <c r="Q56" s="109">
        <f>SUM(Q47:Q48,Q39,Q40:Q43)</f>
        <v>12.184364200000001</v>
      </c>
      <c r="R56" s="110"/>
      <c r="S56" s="111">
        <f t="shared" si="12"/>
        <v>0.28396526666666766</v>
      </c>
      <c r="T56" s="78">
        <f>IF((K56)=0,"",(S56/K56))</f>
        <v>2.3861827511620085E-2</v>
      </c>
      <c r="U56" s="110"/>
      <c r="V56" s="107"/>
      <c r="W56" s="109">
        <f>SUM(W47:W48,W39,W40:W43)</f>
        <v>12.311200866666667</v>
      </c>
      <c r="X56" s="110"/>
      <c r="Y56" s="111">
        <f t="shared" si="13"/>
        <v>0.12683666666666582</v>
      </c>
      <c r="Z56" s="78">
        <f>IF((Q56)=0,"",(Y56/Q56))</f>
        <v>1.0409789512584153E-2</v>
      </c>
      <c r="AA56" s="110"/>
      <c r="AB56" s="107"/>
      <c r="AC56" s="109">
        <f>SUM(AC47:AC48,AC39,AC40:AC43)</f>
        <v>12.397945311111112</v>
      </c>
      <c r="AD56" s="110"/>
      <c r="AE56" s="111">
        <f t="shared" si="14"/>
        <v>8.6744444444445179E-2</v>
      </c>
      <c r="AF56" s="78">
        <f>IF((W56)=0,"",(AE56/W56))</f>
        <v>7.0459775113661813E-3</v>
      </c>
      <c r="AG56" s="110"/>
      <c r="AH56" s="107"/>
      <c r="AI56" s="109">
        <f>SUM(AI47:AI48,AI39,AI40:AI43)</f>
        <v>12.555263088888891</v>
      </c>
      <c r="AJ56" s="110"/>
      <c r="AK56" s="111">
        <f t="shared" si="15"/>
        <v>0.157317777777779</v>
      </c>
      <c r="AL56" s="78">
        <f>IF((AC56)=0,"",(AK56/AC56))</f>
        <v>1.2689020142457789E-2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1.4147264862834532</v>
      </c>
      <c r="I57" s="115"/>
      <c r="J57" s="113">
        <v>0.13</v>
      </c>
      <c r="K57" s="116">
        <f>K56*J57</f>
        <v>1.5470518613333333</v>
      </c>
      <c r="L57" s="115"/>
      <c r="M57" s="117">
        <f>K57-H57</f>
        <v>0.13232537504988007</v>
      </c>
      <c r="N57" s="86">
        <f>IF((H57)=0,"",(M57/H57))</f>
        <v>9.3534245900424515E-2</v>
      </c>
      <c r="O57" s="115"/>
      <c r="P57" s="113">
        <v>0.13</v>
      </c>
      <c r="Q57" s="116">
        <f>Q56*P57</f>
        <v>1.5839673460000001</v>
      </c>
      <c r="R57" s="115"/>
      <c r="S57" s="117">
        <f t="shared" si="12"/>
        <v>3.6915484666666831E-2</v>
      </c>
      <c r="T57" s="86">
        <f>IF((K57)=0,"",(S57/K57))</f>
        <v>2.386182751162011E-2</v>
      </c>
      <c r="U57" s="115"/>
      <c r="V57" s="113">
        <v>0.13</v>
      </c>
      <c r="W57" s="116">
        <f>W56*V57</f>
        <v>1.6004561126666668</v>
      </c>
      <c r="X57" s="115"/>
      <c r="Y57" s="117">
        <f t="shared" si="13"/>
        <v>1.6488766666666654E-2</v>
      </c>
      <c r="Z57" s="86">
        <f>IF((Q57)=0,"",(Y57/Q57))</f>
        <v>1.0409789512584216E-2</v>
      </c>
      <c r="AA57" s="115"/>
      <c r="AB57" s="113">
        <v>0.13</v>
      </c>
      <c r="AC57" s="116">
        <f>AC56*AB57</f>
        <v>1.6117328904444446</v>
      </c>
      <c r="AD57" s="115"/>
      <c r="AE57" s="117">
        <f t="shared" si="14"/>
        <v>1.1276777777777802E-2</v>
      </c>
      <c r="AF57" s="86">
        <f>IF((W57)=0,"",(AE57/W57))</f>
        <v>7.0459775113661371E-3</v>
      </c>
      <c r="AG57" s="115"/>
      <c r="AH57" s="113">
        <v>0.13</v>
      </c>
      <c r="AI57" s="116">
        <f>AI56*AH57</f>
        <v>1.6321842015555559</v>
      </c>
      <c r="AJ57" s="115"/>
      <c r="AK57" s="117">
        <f t="shared" si="15"/>
        <v>2.0451311111111314E-2</v>
      </c>
      <c r="AL57" s="86">
        <f>IF((AC57)=0,"",(AK57/AC57))</f>
        <v>1.2689020142457817E-2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12.297237919233092</v>
      </c>
      <c r="I58" s="115"/>
      <c r="J58" s="119"/>
      <c r="K58" s="116">
        <f>K56+K57</f>
        <v>13.447450794666667</v>
      </c>
      <c r="L58" s="115"/>
      <c r="M58" s="117">
        <f>K58-H58</f>
        <v>1.1502128754335743</v>
      </c>
      <c r="N58" s="86">
        <f>IF((H58)=0,"",(M58/H58))</f>
        <v>9.353424590042464E-2</v>
      </c>
      <c r="O58" s="115"/>
      <c r="P58" s="119"/>
      <c r="Q58" s="116">
        <f>Q56+Q57</f>
        <v>13.768331546000001</v>
      </c>
      <c r="R58" s="115"/>
      <c r="S58" s="117">
        <f t="shared" si="12"/>
        <v>0.32088075133333405</v>
      </c>
      <c r="T58" s="86">
        <f>IF((K58)=0,"",(S58/K58))</f>
        <v>2.3861827511620057E-2</v>
      </c>
      <c r="U58" s="115"/>
      <c r="V58" s="119"/>
      <c r="W58" s="116">
        <f>W56+W57</f>
        <v>13.911656979333333</v>
      </c>
      <c r="X58" s="115"/>
      <c r="Y58" s="117">
        <f t="shared" si="13"/>
        <v>0.1433254333333327</v>
      </c>
      <c r="Z58" s="86">
        <f>IF((Q58)=0,"",(Y58/Q58))</f>
        <v>1.0409789512584177E-2</v>
      </c>
      <c r="AA58" s="115"/>
      <c r="AB58" s="119"/>
      <c r="AC58" s="116">
        <f>AC56+AC57</f>
        <v>14.009678201555557</v>
      </c>
      <c r="AD58" s="115"/>
      <c r="AE58" s="117">
        <f t="shared" si="14"/>
        <v>9.8021222222223869E-2</v>
      </c>
      <c r="AF58" s="86">
        <f>IF((W58)=0,"",(AE58/W58))</f>
        <v>7.0459775113662403E-3</v>
      </c>
      <c r="AG58" s="115"/>
      <c r="AH58" s="119"/>
      <c r="AI58" s="116">
        <f>AI56+AI57</f>
        <v>14.187447290444446</v>
      </c>
      <c r="AJ58" s="115"/>
      <c r="AK58" s="117">
        <f t="shared" si="15"/>
        <v>0.17776908888888876</v>
      </c>
      <c r="AL58" s="86">
        <f>IF((AC58)=0,"",(AK58/AC58))</f>
        <v>1.268902014245768E-2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-1.23</v>
      </c>
      <c r="I59" s="115"/>
      <c r="J59" s="119"/>
      <c r="K59" s="122">
        <f>ROUND(-K58*10%,2)</f>
        <v>-1.34</v>
      </c>
      <c r="L59" s="115"/>
      <c r="M59" s="123">
        <f>K59-H59</f>
        <v>-0.1100000000000001</v>
      </c>
      <c r="N59" s="92">
        <f>IF((H59)=0,"",(M59/H59))</f>
        <v>8.9430894308943173E-2</v>
      </c>
      <c r="O59" s="115"/>
      <c r="P59" s="119"/>
      <c r="Q59" s="122">
        <f>ROUND(-Q58*10%,2)</f>
        <v>-1.38</v>
      </c>
      <c r="R59" s="115"/>
      <c r="S59" s="123">
        <f t="shared" si="12"/>
        <v>-3.9999999999999813E-2</v>
      </c>
      <c r="T59" s="92">
        <f>IF((K59)=0,"",(S59/K59))</f>
        <v>2.9850746268656577E-2</v>
      </c>
      <c r="U59" s="115"/>
      <c r="V59" s="119"/>
      <c r="W59" s="122">
        <f>ROUND(-W58*10%,2)</f>
        <v>-1.39</v>
      </c>
      <c r="X59" s="115"/>
      <c r="Y59" s="123">
        <f t="shared" si="13"/>
        <v>-1.0000000000000009E-2</v>
      </c>
      <c r="Z59" s="92">
        <f>IF((Q59)=0,"",(Y59/Q59))</f>
        <v>7.2463768115942099E-3</v>
      </c>
      <c r="AA59" s="115"/>
      <c r="AB59" s="119"/>
      <c r="AC59" s="122">
        <f>ROUND(-AC58*10%,2)</f>
        <v>-1.4</v>
      </c>
      <c r="AD59" s="115"/>
      <c r="AE59" s="123">
        <f t="shared" si="14"/>
        <v>-1.0000000000000009E-2</v>
      </c>
      <c r="AF59" s="92">
        <f>IF((W59)=0,"",(AE59/W59))</f>
        <v>7.1942446043165541E-3</v>
      </c>
      <c r="AG59" s="115"/>
      <c r="AH59" s="119"/>
      <c r="AI59" s="122">
        <f>ROUND(-AI58*10%,2)</f>
        <v>-1.42</v>
      </c>
      <c r="AJ59" s="115"/>
      <c r="AK59" s="123">
        <f t="shared" si="15"/>
        <v>-2.0000000000000018E-2</v>
      </c>
      <c r="AL59" s="92">
        <f>IF((AC59)=0,"",(AK59/AC59))</f>
        <v>1.4285714285714299E-2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11.067237919233092</v>
      </c>
      <c r="I60" s="127"/>
      <c r="J60" s="124"/>
      <c r="K60" s="128">
        <f>SUM(K58:K59)</f>
        <v>12.107450794666667</v>
      </c>
      <c r="L60" s="127"/>
      <c r="M60" s="129">
        <f>K60-H60</f>
        <v>1.0402128754335749</v>
      </c>
      <c r="N60" s="130">
        <f>IF((H60)=0,"",(M60/H60))</f>
        <v>9.3990287642217493E-2</v>
      </c>
      <c r="O60" s="127"/>
      <c r="P60" s="124"/>
      <c r="Q60" s="128">
        <f>SUM(Q58:Q59)</f>
        <v>12.388331546</v>
      </c>
      <c r="R60" s="127"/>
      <c r="S60" s="129">
        <f t="shared" si="12"/>
        <v>0.28088075133333312</v>
      </c>
      <c r="T60" s="130">
        <f>IF((K60)=0,"",(S60/K60))</f>
        <v>2.3199000028731161E-2</v>
      </c>
      <c r="U60" s="127"/>
      <c r="V60" s="124"/>
      <c r="W60" s="128">
        <f>SUM(W58:W59)</f>
        <v>12.521656979333333</v>
      </c>
      <c r="X60" s="127"/>
      <c r="Y60" s="129">
        <f t="shared" si="13"/>
        <v>0.13332543333333291</v>
      </c>
      <c r="Z60" s="130">
        <f>IF((Q60)=0,"",(Y60/Q60))</f>
        <v>1.0762178331946697E-2</v>
      </c>
      <c r="AA60" s="127"/>
      <c r="AB60" s="124"/>
      <c r="AC60" s="128">
        <f>SUM(AC58:AC59)</f>
        <v>12.609678201555557</v>
      </c>
      <c r="AD60" s="127"/>
      <c r="AE60" s="129">
        <f t="shared" si="14"/>
        <v>8.8021222222224083E-2</v>
      </c>
      <c r="AF60" s="130">
        <f>IF((W60)=0,"",(AE60/W60))</f>
        <v>7.0295187264353912E-3</v>
      </c>
      <c r="AG60" s="127"/>
      <c r="AH60" s="124"/>
      <c r="AI60" s="128">
        <f>SUM(AI58:AI59)</f>
        <v>12.767447290444446</v>
      </c>
      <c r="AJ60" s="127"/>
      <c r="AK60" s="129">
        <f t="shared" si="15"/>
        <v>0.15776908888888919</v>
      </c>
      <c r="AL60" s="130">
        <f>IF((AC60)=0,"",(AK60/AC60))</f>
        <v>1.251174584847268E-2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</dataValidations>
  <pageMargins left="0.75" right="0.75" top="1" bottom="1" header="0.5" footer="0.5"/>
  <pageSetup paperSize="3" scale="61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P58" zoomScaleNormal="100" workbookViewId="0">
      <selection activeCell="P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16.350000000000001</v>
      </c>
      <c r="K12" s="18">
        <f t="shared" ref="K12:K27" si="1">$F12*J12</f>
        <v>16.350000000000001</v>
      </c>
      <c r="L12" s="19"/>
      <c r="M12" s="21">
        <f>K12-H12</f>
        <v>1.4300000000000015</v>
      </c>
      <c r="N12" s="22">
        <f>IF((H12)=0,"",(M12/H12))</f>
        <v>9.5844504021447827E-2</v>
      </c>
      <c r="O12" s="19"/>
      <c r="P12" s="16">
        <v>17.079999999999998</v>
      </c>
      <c r="Q12" s="18">
        <f t="shared" ref="Q12:Q27" si="2">$F12*P12</f>
        <v>17.079999999999998</v>
      </c>
      <c r="R12" s="19"/>
      <c r="S12" s="21">
        <f>Q12-K12</f>
        <v>0.72999999999999687</v>
      </c>
      <c r="T12" s="22">
        <f t="shared" ref="T12:T34" si="3">IF((K12)=0,"",(S12/K12))</f>
        <v>4.4648318042813259E-2</v>
      </c>
      <c r="U12" s="19"/>
      <c r="V12" s="16">
        <v>17.420000000000002</v>
      </c>
      <c r="W12" s="18">
        <f t="shared" ref="W12:W27" si="4">$F12*V12</f>
        <v>17.420000000000002</v>
      </c>
      <c r="X12" s="19"/>
      <c r="Y12" s="21">
        <f>W12-Q12</f>
        <v>0.34000000000000341</v>
      </c>
      <c r="Z12" s="22">
        <f t="shared" ref="Z12:Z34" si="5">IF((Q12)=0,"",(Y12/Q12))</f>
        <v>1.9906323185011912E-2</v>
      </c>
      <c r="AA12" s="19"/>
      <c r="AB12" s="16">
        <v>17.670000000000002</v>
      </c>
      <c r="AC12" s="18">
        <f t="shared" ref="AC12:AC27" si="6">$F12*AB12</f>
        <v>17.670000000000002</v>
      </c>
      <c r="AD12" s="19"/>
      <c r="AE12" s="21">
        <f>AC12-W12</f>
        <v>0.25</v>
      </c>
      <c r="AF12" s="22">
        <f t="shared" ref="AF12:AF34" si="7">IF((W12)=0,"",(AE12/W12))</f>
        <v>1.4351320321469574E-2</v>
      </c>
      <c r="AG12" s="19"/>
      <c r="AH12" s="16">
        <v>18.170000000000002</v>
      </c>
      <c r="AI12" s="18">
        <f t="shared" ref="AI12:AI27" si="8">$F12*AH12</f>
        <v>18.170000000000002</v>
      </c>
      <c r="AJ12" s="19"/>
      <c r="AK12" s="21">
        <f>AI12-AC12</f>
        <v>0.5</v>
      </c>
      <c r="AL12" s="22">
        <f t="shared" ref="AL12:AL34" si="9">IF((AC12)=0,"",(AK12/AC12))</f>
        <v>2.8296547821165814E-2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200</v>
      </c>
      <c r="G19" s="16">
        <v>1.47E-2</v>
      </c>
      <c r="H19" s="18">
        <f t="shared" si="0"/>
        <v>2.94</v>
      </c>
      <c r="I19" s="19"/>
      <c r="J19" s="16">
        <v>1.61E-2</v>
      </c>
      <c r="K19" s="18">
        <f t="shared" si="1"/>
        <v>3.2199999999999998</v>
      </c>
      <c r="L19" s="19"/>
      <c r="M19" s="21">
        <f t="shared" si="10"/>
        <v>0.2799999999999998</v>
      </c>
      <c r="N19" s="22">
        <f t="shared" si="11"/>
        <v>9.5238095238095177E-2</v>
      </c>
      <c r="O19" s="19"/>
      <c r="P19" s="16">
        <v>1.6799999999999999E-2</v>
      </c>
      <c r="Q19" s="18">
        <f t="shared" si="2"/>
        <v>3.36</v>
      </c>
      <c r="R19" s="19"/>
      <c r="S19" s="21">
        <f t="shared" si="12"/>
        <v>0.14000000000000012</v>
      </c>
      <c r="T19" s="22">
        <f t="shared" si="3"/>
        <v>4.3478260869565258E-2</v>
      </c>
      <c r="U19" s="19"/>
      <c r="V19" s="16">
        <v>1.7100000000000001E-2</v>
      </c>
      <c r="W19" s="18">
        <f t="shared" si="4"/>
        <v>3.42</v>
      </c>
      <c r="X19" s="19"/>
      <c r="Y19" s="21">
        <f t="shared" si="13"/>
        <v>6.0000000000000053E-2</v>
      </c>
      <c r="Z19" s="22">
        <f t="shared" si="5"/>
        <v>1.7857142857142873E-2</v>
      </c>
      <c r="AA19" s="19"/>
      <c r="AB19" s="16">
        <v>1.7299999999999999E-2</v>
      </c>
      <c r="AC19" s="18">
        <f t="shared" si="6"/>
        <v>3.46</v>
      </c>
      <c r="AD19" s="19"/>
      <c r="AE19" s="21">
        <f t="shared" si="14"/>
        <v>4.0000000000000036E-2</v>
      </c>
      <c r="AF19" s="22">
        <f t="shared" si="7"/>
        <v>1.169590643274855E-2</v>
      </c>
      <c r="AG19" s="19"/>
      <c r="AH19" s="16">
        <v>1.78E-2</v>
      </c>
      <c r="AI19" s="18">
        <f t="shared" si="8"/>
        <v>3.56</v>
      </c>
      <c r="AJ19" s="19"/>
      <c r="AK19" s="21">
        <f t="shared" si="15"/>
        <v>0.10000000000000009</v>
      </c>
      <c r="AL19" s="22">
        <f t="shared" si="9"/>
        <v>2.890173410404627E-2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-0.02</v>
      </c>
      <c r="L21" s="19"/>
      <c r="M21" s="21">
        <f t="shared" si="10"/>
        <v>-0.02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0.02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</v>
      </c>
      <c r="G24" s="16">
        <v>-1E-4</v>
      </c>
      <c r="H24" s="18">
        <f t="shared" si="0"/>
        <v>-0.02</v>
      </c>
      <c r="I24" s="19"/>
      <c r="J24" s="16">
        <v>0</v>
      </c>
      <c r="K24" s="18">
        <f t="shared" si="1"/>
        <v>0</v>
      </c>
      <c r="L24" s="19"/>
      <c r="M24" s="21">
        <f t="shared" si="10"/>
        <v>0.02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200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200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200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19.350000000000001</v>
      </c>
      <c r="I28" s="31"/>
      <c r="J28" s="28"/>
      <c r="K28" s="30">
        <f>SUM(K12:K27)</f>
        <v>19.560000000000002</v>
      </c>
      <c r="L28" s="31"/>
      <c r="M28" s="32">
        <f t="shared" si="10"/>
        <v>0.21000000000000085</v>
      </c>
      <c r="N28" s="33">
        <f t="shared" si="11"/>
        <v>1.0852713178294617E-2</v>
      </c>
      <c r="O28" s="31"/>
      <c r="P28" s="28"/>
      <c r="Q28" s="30">
        <f>SUM(Q12:Q27)</f>
        <v>20.439999999999998</v>
      </c>
      <c r="R28" s="31"/>
      <c r="S28" s="32">
        <f t="shared" si="12"/>
        <v>0.87999999999999545</v>
      </c>
      <c r="T28" s="33">
        <f t="shared" si="3"/>
        <v>4.498977505112451E-2</v>
      </c>
      <c r="U28" s="31"/>
      <c r="V28" s="28"/>
      <c r="W28" s="30">
        <f>SUM(W12:W27)</f>
        <v>20.840000000000003</v>
      </c>
      <c r="X28" s="31"/>
      <c r="Y28" s="32">
        <f t="shared" si="13"/>
        <v>0.40000000000000568</v>
      </c>
      <c r="Z28" s="33">
        <f t="shared" si="5"/>
        <v>1.9569471624266425E-2</v>
      </c>
      <c r="AA28" s="31"/>
      <c r="AB28" s="28"/>
      <c r="AC28" s="30">
        <f>SUM(AC12:AC27)</f>
        <v>21.130000000000003</v>
      </c>
      <c r="AD28" s="31"/>
      <c r="AE28" s="32">
        <f t="shared" si="14"/>
        <v>0.28999999999999915</v>
      </c>
      <c r="AF28" s="33">
        <f t="shared" si="7"/>
        <v>1.3915547024951971E-2</v>
      </c>
      <c r="AG28" s="31"/>
      <c r="AH28" s="28"/>
      <c r="AI28" s="30">
        <f>SUM(AI12:AI27)</f>
        <v>21.73</v>
      </c>
      <c r="AJ28" s="31"/>
      <c r="AK28" s="32">
        <f t="shared" si="15"/>
        <v>0.59999999999999787</v>
      </c>
      <c r="AL28" s="33">
        <f t="shared" si="9"/>
        <v>2.8395646000946417E-2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200</v>
      </c>
      <c r="G29" s="16">
        <v>-1.6000000000000001E-3</v>
      </c>
      <c r="H29" s="18">
        <f t="shared" ref="H29:H35" si="17">F29*G29</f>
        <v>-0.32</v>
      </c>
      <c r="I29" s="19"/>
      <c r="J29" s="16">
        <v>-6.9999999999999999E-4</v>
      </c>
      <c r="K29" s="18">
        <f t="shared" ref="K29:K35" si="18">$F29*J29</f>
        <v>-0.13999999999999999</v>
      </c>
      <c r="L29" s="19"/>
      <c r="M29" s="21">
        <f t="shared" si="10"/>
        <v>0.18000000000000002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0.13999999999999999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200</v>
      </c>
      <c r="G30" s="16">
        <v>-2.1403213611039147E-4</v>
      </c>
      <c r="H30" s="18">
        <f t="shared" si="17"/>
        <v>-4.2806427222078294E-2</v>
      </c>
      <c r="I30" s="19"/>
      <c r="J30" s="16">
        <v>1.1999999999999999E-3</v>
      </c>
      <c r="K30" s="18">
        <f t="shared" si="18"/>
        <v>0.24</v>
      </c>
      <c r="L30" s="19"/>
      <c r="M30" s="21">
        <f t="shared" si="10"/>
        <v>0.28280642722207827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-0.24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200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0.02</v>
      </c>
      <c r="L31" s="19"/>
      <c r="M31" s="21">
        <f t="shared" si="10"/>
        <v>0.02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-0.02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200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200</v>
      </c>
      <c r="G33" s="141">
        <v>6.0000000000000002E-5</v>
      </c>
      <c r="H33" s="18">
        <f t="shared" si="17"/>
        <v>1.2E-2</v>
      </c>
      <c r="I33" s="19"/>
      <c r="J33" s="141">
        <v>6.0055783826201001E-5</v>
      </c>
      <c r="K33" s="18">
        <f t="shared" si="18"/>
        <v>1.20111567652402E-2</v>
      </c>
      <c r="L33" s="19"/>
      <c r="M33" s="21">
        <f t="shared" si="10"/>
        <v>1.1156765240199346E-5</v>
      </c>
      <c r="N33" s="22">
        <f t="shared" si="11"/>
        <v>9.2973043668327876E-4</v>
      </c>
      <c r="O33" s="19"/>
      <c r="P33" s="141">
        <v>6.0055541738426606E-5</v>
      </c>
      <c r="Q33" s="18">
        <f t="shared" si="19"/>
        <v>1.2011108347685321E-2</v>
      </c>
      <c r="R33" s="19"/>
      <c r="S33" s="21">
        <f t="shared" si="12"/>
        <v>-4.8417554878582569E-8</v>
      </c>
      <c r="T33" s="22">
        <f t="shared" si="3"/>
        <v>-4.0310484514448275E-6</v>
      </c>
      <c r="U33" s="19"/>
      <c r="V33" s="141">
        <v>6.0055647521937992E-5</v>
      </c>
      <c r="W33" s="18">
        <f t="shared" si="20"/>
        <v>1.2011129504387598E-2</v>
      </c>
      <c r="X33" s="19"/>
      <c r="Y33" s="21">
        <f t="shared" si="13"/>
        <v>2.1156702277244643E-8</v>
      </c>
      <c r="Z33" s="22">
        <f t="shared" si="5"/>
        <v>1.7614279769045446E-6</v>
      </c>
      <c r="AA33" s="19"/>
      <c r="AB33" s="141">
        <v>6.0055588156227897E-5</v>
      </c>
      <c r="AC33" s="18">
        <f t="shared" si="21"/>
        <v>1.201111763124558E-2</v>
      </c>
      <c r="AD33" s="19"/>
      <c r="AE33" s="21">
        <f t="shared" si="14"/>
        <v>-1.1873142018170579E-8</v>
      </c>
      <c r="AF33" s="22">
        <f t="shared" si="7"/>
        <v>-9.8851169774111478E-7</v>
      </c>
      <c r="AG33" s="19"/>
      <c r="AH33" s="141">
        <v>6.0004833012362753E-5</v>
      </c>
      <c r="AI33" s="18">
        <f t="shared" si="22"/>
        <v>1.2000966602472551E-2</v>
      </c>
      <c r="AJ33" s="19"/>
      <c r="AK33" s="21">
        <f t="shared" si="15"/>
        <v>-1.0151028773029008E-5</v>
      </c>
      <c r="AL33" s="22">
        <f t="shared" si="9"/>
        <v>-8.4513607181918202E-4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7.5800000000000125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0.6740136000000011</v>
      </c>
      <c r="I34" s="19"/>
      <c r="J34" s="38">
        <f>0.64*$G$44+0.18*$G$45+0.18*$G$46</f>
        <v>8.8919999999999999E-2</v>
      </c>
      <c r="K34" s="18">
        <f t="shared" si="18"/>
        <v>0.6740136000000011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0.6740136000000011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0.6740136000000011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0.6740136000000011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0.6740136000000011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20.463207172777924</v>
      </c>
      <c r="I36" s="31"/>
      <c r="J36" s="42"/>
      <c r="K36" s="44">
        <f>SUM(K29:K35)+K28</f>
        <v>21.156024756765245</v>
      </c>
      <c r="L36" s="31"/>
      <c r="M36" s="32">
        <f t="shared" si="10"/>
        <v>0.69281758398732052</v>
      </c>
      <c r="N36" s="33">
        <f t="shared" ref="N36:N46" si="24">IF((H36)=0,"",(M36/H36))</f>
        <v>3.3856744846378302E-2</v>
      </c>
      <c r="O36" s="31"/>
      <c r="P36" s="42"/>
      <c r="Q36" s="44">
        <f>SUM(Q29:Q35)+Q28</f>
        <v>21.916024708347685</v>
      </c>
      <c r="R36" s="31"/>
      <c r="S36" s="32">
        <f t="shared" si="12"/>
        <v>0.75999995158244005</v>
      </c>
      <c r="T36" s="33">
        <f t="shared" ref="T36:T46" si="25">IF((K36)=0,"",(S36/K36))</f>
        <v>3.5923570723720592E-2</v>
      </c>
      <c r="U36" s="31"/>
      <c r="V36" s="42"/>
      <c r="W36" s="44">
        <f>SUM(W29:W35)+W28</f>
        <v>22.316024729504392</v>
      </c>
      <c r="X36" s="31"/>
      <c r="Y36" s="32">
        <f t="shared" si="13"/>
        <v>0.40000002115670696</v>
      </c>
      <c r="Z36" s="33">
        <f t="shared" ref="Z36:Z46" si="26">IF((Q36)=0,"",(Y36/Q36))</f>
        <v>1.8251486137645635E-2</v>
      </c>
      <c r="AA36" s="31"/>
      <c r="AB36" s="42"/>
      <c r="AC36" s="44">
        <f>SUM(AC29:AC35)+AC28</f>
        <v>22.60602471763125</v>
      </c>
      <c r="AD36" s="31"/>
      <c r="AE36" s="32">
        <f t="shared" si="14"/>
        <v>0.28999998812685845</v>
      </c>
      <c r="AF36" s="33">
        <f t="shared" ref="AF36:AF46" si="27">IF((W36)=0,"",(AE36/W36))</f>
        <v>1.2995145490381384E-2</v>
      </c>
      <c r="AG36" s="31"/>
      <c r="AH36" s="42"/>
      <c r="AI36" s="44">
        <f>SUM(AI29:AI35)+AI28</f>
        <v>22.416014566602474</v>
      </c>
      <c r="AJ36" s="31"/>
      <c r="AK36" s="32">
        <f t="shared" si="15"/>
        <v>-0.19001015102877616</v>
      </c>
      <c r="AL36" s="33">
        <f t="shared" ref="AL36:AL46" si="28">IF((AC36)=0,"",(AK36/AC36))</f>
        <v>-8.4052881212936317E-3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207.58</v>
      </c>
      <c r="G37" s="20">
        <v>7.1999999999999998E-3</v>
      </c>
      <c r="H37" s="18">
        <f>F37*G37</f>
        <v>1.4945760000000001</v>
      </c>
      <c r="I37" s="19"/>
      <c r="J37" s="20">
        <v>7.6E-3</v>
      </c>
      <c r="K37" s="18">
        <f>$F37*J37</f>
        <v>1.5776080000000001</v>
      </c>
      <c r="L37" s="19"/>
      <c r="M37" s="21">
        <f t="shared" si="10"/>
        <v>8.3031999999999995E-2</v>
      </c>
      <c r="N37" s="22">
        <f t="shared" si="24"/>
        <v>5.5555555555555546E-2</v>
      </c>
      <c r="O37" s="19"/>
      <c r="P37" s="20">
        <v>7.7999999999999996E-3</v>
      </c>
      <c r="Q37" s="18">
        <f>$F37*P37</f>
        <v>1.619124</v>
      </c>
      <c r="R37" s="19"/>
      <c r="S37" s="21">
        <f t="shared" si="12"/>
        <v>4.1515999999999886E-2</v>
      </c>
      <c r="T37" s="22">
        <f t="shared" si="25"/>
        <v>2.6315789473684136E-2</v>
      </c>
      <c r="U37" s="19"/>
      <c r="V37" s="20">
        <v>8.0999999999999996E-3</v>
      </c>
      <c r="W37" s="18">
        <f>$F37*V37</f>
        <v>1.6813979999999999</v>
      </c>
      <c r="X37" s="19"/>
      <c r="Y37" s="21">
        <f t="shared" si="13"/>
        <v>6.2273999999999941E-2</v>
      </c>
      <c r="Z37" s="22">
        <f t="shared" si="26"/>
        <v>3.8461538461538422E-2</v>
      </c>
      <c r="AA37" s="19"/>
      <c r="AB37" s="20">
        <v>8.3999999999999995E-3</v>
      </c>
      <c r="AC37" s="18">
        <f>$F37*AB37</f>
        <v>1.7436719999999999</v>
      </c>
      <c r="AD37" s="19"/>
      <c r="AE37" s="21">
        <f t="shared" si="14"/>
        <v>6.2273999999999941E-2</v>
      </c>
      <c r="AF37" s="22">
        <f t="shared" si="27"/>
        <v>3.7037037037037E-2</v>
      </c>
      <c r="AG37" s="19"/>
      <c r="AH37" s="20">
        <v>8.6E-3</v>
      </c>
      <c r="AI37" s="18">
        <f>$F37*AH37</f>
        <v>1.7851880000000002</v>
      </c>
      <c r="AJ37" s="19"/>
      <c r="AK37" s="21">
        <f t="shared" si="15"/>
        <v>4.151600000000033E-2</v>
      </c>
      <c r="AL37" s="22">
        <f t="shared" si="28"/>
        <v>2.3809523809523999E-2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207.58</v>
      </c>
      <c r="G38" s="20">
        <v>5.1999999999999998E-3</v>
      </c>
      <c r="H38" s="18">
        <f>F38*G38</f>
        <v>1.0794159999999999</v>
      </c>
      <c r="I38" s="19"/>
      <c r="J38" s="20">
        <v>5.5999999999999999E-3</v>
      </c>
      <c r="K38" s="18">
        <f>$F38*J38</f>
        <v>1.1624480000000001</v>
      </c>
      <c r="L38" s="19"/>
      <c r="M38" s="21">
        <f t="shared" si="10"/>
        <v>8.3032000000000217E-2</v>
      </c>
      <c r="N38" s="22">
        <f t="shared" si="24"/>
        <v>7.6923076923077136E-2</v>
      </c>
      <c r="O38" s="19"/>
      <c r="P38" s="20">
        <v>5.7000000000000002E-3</v>
      </c>
      <c r="Q38" s="18">
        <f>$F38*P38</f>
        <v>1.1832060000000002</v>
      </c>
      <c r="R38" s="19"/>
      <c r="S38" s="21">
        <f t="shared" si="12"/>
        <v>2.0758000000000054E-2</v>
      </c>
      <c r="T38" s="22">
        <f t="shared" si="25"/>
        <v>1.7857142857142901E-2</v>
      </c>
      <c r="U38" s="19"/>
      <c r="V38" s="20">
        <v>5.7999999999999996E-3</v>
      </c>
      <c r="W38" s="18">
        <f>$F38*V38</f>
        <v>1.203964</v>
      </c>
      <c r="X38" s="19"/>
      <c r="Y38" s="21">
        <f t="shared" si="13"/>
        <v>2.0757999999999832E-2</v>
      </c>
      <c r="Z38" s="22">
        <f t="shared" si="26"/>
        <v>1.7543859649122664E-2</v>
      </c>
      <c r="AA38" s="19"/>
      <c r="AB38" s="20">
        <v>6.0000000000000001E-3</v>
      </c>
      <c r="AC38" s="18">
        <f>$F38*AB38</f>
        <v>1.2454800000000001</v>
      </c>
      <c r="AD38" s="19"/>
      <c r="AE38" s="21">
        <f t="shared" si="14"/>
        <v>4.1516000000000108E-2</v>
      </c>
      <c r="AF38" s="22">
        <f t="shared" si="27"/>
        <v>3.4482758620689745E-2</v>
      </c>
      <c r="AG38" s="19"/>
      <c r="AH38" s="20">
        <v>6.1000000000000004E-3</v>
      </c>
      <c r="AI38" s="18">
        <f>$F38*AH38</f>
        <v>1.2662380000000002</v>
      </c>
      <c r="AJ38" s="19"/>
      <c r="AK38" s="21">
        <f t="shared" si="15"/>
        <v>2.0758000000000054E-2</v>
      </c>
      <c r="AL38" s="22">
        <f t="shared" si="28"/>
        <v>1.6666666666666708E-2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23.037199172777921</v>
      </c>
      <c r="I39" s="49"/>
      <c r="J39" s="48"/>
      <c r="K39" s="44">
        <f>SUM(K36:K38)</f>
        <v>23.896080756765247</v>
      </c>
      <c r="L39" s="49"/>
      <c r="M39" s="32">
        <f t="shared" si="10"/>
        <v>0.85888158398732628</v>
      </c>
      <c r="N39" s="33">
        <f t="shared" si="24"/>
        <v>3.7282378710439337E-2</v>
      </c>
      <c r="O39" s="49"/>
      <c r="P39" s="48"/>
      <c r="Q39" s="44">
        <f>SUM(Q36:Q38)</f>
        <v>24.718354708347682</v>
      </c>
      <c r="R39" s="49"/>
      <c r="S39" s="32">
        <f t="shared" si="12"/>
        <v>0.8222739515824351</v>
      </c>
      <c r="T39" s="33">
        <f t="shared" si="25"/>
        <v>3.4410410642324273E-2</v>
      </c>
      <c r="U39" s="49"/>
      <c r="V39" s="48"/>
      <c r="W39" s="44">
        <f>SUM(W36:W38)</f>
        <v>25.201386729504392</v>
      </c>
      <c r="X39" s="49"/>
      <c r="Y39" s="32">
        <f t="shared" si="13"/>
        <v>0.48303202115670985</v>
      </c>
      <c r="Z39" s="33">
        <f t="shared" si="26"/>
        <v>1.9541430926775405E-2</v>
      </c>
      <c r="AA39" s="49"/>
      <c r="AB39" s="48"/>
      <c r="AC39" s="44">
        <f>SUM(AC36:AC38)</f>
        <v>25.595176717631251</v>
      </c>
      <c r="AD39" s="49"/>
      <c r="AE39" s="32">
        <f t="shared" si="14"/>
        <v>0.3937899881268585</v>
      </c>
      <c r="AF39" s="33">
        <f t="shared" si="27"/>
        <v>1.5625726963105206E-2</v>
      </c>
      <c r="AG39" s="49"/>
      <c r="AH39" s="48"/>
      <c r="AI39" s="44">
        <f>SUM(AI36:AI38)</f>
        <v>25.467440566602477</v>
      </c>
      <c r="AJ39" s="49"/>
      <c r="AK39" s="32">
        <f t="shared" si="15"/>
        <v>-0.127736151028774</v>
      </c>
      <c r="AL39" s="33">
        <f t="shared" si="28"/>
        <v>-4.990633682196181E-3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207.58</v>
      </c>
      <c r="G40" s="51">
        <v>4.4000000000000003E-3</v>
      </c>
      <c r="H40" s="162">
        <f t="shared" ref="H40:H48" si="29">F40*G40</f>
        <v>0.91335200000000016</v>
      </c>
      <c r="I40" s="19"/>
      <c r="J40" s="51">
        <v>4.4000000000000003E-3</v>
      </c>
      <c r="K40" s="162">
        <f t="shared" ref="K40:K48" si="30">$F40*J40</f>
        <v>0.91335200000000016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0.91335200000000016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0.91335200000000016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0.91335200000000016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0.91335200000000016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207.58</v>
      </c>
      <c r="G41" s="51">
        <v>1.1999999999999999E-3</v>
      </c>
      <c r="H41" s="162">
        <f t="shared" si="29"/>
        <v>0.24909599999999998</v>
      </c>
      <c r="I41" s="19"/>
      <c r="J41" s="51">
        <v>1.1999999999999999E-3</v>
      </c>
      <c r="K41" s="162">
        <f t="shared" si="30"/>
        <v>0.24909599999999998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0.26985399999999998</v>
      </c>
      <c r="R41" s="19"/>
      <c r="S41" s="21">
        <f t="shared" si="12"/>
        <v>2.0757999999999999E-2</v>
      </c>
      <c r="T41" s="163">
        <f t="shared" si="25"/>
        <v>8.3333333333333329E-2</v>
      </c>
      <c r="U41" s="19"/>
      <c r="V41" s="51">
        <v>1.2999999999999999E-3</v>
      </c>
      <c r="W41" s="162">
        <f t="shared" si="32"/>
        <v>0.26985399999999998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0.26985399999999998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0.26985399999999998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200</v>
      </c>
      <c r="G43" s="51">
        <v>7.0000000000000001E-3</v>
      </c>
      <c r="H43" s="162">
        <f t="shared" si="29"/>
        <v>1.4000000000000001</v>
      </c>
      <c r="I43" s="19"/>
      <c r="J43" s="51">
        <v>7.0000000000000001E-3</v>
      </c>
      <c r="K43" s="162">
        <f t="shared" si="30"/>
        <v>1.4000000000000001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1.4000000000000001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1.4000000000000001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1.4000000000000001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1.4000000000000001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128</v>
      </c>
      <c r="G44" s="55">
        <v>7.1999999999999995E-2</v>
      </c>
      <c r="H44" s="162">
        <f t="shared" si="29"/>
        <v>9.2159999999999993</v>
      </c>
      <c r="I44" s="19"/>
      <c r="J44" s="55">
        <v>7.1999999999999995E-2</v>
      </c>
      <c r="K44" s="162">
        <f t="shared" si="30"/>
        <v>9.2159999999999993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9.2159999999999993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9.2159999999999993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9.2159999999999993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9.2159999999999993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36</v>
      </c>
      <c r="G45" s="55">
        <v>0.109</v>
      </c>
      <c r="H45" s="162">
        <f t="shared" si="29"/>
        <v>3.9239999999999999</v>
      </c>
      <c r="I45" s="19"/>
      <c r="J45" s="55">
        <v>0.109</v>
      </c>
      <c r="K45" s="162">
        <f t="shared" si="30"/>
        <v>3.9239999999999999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3.9239999999999999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3.9239999999999999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3.9239999999999999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3.9239999999999999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36</v>
      </c>
      <c r="G46" s="55">
        <v>0.129</v>
      </c>
      <c r="H46" s="162">
        <f t="shared" si="29"/>
        <v>4.6440000000000001</v>
      </c>
      <c r="I46" s="19"/>
      <c r="J46" s="55">
        <v>0.129</v>
      </c>
      <c r="K46" s="162">
        <f t="shared" si="30"/>
        <v>4.6440000000000001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4.6440000000000001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4.6440000000000001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4.6440000000000001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4.6440000000000001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200</v>
      </c>
      <c r="G47" s="55">
        <v>8.3000000000000004E-2</v>
      </c>
      <c r="H47" s="162">
        <f t="shared" si="29"/>
        <v>16.600000000000001</v>
      </c>
      <c r="I47" s="60"/>
      <c r="J47" s="55">
        <v>8.3000000000000004E-2</v>
      </c>
      <c r="K47" s="162">
        <f t="shared" si="30"/>
        <v>16.600000000000001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16.600000000000001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16.600000000000001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16.600000000000001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16.600000000000001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29"/>
        <v>0</v>
      </c>
      <c r="I48" s="60"/>
      <c r="J48" s="55">
        <v>9.7000000000000003E-2</v>
      </c>
      <c r="K48" s="162">
        <f t="shared" si="30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31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32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33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34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43.63364717277792</v>
      </c>
      <c r="I50" s="76"/>
      <c r="J50" s="73"/>
      <c r="K50" s="75">
        <f>SUM(K40:K46,K39)</f>
        <v>44.492528756765246</v>
      </c>
      <c r="L50" s="76"/>
      <c r="M50" s="77">
        <f>K50-H50</f>
        <v>0.85888158398732628</v>
      </c>
      <c r="N50" s="78">
        <f>IF((H50)=0,"",(M50/H50))</f>
        <v>1.96839283360013E-2</v>
      </c>
      <c r="O50" s="76"/>
      <c r="P50" s="73"/>
      <c r="Q50" s="75">
        <f>SUM(Q40:Q46,Q39)</f>
        <v>45.335560708347685</v>
      </c>
      <c r="R50" s="76"/>
      <c r="S50" s="77">
        <f t="shared" si="12"/>
        <v>0.84303195158243938</v>
      </c>
      <c r="T50" s="78">
        <f>IF((K50)=0,"",(S50/K50))</f>
        <v>1.8947719429281785E-2</v>
      </c>
      <c r="U50" s="76"/>
      <c r="V50" s="73"/>
      <c r="W50" s="75">
        <f>SUM(W40:W46,W39)</f>
        <v>45.818592729504388</v>
      </c>
      <c r="X50" s="76"/>
      <c r="Y50" s="77">
        <f t="shared" si="13"/>
        <v>0.48303202115670274</v>
      </c>
      <c r="Z50" s="78">
        <f>IF((Q50)=0,"",(Y50/Q50))</f>
        <v>1.0654594618651349E-2</v>
      </c>
      <c r="AA50" s="76"/>
      <c r="AB50" s="73"/>
      <c r="AC50" s="75">
        <f>SUM(AC40:AC46,AC39)</f>
        <v>46.21238271763125</v>
      </c>
      <c r="AD50" s="76"/>
      <c r="AE50" s="77">
        <f t="shared" si="14"/>
        <v>0.39378998812686206</v>
      </c>
      <c r="AF50" s="78">
        <f>IF((W50)=0,"",(AE50/W50))</f>
        <v>8.594545678250071E-3</v>
      </c>
      <c r="AG50" s="76"/>
      <c r="AH50" s="73"/>
      <c r="AI50" s="75">
        <f>SUM(AI40:AI46,AI39)</f>
        <v>46.084646566602473</v>
      </c>
      <c r="AJ50" s="76"/>
      <c r="AK50" s="77">
        <f t="shared" si="15"/>
        <v>-0.12773615102877756</v>
      </c>
      <c r="AL50" s="78">
        <f>IF((AC50)=0,"",(AK50/AC50))</f>
        <v>-2.7641109052800004E-3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5.6723741324611296</v>
      </c>
      <c r="I51" s="83"/>
      <c r="J51" s="80">
        <v>0.13</v>
      </c>
      <c r="K51" s="84">
        <f>K50*J51</f>
        <v>5.7840287383794822</v>
      </c>
      <c r="L51" s="83"/>
      <c r="M51" s="85">
        <f>K51-H51</f>
        <v>0.11165460591835252</v>
      </c>
      <c r="N51" s="86">
        <f>IF((H51)=0,"",(M51/H51))</f>
        <v>1.9683928336001317E-2</v>
      </c>
      <c r="O51" s="83"/>
      <c r="P51" s="80">
        <v>0.13</v>
      </c>
      <c r="Q51" s="84">
        <f>Q50*P51</f>
        <v>5.8936228920851992</v>
      </c>
      <c r="R51" s="83"/>
      <c r="S51" s="85">
        <f t="shared" si="12"/>
        <v>0.10959415370571701</v>
      </c>
      <c r="T51" s="86">
        <f>IF((K51)=0,"",(S51/K51))</f>
        <v>1.8947719429281765E-2</v>
      </c>
      <c r="U51" s="83"/>
      <c r="V51" s="80">
        <v>0.13</v>
      </c>
      <c r="W51" s="84">
        <f>W50*V51</f>
        <v>5.9564170548355708</v>
      </c>
      <c r="X51" s="83"/>
      <c r="Y51" s="85">
        <f t="shared" si="13"/>
        <v>6.279416275037164E-2</v>
      </c>
      <c r="Z51" s="86">
        <f>IF((Q51)=0,"",(Y51/Q51))</f>
        <v>1.0654594618651396E-2</v>
      </c>
      <c r="AA51" s="83"/>
      <c r="AB51" s="80">
        <v>0.13</v>
      </c>
      <c r="AC51" s="84">
        <f>AC50*AB51</f>
        <v>6.0076097532920629</v>
      </c>
      <c r="AD51" s="83"/>
      <c r="AE51" s="85">
        <f t="shared" si="14"/>
        <v>5.1192698456492103E-2</v>
      </c>
      <c r="AF51" s="86">
        <f>IF((W51)=0,"",(AE51/W51))</f>
        <v>8.5945456782500762E-3</v>
      </c>
      <c r="AG51" s="83"/>
      <c r="AH51" s="80">
        <v>0.13</v>
      </c>
      <c r="AI51" s="84">
        <f>AI50*AH51</f>
        <v>5.9910040536583216</v>
      </c>
      <c r="AJ51" s="83"/>
      <c r="AK51" s="85">
        <f t="shared" si="15"/>
        <v>-1.6605699633741366E-2</v>
      </c>
      <c r="AL51" s="86">
        <f>IF((AC51)=0,"",(AK51/AC51))</f>
        <v>-2.7641109052800473E-3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49.306021305239049</v>
      </c>
      <c r="I52" s="83"/>
      <c r="J52" s="88"/>
      <c r="K52" s="84">
        <f>K50+K51</f>
        <v>50.276557495144729</v>
      </c>
      <c r="L52" s="83"/>
      <c r="M52" s="85">
        <f>K52-H52</f>
        <v>0.97053618990567969</v>
      </c>
      <c r="N52" s="86">
        <f>IF((H52)=0,"",(M52/H52))</f>
        <v>1.968392833600132E-2</v>
      </c>
      <c r="O52" s="83"/>
      <c r="P52" s="88"/>
      <c r="Q52" s="84">
        <f>Q50+Q51</f>
        <v>51.229183600432883</v>
      </c>
      <c r="R52" s="83"/>
      <c r="S52" s="85">
        <f t="shared" si="12"/>
        <v>0.95262610528815372</v>
      </c>
      <c r="T52" s="86">
        <f>IF((K52)=0,"",(S52/K52))</f>
        <v>1.894771942928173E-2</v>
      </c>
      <c r="U52" s="83"/>
      <c r="V52" s="88"/>
      <c r="W52" s="84">
        <f>W50+W51</f>
        <v>51.775009784339957</v>
      </c>
      <c r="X52" s="83"/>
      <c r="Y52" s="85">
        <f t="shared" si="13"/>
        <v>0.54582618390707438</v>
      </c>
      <c r="Z52" s="86">
        <f>IF((Q52)=0,"",(Y52/Q52))</f>
        <v>1.0654594618651354E-2</v>
      </c>
      <c r="AA52" s="83"/>
      <c r="AB52" s="88"/>
      <c r="AC52" s="84">
        <f>AC50+AC51</f>
        <v>52.219992470923316</v>
      </c>
      <c r="AD52" s="83"/>
      <c r="AE52" s="85">
        <f t="shared" si="14"/>
        <v>0.4449826865833586</v>
      </c>
      <c r="AF52" s="86">
        <f>IF((W52)=0,"",(AE52/W52))</f>
        <v>8.5945456782501577E-3</v>
      </c>
      <c r="AG52" s="83"/>
      <c r="AH52" s="88"/>
      <c r="AI52" s="84">
        <f>AI50+AI51</f>
        <v>52.075650620260795</v>
      </c>
      <c r="AJ52" s="83"/>
      <c r="AK52" s="85">
        <f t="shared" si="15"/>
        <v>-0.1443418506625207</v>
      </c>
      <c r="AL52" s="86">
        <f>IF((AC52)=0,"",(AK52/AC52))</f>
        <v>-2.7641109052800395E-3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-4.93</v>
      </c>
      <c r="I53" s="83"/>
      <c r="J53" s="88"/>
      <c r="K53" s="90">
        <f>ROUND(-K52*10%,2)</f>
        <v>-5.03</v>
      </c>
      <c r="L53" s="83"/>
      <c r="M53" s="91">
        <f>K53-H53</f>
        <v>-0.10000000000000053</v>
      </c>
      <c r="N53" s="92">
        <f>IF((H53)=0,"",(M53/H53))</f>
        <v>2.028397565922932E-2</v>
      </c>
      <c r="O53" s="83"/>
      <c r="P53" s="88"/>
      <c r="Q53" s="90">
        <f>ROUND(-Q52*10%,2)</f>
        <v>-5.12</v>
      </c>
      <c r="R53" s="83"/>
      <c r="S53" s="91">
        <f t="shared" si="12"/>
        <v>-8.9999999999999858E-2</v>
      </c>
      <c r="T53" s="92">
        <f>IF((K53)=0,"",(S53/K53))</f>
        <v>1.7892644135188839E-2</v>
      </c>
      <c r="U53" s="83"/>
      <c r="V53" s="88"/>
      <c r="W53" s="90">
        <f>ROUND(-W52*10%,2)</f>
        <v>-5.18</v>
      </c>
      <c r="X53" s="83"/>
      <c r="Y53" s="91">
        <f t="shared" si="13"/>
        <v>-5.9999999999999609E-2</v>
      </c>
      <c r="Z53" s="92">
        <f>IF((Q53)=0,"",(Y53/Q53))</f>
        <v>1.1718749999999924E-2</v>
      </c>
      <c r="AA53" s="83"/>
      <c r="AB53" s="88"/>
      <c r="AC53" s="90">
        <f>ROUND(-AC52*10%,2)</f>
        <v>-5.22</v>
      </c>
      <c r="AD53" s="83"/>
      <c r="AE53" s="91">
        <f t="shared" si="14"/>
        <v>-4.0000000000000036E-2</v>
      </c>
      <c r="AF53" s="92">
        <f>IF((W53)=0,"",(AE53/W53))</f>
        <v>7.7220077220077291E-3</v>
      </c>
      <c r="AG53" s="83"/>
      <c r="AH53" s="88"/>
      <c r="AI53" s="90">
        <f>ROUND(-AI52*10%,2)</f>
        <v>-5.21</v>
      </c>
      <c r="AJ53" s="83"/>
      <c r="AK53" s="91">
        <f t="shared" si="15"/>
        <v>9.9999999999997868E-3</v>
      </c>
      <c r="AL53" s="92">
        <f>IF((AC53)=0,"",(AK53/AC53))</f>
        <v>-1.9157088122604958E-3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44.37602130523905</v>
      </c>
      <c r="I54" s="96"/>
      <c r="J54" s="93"/>
      <c r="K54" s="97">
        <f>K52+K53</f>
        <v>45.246557495144728</v>
      </c>
      <c r="L54" s="96"/>
      <c r="M54" s="98">
        <f>K54-H54</f>
        <v>0.87053618990567827</v>
      </c>
      <c r="N54" s="99">
        <f>IF((H54)=0,"",(M54/H54))</f>
        <v>1.9617265457795841E-2</v>
      </c>
      <c r="O54" s="96"/>
      <c r="P54" s="93"/>
      <c r="Q54" s="97">
        <f>Q52+Q53</f>
        <v>46.109183600432885</v>
      </c>
      <c r="R54" s="96"/>
      <c r="S54" s="98">
        <f t="shared" si="12"/>
        <v>0.86262610528815742</v>
      </c>
      <c r="T54" s="99">
        <f>IF((K54)=0,"",(S54/K54))</f>
        <v>1.9065010755364608E-2</v>
      </c>
      <c r="U54" s="96"/>
      <c r="V54" s="93"/>
      <c r="W54" s="97">
        <f>W52+W53</f>
        <v>46.595009784339958</v>
      </c>
      <c r="X54" s="96"/>
      <c r="Y54" s="98">
        <f t="shared" si="13"/>
        <v>0.48582618390707211</v>
      </c>
      <c r="Z54" s="99">
        <f>IF((Q54)=0,"",(Y54/Q54))</f>
        <v>1.0536429968421974E-2</v>
      </c>
      <c r="AA54" s="96"/>
      <c r="AB54" s="93"/>
      <c r="AC54" s="97">
        <f>AC52+AC53</f>
        <v>46.999992470923317</v>
      </c>
      <c r="AD54" s="96"/>
      <c r="AE54" s="98">
        <f t="shared" si="14"/>
        <v>0.40498268658335945</v>
      </c>
      <c r="AF54" s="99">
        <f>IF((W54)=0,"",(AE54/W54))</f>
        <v>8.6915463363518696E-3</v>
      </c>
      <c r="AG54" s="96"/>
      <c r="AH54" s="93"/>
      <c r="AI54" s="97">
        <f>AI52+AI53</f>
        <v>46.865650620260794</v>
      </c>
      <c r="AJ54" s="96"/>
      <c r="AK54" s="98">
        <f t="shared" si="15"/>
        <v>-0.13434185066252269</v>
      </c>
      <c r="AL54" s="99">
        <f>IF((AC54)=0,"",(AK54/AC54))</f>
        <v>-2.8583377060248183E-3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42.449647172777929</v>
      </c>
      <c r="I56" s="110"/>
      <c r="J56" s="107"/>
      <c r="K56" s="109">
        <f>SUM(K47:K48,K39,K40:K43)</f>
        <v>43.308528756765256</v>
      </c>
      <c r="L56" s="110"/>
      <c r="M56" s="111">
        <f>K56-H56</f>
        <v>0.85888158398732628</v>
      </c>
      <c r="N56" s="78">
        <f>IF((H56)=0,"",(M56/H56))</f>
        <v>2.0232949887463589E-2</v>
      </c>
      <c r="O56" s="110"/>
      <c r="P56" s="107"/>
      <c r="Q56" s="109">
        <f>SUM(Q47:Q48,Q39,Q40:Q43)</f>
        <v>44.151560708347688</v>
      </c>
      <c r="R56" s="110"/>
      <c r="S56" s="111">
        <f t="shared" si="12"/>
        <v>0.84303195158243227</v>
      </c>
      <c r="T56" s="78">
        <f>IF((K56)=0,"",(S56/K56))</f>
        <v>1.9465725938582978E-2</v>
      </c>
      <c r="U56" s="110"/>
      <c r="V56" s="107"/>
      <c r="W56" s="109">
        <f>SUM(W47:W48,W39,W40:W43)</f>
        <v>44.634592729504398</v>
      </c>
      <c r="X56" s="110"/>
      <c r="Y56" s="111">
        <f t="shared" si="13"/>
        <v>0.48303202115670985</v>
      </c>
      <c r="Z56" s="78">
        <f>IF((Q56)=0,"",(Y56/Q56))</f>
        <v>1.0940315889340317E-2</v>
      </c>
      <c r="AA56" s="110"/>
      <c r="AB56" s="107"/>
      <c r="AC56" s="109">
        <f>SUM(AC47:AC48,AC39,AC40:AC43)</f>
        <v>45.02838271763126</v>
      </c>
      <c r="AD56" s="110"/>
      <c r="AE56" s="111">
        <f t="shared" si="14"/>
        <v>0.39378998812686206</v>
      </c>
      <c r="AF56" s="78">
        <f>IF((W56)=0,"",(AE56/W56))</f>
        <v>8.8225289858320736E-3</v>
      </c>
      <c r="AG56" s="110"/>
      <c r="AH56" s="107"/>
      <c r="AI56" s="109">
        <f>SUM(AI47:AI48,AI39,AI40:AI43)</f>
        <v>44.900646566602482</v>
      </c>
      <c r="AJ56" s="110"/>
      <c r="AK56" s="111">
        <f t="shared" si="15"/>
        <v>-0.12773615102877756</v>
      </c>
      <c r="AL56" s="78">
        <f>IF((AC56)=0,"",(AK56/AC56))</f>
        <v>-2.8367918925669374E-3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5.5184541324611311</v>
      </c>
      <c r="I57" s="115"/>
      <c r="J57" s="113">
        <v>0.13</v>
      </c>
      <c r="K57" s="116">
        <f>K56*J57</f>
        <v>5.6301087383794837</v>
      </c>
      <c r="L57" s="115"/>
      <c r="M57" s="117">
        <f>K57-H57</f>
        <v>0.11165460591835252</v>
      </c>
      <c r="N57" s="86">
        <f>IF((H57)=0,"",(M57/H57))</f>
        <v>2.0232949887463606E-2</v>
      </c>
      <c r="O57" s="115"/>
      <c r="P57" s="113">
        <v>0.13</v>
      </c>
      <c r="Q57" s="116">
        <f>Q56*P57</f>
        <v>5.7397028920851998</v>
      </c>
      <c r="R57" s="115"/>
      <c r="S57" s="117">
        <f t="shared" si="12"/>
        <v>0.10959415370571612</v>
      </c>
      <c r="T57" s="86">
        <f>IF((K57)=0,"",(S57/K57))</f>
        <v>1.9465725938582965E-2</v>
      </c>
      <c r="U57" s="115"/>
      <c r="V57" s="113">
        <v>0.13</v>
      </c>
      <c r="W57" s="116">
        <f>W56*V57</f>
        <v>5.8024970548355723</v>
      </c>
      <c r="X57" s="115"/>
      <c r="Y57" s="117">
        <f t="shared" si="13"/>
        <v>6.2794162750372529E-2</v>
      </c>
      <c r="Z57" s="86">
        <f>IF((Q57)=0,"",(Y57/Q57))</f>
        <v>1.0940315889340359E-2</v>
      </c>
      <c r="AA57" s="115"/>
      <c r="AB57" s="113">
        <v>0.13</v>
      </c>
      <c r="AC57" s="116">
        <f>AC56*AB57</f>
        <v>5.8536897532920644</v>
      </c>
      <c r="AD57" s="115"/>
      <c r="AE57" s="117">
        <f t="shared" si="14"/>
        <v>5.1192698456492103E-2</v>
      </c>
      <c r="AF57" s="86">
        <f>IF((W57)=0,"",(AE57/W57))</f>
        <v>8.8225289858320788E-3</v>
      </c>
      <c r="AG57" s="115"/>
      <c r="AH57" s="113">
        <v>0.13</v>
      </c>
      <c r="AI57" s="116">
        <f>AI56*AH57</f>
        <v>5.8370840536583231</v>
      </c>
      <c r="AJ57" s="115"/>
      <c r="AK57" s="117">
        <f t="shared" si="15"/>
        <v>-1.6605699633741366E-2</v>
      </c>
      <c r="AL57" s="86">
        <f>IF((AC57)=0,"",(AK57/AC57))</f>
        <v>-2.8367918925669856E-3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47.96810130523906</v>
      </c>
      <c r="I58" s="115"/>
      <c r="J58" s="119"/>
      <c r="K58" s="116">
        <f>K56+K57</f>
        <v>48.938637495144739</v>
      </c>
      <c r="L58" s="115"/>
      <c r="M58" s="117">
        <f>K58-H58</f>
        <v>0.97053618990567969</v>
      </c>
      <c r="N58" s="86">
        <f>IF((H58)=0,"",(M58/H58))</f>
        <v>2.023294988746361E-2</v>
      </c>
      <c r="O58" s="115"/>
      <c r="P58" s="119"/>
      <c r="Q58" s="116">
        <f>Q56+Q57</f>
        <v>49.891263600432886</v>
      </c>
      <c r="R58" s="115"/>
      <c r="S58" s="117">
        <f t="shared" si="12"/>
        <v>0.95262610528814662</v>
      </c>
      <c r="T58" s="86">
        <f>IF((K58)=0,"",(S58/K58))</f>
        <v>1.946572593858294E-2</v>
      </c>
      <c r="U58" s="115"/>
      <c r="V58" s="119"/>
      <c r="W58" s="116">
        <f>W56+W57</f>
        <v>50.437089784339967</v>
      </c>
      <c r="X58" s="115"/>
      <c r="Y58" s="117">
        <f t="shared" si="13"/>
        <v>0.54582618390708149</v>
      </c>
      <c r="Z58" s="86">
        <f>IF((Q58)=0,"",(Y58/Q58))</f>
        <v>1.0940315889340305E-2</v>
      </c>
      <c r="AA58" s="115"/>
      <c r="AB58" s="119"/>
      <c r="AC58" s="116">
        <f>AC56+AC57</f>
        <v>50.882072470923326</v>
      </c>
      <c r="AD58" s="115"/>
      <c r="AE58" s="117">
        <f t="shared" si="14"/>
        <v>0.4449826865833586</v>
      </c>
      <c r="AF58" s="86">
        <f>IF((W58)=0,"",(AE58/W58))</f>
        <v>8.8225289858321621E-3</v>
      </c>
      <c r="AG58" s="115"/>
      <c r="AH58" s="119"/>
      <c r="AI58" s="116">
        <f>AI56+AI57</f>
        <v>50.737730620260805</v>
      </c>
      <c r="AJ58" s="115"/>
      <c r="AK58" s="117">
        <f t="shared" si="15"/>
        <v>-0.1443418506625207</v>
      </c>
      <c r="AL58" s="86">
        <f>IF((AC58)=0,"",(AK58/AC58))</f>
        <v>-2.8367918925669778E-3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-4.8</v>
      </c>
      <c r="I59" s="115"/>
      <c r="J59" s="119"/>
      <c r="K59" s="122">
        <f>ROUND(-K58*10%,2)</f>
        <v>-4.8899999999999997</v>
      </c>
      <c r="L59" s="115"/>
      <c r="M59" s="123">
        <f>K59-H59</f>
        <v>-8.9999999999999858E-2</v>
      </c>
      <c r="N59" s="92">
        <f>IF((H59)=0,"",(M59/H59))</f>
        <v>1.8749999999999972E-2</v>
      </c>
      <c r="O59" s="115"/>
      <c r="P59" s="119"/>
      <c r="Q59" s="122">
        <f>ROUND(-Q58*10%,2)</f>
        <v>-4.99</v>
      </c>
      <c r="R59" s="115"/>
      <c r="S59" s="123">
        <f t="shared" si="12"/>
        <v>-0.10000000000000053</v>
      </c>
      <c r="T59" s="92">
        <f>IF((K59)=0,"",(S59/K59))</f>
        <v>2.0449897750511356E-2</v>
      </c>
      <c r="U59" s="115"/>
      <c r="V59" s="119"/>
      <c r="W59" s="122">
        <f>ROUND(-W58*10%,2)</f>
        <v>-5.04</v>
      </c>
      <c r="X59" s="115"/>
      <c r="Y59" s="123">
        <f t="shared" si="13"/>
        <v>-4.9999999999999822E-2</v>
      </c>
      <c r="Z59" s="92">
        <f>IF((Q59)=0,"",(Y59/Q59))</f>
        <v>1.0020040080160284E-2</v>
      </c>
      <c r="AA59" s="115"/>
      <c r="AB59" s="119"/>
      <c r="AC59" s="122">
        <f>ROUND(-AC58*10%,2)</f>
        <v>-5.09</v>
      </c>
      <c r="AD59" s="115"/>
      <c r="AE59" s="123">
        <f t="shared" si="14"/>
        <v>-4.9999999999999822E-2</v>
      </c>
      <c r="AF59" s="92">
        <f>IF((W59)=0,"",(AE59/W59))</f>
        <v>9.9206349206348854E-3</v>
      </c>
      <c r="AG59" s="115"/>
      <c r="AH59" s="119"/>
      <c r="AI59" s="122">
        <f>ROUND(-AI58*10%,2)</f>
        <v>-5.07</v>
      </c>
      <c r="AJ59" s="115"/>
      <c r="AK59" s="123">
        <f t="shared" si="15"/>
        <v>1.9999999999999574E-2</v>
      </c>
      <c r="AL59" s="92">
        <f>IF((AC59)=0,"",(AK59/AC59))</f>
        <v>-3.9292730844792878E-3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43.168101305239063</v>
      </c>
      <c r="I60" s="127"/>
      <c r="J60" s="124"/>
      <c r="K60" s="128">
        <f>SUM(K58:K59)</f>
        <v>44.048637495144739</v>
      </c>
      <c r="L60" s="127"/>
      <c r="M60" s="129">
        <f>K60-H60</f>
        <v>0.88053618990567628</v>
      </c>
      <c r="N60" s="130">
        <f>IF((H60)=0,"",(M60/H60))</f>
        <v>2.0397843854179677E-2</v>
      </c>
      <c r="O60" s="127"/>
      <c r="P60" s="124"/>
      <c r="Q60" s="128">
        <f>SUM(Q58:Q59)</f>
        <v>44.901263600432884</v>
      </c>
      <c r="R60" s="127"/>
      <c r="S60" s="129">
        <f t="shared" si="12"/>
        <v>0.8526261052881452</v>
      </c>
      <c r="T60" s="130">
        <f>IF((K60)=0,"",(S60/K60))</f>
        <v>1.9356469434091483E-2</v>
      </c>
      <c r="U60" s="127"/>
      <c r="V60" s="124"/>
      <c r="W60" s="128">
        <f>SUM(W58:W59)</f>
        <v>45.397089784339968</v>
      </c>
      <c r="X60" s="127"/>
      <c r="Y60" s="129">
        <f t="shared" si="13"/>
        <v>0.49582618390708433</v>
      </c>
      <c r="Z60" s="130">
        <f>IF((Q60)=0,"",(Y60/Q60))</f>
        <v>1.1042588652278021E-2</v>
      </c>
      <c r="AA60" s="127"/>
      <c r="AB60" s="124"/>
      <c r="AC60" s="128">
        <f>SUM(AC58:AC59)</f>
        <v>45.79207247092333</v>
      </c>
      <c r="AD60" s="127"/>
      <c r="AE60" s="129">
        <f t="shared" si="14"/>
        <v>0.39498268658336144</v>
      </c>
      <c r="AF60" s="130">
        <f>IF((W60)=0,"",(AE60/W60))</f>
        <v>8.7006168998880057E-3</v>
      </c>
      <c r="AG60" s="127"/>
      <c r="AH60" s="124"/>
      <c r="AI60" s="128">
        <f>SUM(AI58:AI59)</f>
        <v>45.667730620260805</v>
      </c>
      <c r="AJ60" s="127"/>
      <c r="AK60" s="129">
        <f t="shared" si="15"/>
        <v>-0.12434185066252468</v>
      </c>
      <c r="AL60" s="130">
        <f>IF((AC60)=0,"",(AK60/AC60))</f>
        <v>-2.7153575707122282E-3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017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7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18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zoomScaleNormal="100" workbookViewId="0">
      <selection activeCell="V68" sqref="V68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4" width="11.33203125" style="1" customWidth="1"/>
    <col min="5" max="5" width="11.33203125" style="1" hidden="1" customWidth="1"/>
    <col min="6" max="6" width="10.44140625" style="1" bestFit="1" customWidth="1"/>
    <col min="7" max="7" width="13.33203125" style="1" customWidth="1"/>
    <col min="8" max="8" width="12.33203125" style="152" customWidth="1"/>
    <col min="9" max="9" width="1.6640625" style="1" customWidth="1"/>
    <col min="10" max="10" width="13.33203125" style="1" customWidth="1"/>
    <col min="11" max="11" width="12.33203125" style="1" customWidth="1"/>
    <col min="12" max="12" width="1.6640625" style="1" customWidth="1"/>
    <col min="13" max="13" width="12.33203125" style="1" customWidth="1"/>
    <col min="14" max="14" width="12.109375" style="1" bestFit="1" customWidth="1"/>
    <col min="15" max="15" width="1.6640625" style="1" customWidth="1"/>
    <col min="16" max="16" width="13.33203125" style="1" customWidth="1"/>
    <col min="17" max="17" width="12.33203125" style="1" customWidth="1"/>
    <col min="18" max="18" width="1.6640625" style="1" customWidth="1"/>
    <col min="19" max="19" width="12.33203125" style="1" customWidth="1"/>
    <col min="20" max="20" width="9.109375" style="1"/>
    <col min="21" max="21" width="1.6640625" style="1" customWidth="1"/>
    <col min="22" max="22" width="13.33203125" style="1" customWidth="1"/>
    <col min="23" max="23" width="12.33203125" style="1" customWidth="1"/>
    <col min="24" max="24" width="1.6640625" style="1" customWidth="1"/>
    <col min="25" max="25" width="10.44140625" style="1" bestFit="1" customWidth="1"/>
    <col min="26" max="26" width="7.5546875" style="1" bestFit="1" customWidth="1"/>
    <col min="27" max="27" width="1.6640625" style="1" customWidth="1"/>
    <col min="28" max="28" width="9.88671875" style="1" bestFit="1" customWidth="1"/>
    <col min="29" max="29" width="12.44140625" style="1" bestFit="1" customWidth="1"/>
    <col min="30" max="30" width="1.6640625" style="1" customWidth="1"/>
    <col min="31" max="31" width="10.44140625" style="1" bestFit="1" customWidth="1"/>
    <col min="32" max="32" width="7.5546875" style="1" bestFit="1" customWidth="1"/>
    <col min="33" max="33" width="1.6640625" style="1" customWidth="1"/>
    <col min="34" max="34" width="9.88671875" style="1" bestFit="1" customWidth="1"/>
    <col min="35" max="35" width="12.44140625" style="1" bestFit="1" customWidth="1"/>
    <col min="36" max="36" width="1.6640625" style="1" customWidth="1"/>
    <col min="37" max="37" width="10.44140625" style="1" bestFit="1" customWidth="1"/>
    <col min="38" max="38" width="7.5546875" style="1" bestFit="1" customWidth="1"/>
    <col min="39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78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74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8">
        <v>36000</v>
      </c>
      <c r="H6" s="9" t="s">
        <v>117</v>
      </c>
      <c r="J6" s="161"/>
      <c r="K6" s="161"/>
    </row>
    <row r="7" spans="2:42" x14ac:dyDescent="0.25">
      <c r="B7" s="6"/>
      <c r="D7" s="7" t="s">
        <v>3</v>
      </c>
      <c r="E7" s="7"/>
      <c r="F7" s="7"/>
      <c r="G7" s="168">
        <v>6800</v>
      </c>
      <c r="H7" s="9" t="s">
        <v>72</v>
      </c>
      <c r="J7" s="161"/>
      <c r="K7" s="161"/>
    </row>
    <row r="8" spans="2:42" x14ac:dyDescent="0.25">
      <c r="B8" s="6"/>
      <c r="G8" s="168">
        <v>2400000</v>
      </c>
      <c r="H8" s="9" t="s">
        <v>4</v>
      </c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69">
        <f>G6</f>
        <v>36000</v>
      </c>
      <c r="G12" s="16">
        <v>2.39</v>
      </c>
      <c r="H12" s="18">
        <f t="shared" ref="H12:H27" si="0">F12*G12</f>
        <v>86040</v>
      </c>
      <c r="I12" s="19"/>
      <c r="J12" s="16">
        <v>2.9674</v>
      </c>
      <c r="K12" s="18">
        <f t="shared" ref="K12:K27" si="1">$F12*J12</f>
        <v>106826.4</v>
      </c>
      <c r="L12" s="19"/>
      <c r="M12" s="21">
        <f>K12-H12</f>
        <v>20786.399999999994</v>
      </c>
      <c r="N12" s="22">
        <f>IF((H12)=0,"",(M12/H12))</f>
        <v>0.24158995815899575</v>
      </c>
      <c r="O12" s="19"/>
      <c r="P12" s="16">
        <v>3.1042999999999998</v>
      </c>
      <c r="Q12" s="18">
        <f t="shared" ref="Q12:Q27" si="2">$F12*P12</f>
        <v>111754.79999999999</v>
      </c>
      <c r="R12" s="19"/>
      <c r="S12" s="21">
        <f>Q12-K12</f>
        <v>4928.3999999999942</v>
      </c>
      <c r="T12" s="22">
        <f t="shared" ref="T12:T34" si="3">IF((K12)=0,"",(S12/K12))</f>
        <v>4.6134663341645836E-2</v>
      </c>
      <c r="U12" s="19"/>
      <c r="V12" s="16">
        <v>3.1760000000000002</v>
      </c>
      <c r="W12" s="18">
        <f t="shared" ref="W12:W27" si="4">$F12*V12</f>
        <v>114336</v>
      </c>
      <c r="X12" s="19"/>
      <c r="Y12" s="21">
        <f>W12-Q12</f>
        <v>2581.2000000000116</v>
      </c>
      <c r="Z12" s="22">
        <f t="shared" ref="Z12:Z34" si="5">IF((Q12)=0,"",(Y12/Q12))</f>
        <v>2.3096994491511879E-2</v>
      </c>
      <c r="AA12" s="19"/>
      <c r="AB12" s="16">
        <v>3.2210000000000001</v>
      </c>
      <c r="AC12" s="18">
        <f t="shared" ref="AC12:AC27" si="6">$F12*AB12</f>
        <v>115956</v>
      </c>
      <c r="AD12" s="19"/>
      <c r="AE12" s="21">
        <f>AC12-W12</f>
        <v>1620</v>
      </c>
      <c r="AF12" s="22">
        <f t="shared" ref="AF12:AF34" si="7">IF((W12)=0,"",(AE12/W12))</f>
        <v>1.4168765743073047E-2</v>
      </c>
      <c r="AG12" s="19"/>
      <c r="AH12" s="16">
        <v>3.3130000000000002</v>
      </c>
      <c r="AI12" s="18">
        <f t="shared" ref="AI12:AI27" si="8">$F12*AH12</f>
        <v>119268</v>
      </c>
      <c r="AJ12" s="19"/>
      <c r="AK12" s="21">
        <f>AI12-AC12</f>
        <v>3312</v>
      </c>
      <c r="AL12" s="22">
        <f t="shared" ref="AL12:AL34" si="9">IF((AC12)=0,"",(AK12/AC12))</f>
        <v>2.8562558211735485E-2</v>
      </c>
    </row>
    <row r="13" spans="2:42" x14ac:dyDescent="0.25">
      <c r="B13" s="14" t="s">
        <v>13</v>
      </c>
      <c r="C13" s="14"/>
      <c r="D13" s="15" t="s">
        <v>55</v>
      </c>
      <c r="E13" s="15"/>
      <c r="F13" s="169">
        <f>G6</f>
        <v>36000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69">
        <f>G6</f>
        <v>36000</v>
      </c>
      <c r="G14" s="16"/>
      <c r="H14" s="18">
        <f t="shared" si="0"/>
        <v>0</v>
      </c>
      <c r="I14" s="19"/>
      <c r="J14" s="16"/>
      <c r="K14" s="18">
        <f t="shared" si="1"/>
        <v>0</v>
      </c>
      <c r="L14" s="19"/>
      <c r="M14" s="21">
        <f t="shared" si="10"/>
        <v>0</v>
      </c>
      <c r="N14" s="22" t="str">
        <f t="shared" si="11"/>
        <v/>
      </c>
      <c r="O14" s="19"/>
      <c r="P14" s="16"/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/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/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/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69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69">
        <f>G6</f>
        <v>36000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69">
        <f>G6</f>
        <v>36000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69">
        <f>G6</f>
        <v>36000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73</v>
      </c>
      <c r="E19" s="15"/>
      <c r="F19" s="17">
        <f>$G$7</f>
        <v>6800</v>
      </c>
      <c r="G19" s="16">
        <v>6.3601000000000001</v>
      </c>
      <c r="H19" s="18">
        <f t="shared" si="0"/>
        <v>43248.68</v>
      </c>
      <c r="I19" s="19"/>
      <c r="J19" s="16">
        <v>7.8964999999999996</v>
      </c>
      <c r="K19" s="18">
        <f t="shared" si="1"/>
        <v>53696.2</v>
      </c>
      <c r="L19" s="19"/>
      <c r="M19" s="21">
        <f t="shared" si="10"/>
        <v>10447.519999999997</v>
      </c>
      <c r="N19" s="22">
        <f t="shared" si="11"/>
        <v>0.24156852879671695</v>
      </c>
      <c r="O19" s="19"/>
      <c r="P19" s="16">
        <v>8.2608999999999995</v>
      </c>
      <c r="Q19" s="18">
        <f t="shared" si="2"/>
        <v>56174.119999999995</v>
      </c>
      <c r="R19" s="19"/>
      <c r="S19" s="21">
        <f t="shared" si="12"/>
        <v>2477.9199999999983</v>
      </c>
      <c r="T19" s="22">
        <f t="shared" si="3"/>
        <v>4.614702716393336E-2</v>
      </c>
      <c r="U19" s="19"/>
      <c r="V19" s="16">
        <v>8.4515999999999991</v>
      </c>
      <c r="W19" s="18">
        <f t="shared" si="4"/>
        <v>57470.879999999997</v>
      </c>
      <c r="X19" s="19"/>
      <c r="Y19" s="21">
        <f t="shared" si="13"/>
        <v>1296.760000000002</v>
      </c>
      <c r="Z19" s="22">
        <f t="shared" si="5"/>
        <v>2.3084651793388169E-2</v>
      </c>
      <c r="AA19" s="19"/>
      <c r="AB19" s="16">
        <v>8.5714000000000006</v>
      </c>
      <c r="AC19" s="18">
        <f t="shared" si="6"/>
        <v>58285.520000000004</v>
      </c>
      <c r="AD19" s="19"/>
      <c r="AE19" s="21">
        <f t="shared" si="14"/>
        <v>814.64000000000669</v>
      </c>
      <c r="AF19" s="22">
        <f t="shared" si="7"/>
        <v>1.4174830801268516E-2</v>
      </c>
      <c r="AG19" s="19"/>
      <c r="AH19" s="16">
        <v>8.8162000000000003</v>
      </c>
      <c r="AI19" s="18">
        <f t="shared" si="8"/>
        <v>59950.16</v>
      </c>
      <c r="AJ19" s="19"/>
      <c r="AK19" s="21">
        <f t="shared" si="15"/>
        <v>1664.6399999999994</v>
      </c>
      <c r="AL19" s="22">
        <f t="shared" si="9"/>
        <v>2.8560095200317322E-2</v>
      </c>
    </row>
    <row r="20" spans="2:38" x14ac:dyDescent="0.25">
      <c r="B20" s="14" t="s">
        <v>15</v>
      </c>
      <c r="C20" s="14"/>
      <c r="D20" s="15" t="s">
        <v>73</v>
      </c>
      <c r="E20" s="15"/>
      <c r="F20" s="17">
        <f t="shared" ref="F20" si="16">$G$7</f>
        <v>6800</v>
      </c>
      <c r="G20" s="16"/>
      <c r="H20" s="18">
        <f t="shared" si="0"/>
        <v>0</v>
      </c>
      <c r="I20" s="19"/>
      <c r="J20" s="16"/>
      <c r="K20" s="18">
        <f t="shared" si="1"/>
        <v>0</v>
      </c>
      <c r="L20" s="19"/>
      <c r="M20" s="21">
        <f t="shared" si="10"/>
        <v>0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0</v>
      </c>
      <c r="T20" s="22" t="str">
        <f t="shared" si="3"/>
        <v/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73</v>
      </c>
      <c r="E21" s="15"/>
      <c r="F21" s="17">
        <f>$G$7</f>
        <v>6800</v>
      </c>
      <c r="G21" s="16"/>
      <c r="H21" s="18">
        <f t="shared" si="0"/>
        <v>0</v>
      </c>
      <c r="I21" s="19"/>
      <c r="J21" s="16"/>
      <c r="K21" s="18">
        <f t="shared" si="1"/>
        <v>0</v>
      </c>
      <c r="L21" s="19"/>
      <c r="M21" s="21">
        <f t="shared" si="10"/>
        <v>0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</v>
      </c>
      <c r="T21" s="22" t="str">
        <f t="shared" si="3"/>
        <v/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73</v>
      </c>
      <c r="E24" s="15"/>
      <c r="F24" s="17">
        <f t="shared" ref="F24:F27" si="17">$G$7</f>
        <v>6800</v>
      </c>
      <c r="G24" s="16">
        <v>-5.3699999999999998E-2</v>
      </c>
      <c r="H24" s="18">
        <f t="shared" si="0"/>
        <v>-365.15999999999997</v>
      </c>
      <c r="I24" s="19"/>
      <c r="J24" s="16">
        <v>0</v>
      </c>
      <c r="K24" s="18">
        <f t="shared" si="1"/>
        <v>0</v>
      </c>
      <c r="L24" s="19"/>
      <c r="M24" s="21">
        <f t="shared" si="10"/>
        <v>365.15999999999997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7"/>
        <v>6800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7"/>
        <v>6800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7"/>
        <v>6800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128923.56</v>
      </c>
      <c r="I28" s="31"/>
      <c r="J28" s="28"/>
      <c r="K28" s="30">
        <f>SUM(K12:K27)</f>
        <v>160522.59999999998</v>
      </c>
      <c r="L28" s="31"/>
      <c r="M28" s="32">
        <f t="shared" si="10"/>
        <v>31599.039999999979</v>
      </c>
      <c r="N28" s="33">
        <f t="shared" si="11"/>
        <v>0.24509903387712828</v>
      </c>
      <c r="O28" s="31"/>
      <c r="P28" s="28"/>
      <c r="Q28" s="30">
        <f>SUM(Q12:Q27)</f>
        <v>167928.91999999998</v>
      </c>
      <c r="R28" s="31"/>
      <c r="S28" s="32">
        <f t="shared" si="12"/>
        <v>7406.320000000007</v>
      </c>
      <c r="T28" s="33">
        <f t="shared" si="3"/>
        <v>4.6138799147285227E-2</v>
      </c>
      <c r="U28" s="31"/>
      <c r="V28" s="28"/>
      <c r="W28" s="30">
        <f>SUM(W12:W27)</f>
        <v>171806.88</v>
      </c>
      <c r="X28" s="31"/>
      <c r="Y28" s="32">
        <f t="shared" si="13"/>
        <v>3877.960000000021</v>
      </c>
      <c r="Z28" s="33">
        <f t="shared" si="5"/>
        <v>2.3092865719615305E-2</v>
      </c>
      <c r="AA28" s="31"/>
      <c r="AB28" s="28"/>
      <c r="AC28" s="30">
        <f>SUM(AC12:AC27)</f>
        <v>174241.52000000002</v>
      </c>
      <c r="AD28" s="31"/>
      <c r="AE28" s="32">
        <f t="shared" si="14"/>
        <v>2434.640000000014</v>
      </c>
      <c r="AF28" s="33">
        <f t="shared" si="7"/>
        <v>1.4170794557237836E-2</v>
      </c>
      <c r="AG28" s="31"/>
      <c r="AH28" s="28"/>
      <c r="AI28" s="30">
        <f>SUM(AI12:AI27)</f>
        <v>179218.16</v>
      </c>
      <c r="AJ28" s="31"/>
      <c r="AK28" s="32">
        <f t="shared" si="15"/>
        <v>4976.6399999999849</v>
      </c>
      <c r="AL28" s="33">
        <f t="shared" si="9"/>
        <v>2.8561734309939354E-2</v>
      </c>
    </row>
    <row r="29" spans="2:38" ht="12.75" customHeight="1" x14ac:dyDescent="0.25">
      <c r="B29" s="142" t="s">
        <v>18</v>
      </c>
      <c r="C29" s="14"/>
      <c r="D29" s="15" t="s">
        <v>73</v>
      </c>
      <c r="E29" s="15"/>
      <c r="F29" s="17">
        <f>$G$7</f>
        <v>6800</v>
      </c>
      <c r="G29" s="16">
        <v>-0.57825827208097746</v>
      </c>
      <c r="H29" s="18">
        <f t="shared" ref="H29:H35" si="18">F29*G29</f>
        <v>-3932.1562501506469</v>
      </c>
      <c r="I29" s="19"/>
      <c r="J29" s="16">
        <v>-0.76590000000000003</v>
      </c>
      <c r="K29" s="18">
        <f t="shared" ref="K29:K35" si="19">$F29*J29</f>
        <v>-5208.12</v>
      </c>
      <c r="L29" s="19"/>
      <c r="M29" s="21">
        <f t="shared" si="10"/>
        <v>-1275.963749849353</v>
      </c>
      <c r="N29" s="22">
        <f t="shared" si="11"/>
        <v>0.32449467128893184</v>
      </c>
      <c r="O29" s="19"/>
      <c r="P29" s="16">
        <v>0</v>
      </c>
      <c r="Q29" s="18">
        <f t="shared" ref="Q29:Q35" si="20">$F29*P29</f>
        <v>0</v>
      </c>
      <c r="R29" s="19"/>
      <c r="S29" s="21">
        <f t="shared" si="12"/>
        <v>5208.12</v>
      </c>
      <c r="T29" s="22">
        <f t="shared" si="3"/>
        <v>-1</v>
      </c>
      <c r="U29" s="19"/>
      <c r="V29" s="16">
        <v>0</v>
      </c>
      <c r="W29" s="18">
        <f t="shared" ref="W29:W35" si="21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2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3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73</v>
      </c>
      <c r="E30" s="15"/>
      <c r="F30" s="17">
        <f t="shared" ref="F30:F33" si="24">$G$7</f>
        <v>6800</v>
      </c>
      <c r="G30" s="16">
        <v>-0.46759908289152036</v>
      </c>
      <c r="H30" s="18">
        <f t="shared" si="18"/>
        <v>-3179.6737636623384</v>
      </c>
      <c r="I30" s="19"/>
      <c r="J30" s="16">
        <v>0.44340000000000002</v>
      </c>
      <c r="K30" s="18">
        <f t="shared" si="19"/>
        <v>3015.12</v>
      </c>
      <c r="L30" s="19"/>
      <c r="M30" s="21">
        <f t="shared" si="10"/>
        <v>6194.7937636623383</v>
      </c>
      <c r="N30" s="22">
        <f t="shared" si="11"/>
        <v>-1.9482482242225989</v>
      </c>
      <c r="O30" s="19"/>
      <c r="P30" s="16">
        <v>0</v>
      </c>
      <c r="Q30" s="18">
        <f t="shared" si="20"/>
        <v>0</v>
      </c>
      <c r="R30" s="19"/>
      <c r="S30" s="21">
        <f t="shared" si="12"/>
        <v>-3015.12</v>
      </c>
      <c r="T30" s="22">
        <f t="shared" si="3"/>
        <v>-1</v>
      </c>
      <c r="U30" s="19"/>
      <c r="V30" s="16">
        <v>0</v>
      </c>
      <c r="W30" s="18">
        <f t="shared" si="21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2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3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73</v>
      </c>
      <c r="E31" s="15"/>
      <c r="F31" s="17">
        <f t="shared" si="24"/>
        <v>6800</v>
      </c>
      <c r="G31" s="16">
        <v>0</v>
      </c>
      <c r="H31" s="18">
        <f t="shared" si="18"/>
        <v>0</v>
      </c>
      <c r="I31" s="19"/>
      <c r="J31" s="16">
        <v>4.58E-2</v>
      </c>
      <c r="K31" s="18">
        <f>$F31*J31</f>
        <v>311.44</v>
      </c>
      <c r="L31" s="19"/>
      <c r="M31" s="21">
        <f t="shared" si="10"/>
        <v>311.44</v>
      </c>
      <c r="N31" s="22" t="str">
        <f t="shared" si="11"/>
        <v/>
      </c>
      <c r="O31" s="19"/>
      <c r="P31" s="16">
        <v>0</v>
      </c>
      <c r="Q31" s="18">
        <f t="shared" si="20"/>
        <v>0</v>
      </c>
      <c r="R31" s="19"/>
      <c r="S31" s="21">
        <f t="shared" si="12"/>
        <v>-311.44</v>
      </c>
      <c r="T31" s="22">
        <f t="shared" si="3"/>
        <v>-1</v>
      </c>
      <c r="U31" s="19"/>
      <c r="V31" s="16">
        <v>0</v>
      </c>
      <c r="W31" s="18">
        <f t="shared" si="21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2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3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4"/>
        <v>6800</v>
      </c>
      <c r="G32" s="16"/>
      <c r="H32" s="18">
        <f t="shared" si="18"/>
        <v>0</v>
      </c>
      <c r="I32" s="36"/>
      <c r="J32" s="16"/>
      <c r="K32" s="18">
        <f t="shared" si="19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20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1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2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3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73</v>
      </c>
      <c r="E33" s="15"/>
      <c r="F33" s="17">
        <f t="shared" si="24"/>
        <v>6800</v>
      </c>
      <c r="G33" s="141">
        <v>1.702E-2</v>
      </c>
      <c r="H33" s="18">
        <f t="shared" si="18"/>
        <v>115.736</v>
      </c>
      <c r="I33" s="19"/>
      <c r="J33" s="141">
        <v>1.702E-2</v>
      </c>
      <c r="K33" s="18">
        <f t="shared" si="19"/>
        <v>115.736</v>
      </c>
      <c r="L33" s="19"/>
      <c r="M33" s="21">
        <f t="shared" si="10"/>
        <v>0</v>
      </c>
      <c r="N33" s="22">
        <f t="shared" si="11"/>
        <v>0</v>
      </c>
      <c r="O33" s="19"/>
      <c r="P33" s="141">
        <v>1.702E-2</v>
      </c>
      <c r="Q33" s="18">
        <f t="shared" si="20"/>
        <v>115.736</v>
      </c>
      <c r="R33" s="19"/>
      <c r="S33" s="21">
        <f t="shared" si="12"/>
        <v>0</v>
      </c>
      <c r="T33" s="22">
        <f t="shared" si="3"/>
        <v>0</v>
      </c>
      <c r="U33" s="19"/>
      <c r="V33" s="141">
        <v>1.702E-2</v>
      </c>
      <c r="W33" s="18">
        <f t="shared" si="21"/>
        <v>115.736</v>
      </c>
      <c r="X33" s="19"/>
      <c r="Y33" s="21">
        <f t="shared" si="13"/>
        <v>0</v>
      </c>
      <c r="Z33" s="22">
        <f t="shared" si="5"/>
        <v>0</v>
      </c>
      <c r="AA33" s="19"/>
      <c r="AB33" s="141">
        <v>1.702E-2</v>
      </c>
      <c r="AC33" s="18">
        <f t="shared" si="22"/>
        <v>115.736</v>
      </c>
      <c r="AD33" s="19"/>
      <c r="AE33" s="21">
        <f t="shared" si="14"/>
        <v>0</v>
      </c>
      <c r="AF33" s="22">
        <f t="shared" si="7"/>
        <v>0</v>
      </c>
      <c r="AG33" s="19"/>
      <c r="AH33" s="141">
        <v>1.702E-2</v>
      </c>
      <c r="AI33" s="18">
        <f t="shared" si="23"/>
        <v>115.736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190">
        <f>$G$8*(1+$G$63)-$G$8</f>
        <v>73896</v>
      </c>
      <c r="G34" s="38">
        <f>IF(ISBLANK($D$5)=TRUE, 0, IF($D$5="TOU", 0.64*$G$44+0.18*$G$45+0.18*$G$46, IF(AND($D$5="non-TOU", $F$48&gt;0), G48,G47)))</f>
        <v>9.7000000000000003E-2</v>
      </c>
      <c r="H34" s="18">
        <f t="shared" si="18"/>
        <v>7167.9120000000003</v>
      </c>
      <c r="I34" s="19"/>
      <c r="J34" s="38">
        <f>IF(ISBLANK($D$5)=TRUE, 0, IF($D$5="TOU", 0.64*$G$44+0.18*$G$45+0.18*$G$46, IF(AND($D$5="non-TOU", $F$48&gt;0), J48,J47)))</f>
        <v>9.7000000000000003E-2</v>
      </c>
      <c r="K34" s="18">
        <f t="shared" si="19"/>
        <v>7167.9120000000003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9.7000000000000003E-2</v>
      </c>
      <c r="Q34" s="18">
        <f t="shared" si="20"/>
        <v>7167.9120000000003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9.7000000000000003E-2</v>
      </c>
      <c r="W34" s="18">
        <f t="shared" si="21"/>
        <v>7167.9120000000003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9.7000000000000003E-2</v>
      </c>
      <c r="AC34" s="18">
        <f t="shared" si="22"/>
        <v>7167.9120000000003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9.7000000000000003E-2</v>
      </c>
      <c r="AI34" s="18">
        <f t="shared" si="23"/>
        <v>7167.9120000000003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69">
        <f>G6</f>
        <v>36000</v>
      </c>
      <c r="G35" s="38"/>
      <c r="H35" s="18">
        <f t="shared" si="18"/>
        <v>0</v>
      </c>
      <c r="I35" s="19"/>
      <c r="J35" s="38"/>
      <c r="K35" s="18">
        <f t="shared" si="19"/>
        <v>0</v>
      </c>
      <c r="L35" s="19"/>
      <c r="M35" s="21">
        <f t="shared" si="10"/>
        <v>0</v>
      </c>
      <c r="N35" s="22"/>
      <c r="O35" s="19"/>
      <c r="P35" s="38"/>
      <c r="Q35" s="18">
        <f t="shared" si="20"/>
        <v>0</v>
      </c>
      <c r="R35" s="19"/>
      <c r="S35" s="21">
        <f t="shared" si="12"/>
        <v>0</v>
      </c>
      <c r="T35" s="22"/>
      <c r="U35" s="19"/>
      <c r="V35" s="38"/>
      <c r="W35" s="18">
        <f t="shared" si="21"/>
        <v>0</v>
      </c>
      <c r="X35" s="19"/>
      <c r="Y35" s="21">
        <f t="shared" si="13"/>
        <v>0</v>
      </c>
      <c r="Z35" s="22"/>
      <c r="AA35" s="19"/>
      <c r="AB35" s="38"/>
      <c r="AC35" s="18">
        <f t="shared" si="22"/>
        <v>0</v>
      </c>
      <c r="AD35" s="19"/>
      <c r="AE35" s="21">
        <f t="shared" si="14"/>
        <v>0</v>
      </c>
      <c r="AF35" s="22"/>
      <c r="AG35" s="19"/>
      <c r="AH35" s="38"/>
      <c r="AI35" s="18">
        <f t="shared" si="23"/>
        <v>0</v>
      </c>
      <c r="AJ35" s="19"/>
      <c r="AK35" s="21">
        <f t="shared" si="15"/>
        <v>0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129095.37798618701</v>
      </c>
      <c r="I36" s="31"/>
      <c r="J36" s="42"/>
      <c r="K36" s="44">
        <f>SUM(K29:K35)+K28</f>
        <v>165924.68799999997</v>
      </c>
      <c r="L36" s="31"/>
      <c r="M36" s="32">
        <f t="shared" si="10"/>
        <v>36829.310013812952</v>
      </c>
      <c r="N36" s="33">
        <f t="shared" ref="N36:N46" si="25">IF((H36)=0,"",(M36/H36))</f>
        <v>0.28528759579412383</v>
      </c>
      <c r="O36" s="31"/>
      <c r="P36" s="42"/>
      <c r="Q36" s="44">
        <f>SUM(Q29:Q35)+Q28</f>
        <v>175212.56799999997</v>
      </c>
      <c r="R36" s="31"/>
      <c r="S36" s="32">
        <f t="shared" si="12"/>
        <v>9287.8800000000047</v>
      </c>
      <c r="T36" s="33">
        <f t="shared" ref="T36:T46" si="26">IF((K36)=0,"",(S36/K36))</f>
        <v>5.5976480124524969E-2</v>
      </c>
      <c r="U36" s="31"/>
      <c r="V36" s="42"/>
      <c r="W36" s="44">
        <f>SUM(W29:W35)+W28</f>
        <v>179090.52799999999</v>
      </c>
      <c r="X36" s="31"/>
      <c r="Y36" s="32">
        <f t="shared" si="13"/>
        <v>3877.960000000021</v>
      </c>
      <c r="Z36" s="33">
        <f t="shared" ref="Z36:Z46" si="27">IF((Q36)=0,"",(Y36/Q36))</f>
        <v>2.2132887179645819E-2</v>
      </c>
      <c r="AA36" s="31"/>
      <c r="AB36" s="42"/>
      <c r="AC36" s="44">
        <f>SUM(AC29:AC35)+AC28</f>
        <v>181525.16800000001</v>
      </c>
      <c r="AD36" s="31"/>
      <c r="AE36" s="32">
        <f t="shared" si="14"/>
        <v>2434.640000000014</v>
      </c>
      <c r="AF36" s="33">
        <f t="shared" ref="AF36:AF46" si="28">IF((W36)=0,"",(AE36/W36))</f>
        <v>1.3594465476141843E-2</v>
      </c>
      <c r="AG36" s="31"/>
      <c r="AH36" s="42"/>
      <c r="AI36" s="44">
        <f>SUM(AI29:AI35)+AI28</f>
        <v>186501.80799999999</v>
      </c>
      <c r="AJ36" s="31"/>
      <c r="AK36" s="32">
        <f t="shared" si="15"/>
        <v>4976.6399999999849</v>
      </c>
      <c r="AL36" s="33">
        <f t="shared" ref="AL36:AL46" si="29">IF((AC36)=0,"",(AK36/AC36))</f>
        <v>2.7415702488152963E-2</v>
      </c>
    </row>
    <row r="37" spans="2:38" x14ac:dyDescent="0.25">
      <c r="B37" s="19" t="s">
        <v>23</v>
      </c>
      <c r="C37" s="19"/>
      <c r="D37" s="45" t="s">
        <v>73</v>
      </c>
      <c r="E37" s="45"/>
      <c r="F37" s="46">
        <f>G7</f>
        <v>6800</v>
      </c>
      <c r="G37" s="20">
        <v>1.9737</v>
      </c>
      <c r="H37" s="18">
        <f>F37*G37</f>
        <v>13421.16</v>
      </c>
      <c r="I37" s="19"/>
      <c r="J37" s="20">
        <v>2.0497999999999998</v>
      </c>
      <c r="K37" s="18">
        <f>$F37*J37</f>
        <v>13938.64</v>
      </c>
      <c r="L37" s="19"/>
      <c r="M37" s="21">
        <f t="shared" si="10"/>
        <v>517.47999999999956</v>
      </c>
      <c r="N37" s="22">
        <f t="shared" si="25"/>
        <v>3.8557024877134284E-2</v>
      </c>
      <c r="O37" s="19"/>
      <c r="P37" s="20">
        <v>2.1187</v>
      </c>
      <c r="Q37" s="18">
        <f>$F37*P37</f>
        <v>14407.16</v>
      </c>
      <c r="R37" s="19"/>
      <c r="S37" s="21">
        <f t="shared" si="12"/>
        <v>468.52000000000044</v>
      </c>
      <c r="T37" s="22">
        <f t="shared" si="26"/>
        <v>3.3613035418089604E-2</v>
      </c>
      <c r="U37" s="19"/>
      <c r="V37" s="20">
        <v>2.1876000000000002</v>
      </c>
      <c r="W37" s="18">
        <f>$F37*V37</f>
        <v>14875.680000000002</v>
      </c>
      <c r="X37" s="19"/>
      <c r="Y37" s="21">
        <f t="shared" si="13"/>
        <v>468.52000000000226</v>
      </c>
      <c r="Z37" s="22">
        <f t="shared" si="27"/>
        <v>3.2519941473545255E-2</v>
      </c>
      <c r="AA37" s="19"/>
      <c r="AB37" s="20">
        <v>2.2565</v>
      </c>
      <c r="AC37" s="18">
        <f>$F37*AB37</f>
        <v>15344.199999999999</v>
      </c>
      <c r="AD37" s="19"/>
      <c r="AE37" s="21">
        <f t="shared" si="14"/>
        <v>468.5199999999968</v>
      </c>
      <c r="AF37" s="22">
        <f t="shared" si="28"/>
        <v>3.1495703053574471E-2</v>
      </c>
      <c r="AG37" s="19"/>
      <c r="AH37" s="20">
        <v>2.3252999999999999</v>
      </c>
      <c r="AI37" s="18">
        <f>$F37*AH37</f>
        <v>15812.039999999999</v>
      </c>
      <c r="AJ37" s="19"/>
      <c r="AK37" s="21">
        <f t="shared" si="15"/>
        <v>467.84000000000015</v>
      </c>
      <c r="AL37" s="22">
        <f t="shared" si="29"/>
        <v>3.0489696432528263E-2</v>
      </c>
    </row>
    <row r="38" spans="2:38" ht="25.5" customHeight="1" x14ac:dyDescent="0.25">
      <c r="B38" s="47" t="s">
        <v>24</v>
      </c>
      <c r="C38" s="19"/>
      <c r="D38" s="45" t="s">
        <v>73</v>
      </c>
      <c r="E38" s="45"/>
      <c r="F38" s="46">
        <f>F37</f>
        <v>6800</v>
      </c>
      <c r="G38" s="20">
        <v>1.4698</v>
      </c>
      <c r="H38" s="18">
        <f>F38*G38</f>
        <v>9994.64</v>
      </c>
      <c r="I38" s="19"/>
      <c r="J38" s="20">
        <v>1.5782</v>
      </c>
      <c r="K38" s="18">
        <f>$F38*J38</f>
        <v>10731.76</v>
      </c>
      <c r="L38" s="19"/>
      <c r="M38" s="21">
        <f t="shared" si="10"/>
        <v>737.1200000000008</v>
      </c>
      <c r="N38" s="22">
        <f t="shared" si="25"/>
        <v>7.3751530820519884E-2</v>
      </c>
      <c r="O38" s="19"/>
      <c r="P38" s="20">
        <v>1.6104000000000001</v>
      </c>
      <c r="Q38" s="18">
        <f>$F38*P38</f>
        <v>10950.720000000001</v>
      </c>
      <c r="R38" s="19"/>
      <c r="S38" s="21">
        <f t="shared" si="12"/>
        <v>218.96000000000095</v>
      </c>
      <c r="T38" s="22">
        <f t="shared" si="26"/>
        <v>2.0402990748954592E-2</v>
      </c>
      <c r="U38" s="19"/>
      <c r="V38" s="20">
        <v>1.6427</v>
      </c>
      <c r="W38" s="18">
        <f>$F38*V38</f>
        <v>11170.36</v>
      </c>
      <c r="X38" s="19"/>
      <c r="Y38" s="21">
        <f t="shared" si="13"/>
        <v>219.63999999999942</v>
      </c>
      <c r="Z38" s="22">
        <f t="shared" si="27"/>
        <v>2.0057128663685985E-2</v>
      </c>
      <c r="AA38" s="19"/>
      <c r="AB38" s="20">
        <v>1.675</v>
      </c>
      <c r="AC38" s="18">
        <f>$F38*AB38</f>
        <v>11390</v>
      </c>
      <c r="AD38" s="19"/>
      <c r="AE38" s="21">
        <f t="shared" si="14"/>
        <v>219.63999999999942</v>
      </c>
      <c r="AF38" s="22">
        <f t="shared" si="28"/>
        <v>1.9662750350033429E-2</v>
      </c>
      <c r="AG38" s="19"/>
      <c r="AH38" s="20">
        <v>1.7072000000000001</v>
      </c>
      <c r="AI38" s="18">
        <f>$F38*AH38</f>
        <v>11608.960000000001</v>
      </c>
      <c r="AJ38" s="19"/>
      <c r="AK38" s="21">
        <f t="shared" si="15"/>
        <v>218.96000000000095</v>
      </c>
      <c r="AL38" s="22">
        <f t="shared" si="29"/>
        <v>1.9223880597015009E-2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152511.17798618699</v>
      </c>
      <c r="I39" s="49"/>
      <c r="J39" s="48"/>
      <c r="K39" s="44">
        <f>SUM(K36:K38)</f>
        <v>190595.08799999999</v>
      </c>
      <c r="L39" s="49"/>
      <c r="M39" s="32">
        <f t="shared" si="10"/>
        <v>38083.910013813002</v>
      </c>
      <c r="N39" s="33">
        <f t="shared" si="25"/>
        <v>0.24971225399139124</v>
      </c>
      <c r="O39" s="49"/>
      <c r="P39" s="48"/>
      <c r="Q39" s="44">
        <f>SUM(Q36:Q38)</f>
        <v>200570.44799999997</v>
      </c>
      <c r="R39" s="49"/>
      <c r="S39" s="32">
        <f t="shared" si="12"/>
        <v>9975.359999999986</v>
      </c>
      <c r="T39" s="33">
        <f t="shared" si="26"/>
        <v>5.2337970011063384E-2</v>
      </c>
      <c r="U39" s="49"/>
      <c r="V39" s="48"/>
      <c r="W39" s="44">
        <f>SUM(W36:W38)</f>
        <v>205136.56799999997</v>
      </c>
      <c r="X39" s="49"/>
      <c r="Y39" s="32">
        <f t="shared" si="13"/>
        <v>4566.1199999999953</v>
      </c>
      <c r="Z39" s="33">
        <f t="shared" si="27"/>
        <v>2.2765666854371269E-2</v>
      </c>
      <c r="AA39" s="49"/>
      <c r="AB39" s="48"/>
      <c r="AC39" s="44">
        <f>SUM(AC36:AC38)</f>
        <v>208259.36800000002</v>
      </c>
      <c r="AD39" s="49"/>
      <c r="AE39" s="32">
        <f t="shared" si="14"/>
        <v>3122.8000000000466</v>
      </c>
      <c r="AF39" s="33">
        <f t="shared" si="28"/>
        <v>1.5223029372315748E-2</v>
      </c>
      <c r="AG39" s="49"/>
      <c r="AH39" s="48"/>
      <c r="AI39" s="44">
        <f>SUM(AI36:AI38)</f>
        <v>213922.80799999999</v>
      </c>
      <c r="AJ39" s="49"/>
      <c r="AK39" s="32">
        <f t="shared" si="15"/>
        <v>5663.4399999999732</v>
      </c>
      <c r="AL39" s="33">
        <f t="shared" si="29"/>
        <v>2.7194166842953123E-2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164">
        <f>$G$8*(1+$G$63)</f>
        <v>2473896</v>
      </c>
      <c r="G40" s="51">
        <v>4.4000000000000003E-3</v>
      </c>
      <c r="H40" s="162">
        <f t="shared" ref="H40:H48" si="30">F40*G40</f>
        <v>10885.142400000001</v>
      </c>
      <c r="I40" s="19"/>
      <c r="J40" s="51">
        <v>4.4000000000000003E-3</v>
      </c>
      <c r="K40" s="162">
        <f t="shared" ref="K40:K48" si="31">$F40*J40</f>
        <v>10885.142400000001</v>
      </c>
      <c r="L40" s="19"/>
      <c r="M40" s="21">
        <f>K40-H40</f>
        <v>0</v>
      </c>
      <c r="N40" s="163">
        <f t="shared" si="25"/>
        <v>0</v>
      </c>
      <c r="O40" s="19"/>
      <c r="P40" s="51">
        <v>4.4000000000000003E-3</v>
      </c>
      <c r="Q40" s="162">
        <f t="shared" ref="Q40:Q48" si="32">$F40*P40</f>
        <v>10885.142400000001</v>
      </c>
      <c r="R40" s="19"/>
      <c r="S40" s="21">
        <f t="shared" si="12"/>
        <v>0</v>
      </c>
      <c r="T40" s="163">
        <f t="shared" si="26"/>
        <v>0</v>
      </c>
      <c r="U40" s="19"/>
      <c r="V40" s="51">
        <v>4.4000000000000003E-3</v>
      </c>
      <c r="W40" s="162">
        <f t="shared" ref="W40:W48" si="33">$F40*V40</f>
        <v>10885.142400000001</v>
      </c>
      <c r="X40" s="19"/>
      <c r="Y40" s="21">
        <f t="shared" si="13"/>
        <v>0</v>
      </c>
      <c r="Z40" s="163">
        <f t="shared" si="27"/>
        <v>0</v>
      </c>
      <c r="AA40" s="19"/>
      <c r="AB40" s="51">
        <v>4.4000000000000003E-3</v>
      </c>
      <c r="AC40" s="162">
        <f t="shared" ref="AC40:AC48" si="34">$F40*AB40</f>
        <v>10885.142400000001</v>
      </c>
      <c r="AD40" s="19"/>
      <c r="AE40" s="21">
        <f t="shared" si="14"/>
        <v>0</v>
      </c>
      <c r="AF40" s="163">
        <f t="shared" si="28"/>
        <v>0</v>
      </c>
      <c r="AG40" s="19"/>
      <c r="AH40" s="51">
        <v>4.4000000000000003E-3</v>
      </c>
      <c r="AI40" s="162">
        <f t="shared" ref="AI40:AI48" si="35">$F40*AH40</f>
        <v>10885.142400000001</v>
      </c>
      <c r="AJ40" s="19"/>
      <c r="AK40" s="21">
        <f t="shared" si="15"/>
        <v>0</v>
      </c>
      <c r="AL40" s="163">
        <f t="shared" si="29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164">
        <f>$G$8*(1+$G$63)</f>
        <v>2473896</v>
      </c>
      <c r="G41" s="51">
        <v>1.1999999999999999E-3</v>
      </c>
      <c r="H41" s="162">
        <f t="shared" si="30"/>
        <v>2968.6751999999997</v>
      </c>
      <c r="I41" s="19"/>
      <c r="J41" s="51">
        <v>1.1999999999999999E-3</v>
      </c>
      <c r="K41" s="162">
        <f t="shared" si="31"/>
        <v>2968.6751999999997</v>
      </c>
      <c r="L41" s="19"/>
      <c r="M41" s="21">
        <f t="shared" si="10"/>
        <v>0</v>
      </c>
      <c r="N41" s="163">
        <f t="shared" si="25"/>
        <v>0</v>
      </c>
      <c r="O41" s="19"/>
      <c r="P41" s="51">
        <v>1.2999999999999999E-3</v>
      </c>
      <c r="Q41" s="162">
        <f t="shared" si="32"/>
        <v>3216.0647999999997</v>
      </c>
      <c r="R41" s="19"/>
      <c r="S41" s="21">
        <f t="shared" si="12"/>
        <v>247.38959999999997</v>
      </c>
      <c r="T41" s="163">
        <f t="shared" si="26"/>
        <v>8.3333333333333329E-2</v>
      </c>
      <c r="U41" s="19"/>
      <c r="V41" s="51">
        <v>1.2999999999999999E-3</v>
      </c>
      <c r="W41" s="162">
        <f t="shared" si="33"/>
        <v>3216.0647999999997</v>
      </c>
      <c r="X41" s="19"/>
      <c r="Y41" s="21">
        <f t="shared" si="13"/>
        <v>0</v>
      </c>
      <c r="Z41" s="163">
        <f t="shared" si="27"/>
        <v>0</v>
      </c>
      <c r="AA41" s="19"/>
      <c r="AB41" s="51">
        <v>1.2999999999999999E-3</v>
      </c>
      <c r="AC41" s="162">
        <f t="shared" si="34"/>
        <v>3216.0647999999997</v>
      </c>
      <c r="AD41" s="19"/>
      <c r="AE41" s="21">
        <f t="shared" si="14"/>
        <v>0</v>
      </c>
      <c r="AF41" s="163">
        <f t="shared" si="28"/>
        <v>0</v>
      </c>
      <c r="AG41" s="19"/>
      <c r="AH41" s="51">
        <v>1.2999999999999999E-3</v>
      </c>
      <c r="AI41" s="162">
        <f t="shared" si="35"/>
        <v>3216.0647999999997</v>
      </c>
      <c r="AJ41" s="19"/>
      <c r="AK41" s="21">
        <f t="shared" si="15"/>
        <v>0</v>
      </c>
      <c r="AL41" s="163">
        <f t="shared" si="29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69">
        <v>1</v>
      </c>
      <c r="G42" s="51">
        <v>0.25</v>
      </c>
      <c r="H42" s="162">
        <f t="shared" si="30"/>
        <v>0.25</v>
      </c>
      <c r="I42" s="19"/>
      <c r="J42" s="51">
        <v>0.25</v>
      </c>
      <c r="K42" s="162">
        <f t="shared" si="31"/>
        <v>0.25</v>
      </c>
      <c r="L42" s="19"/>
      <c r="M42" s="21">
        <f t="shared" si="10"/>
        <v>0</v>
      </c>
      <c r="N42" s="163">
        <f t="shared" si="25"/>
        <v>0</v>
      </c>
      <c r="O42" s="19"/>
      <c r="P42" s="51">
        <v>0.25</v>
      </c>
      <c r="Q42" s="162">
        <f t="shared" si="32"/>
        <v>0.25</v>
      </c>
      <c r="R42" s="19"/>
      <c r="S42" s="21">
        <f t="shared" si="12"/>
        <v>0</v>
      </c>
      <c r="T42" s="163">
        <f t="shared" si="26"/>
        <v>0</v>
      </c>
      <c r="U42" s="19"/>
      <c r="V42" s="51">
        <v>0.25</v>
      </c>
      <c r="W42" s="162">
        <f t="shared" si="33"/>
        <v>0.25</v>
      </c>
      <c r="X42" s="19"/>
      <c r="Y42" s="21">
        <f t="shared" si="13"/>
        <v>0</v>
      </c>
      <c r="Z42" s="163">
        <f t="shared" si="27"/>
        <v>0</v>
      </c>
      <c r="AA42" s="19"/>
      <c r="AB42" s="51">
        <v>0.25</v>
      </c>
      <c r="AC42" s="162">
        <f t="shared" si="34"/>
        <v>0.25</v>
      </c>
      <c r="AD42" s="19"/>
      <c r="AE42" s="21">
        <f t="shared" si="14"/>
        <v>0</v>
      </c>
      <c r="AF42" s="163">
        <f t="shared" si="28"/>
        <v>0</v>
      </c>
      <c r="AG42" s="19"/>
      <c r="AH42" s="51">
        <v>0.25</v>
      </c>
      <c r="AI42" s="162">
        <f t="shared" si="35"/>
        <v>0.25</v>
      </c>
      <c r="AJ42" s="19"/>
      <c r="AK42" s="21">
        <f t="shared" si="15"/>
        <v>0</v>
      </c>
      <c r="AL42" s="163">
        <f t="shared" si="29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165">
        <f>G8</f>
        <v>2400000</v>
      </c>
      <c r="G43" s="51">
        <v>7.0000000000000001E-3</v>
      </c>
      <c r="H43" s="162">
        <f t="shared" si="30"/>
        <v>16800</v>
      </c>
      <c r="I43" s="19"/>
      <c r="J43" s="51">
        <v>7.0000000000000001E-3</v>
      </c>
      <c r="K43" s="162">
        <f t="shared" si="31"/>
        <v>16800</v>
      </c>
      <c r="L43" s="19"/>
      <c r="M43" s="21">
        <f t="shared" si="10"/>
        <v>0</v>
      </c>
      <c r="N43" s="163">
        <f t="shared" si="25"/>
        <v>0</v>
      </c>
      <c r="O43" s="19"/>
      <c r="P43" s="51">
        <v>7.0000000000000001E-3</v>
      </c>
      <c r="Q43" s="162">
        <f t="shared" si="32"/>
        <v>16800</v>
      </c>
      <c r="R43" s="19"/>
      <c r="S43" s="21">
        <f t="shared" si="12"/>
        <v>0</v>
      </c>
      <c r="T43" s="163">
        <f t="shared" si="26"/>
        <v>0</v>
      </c>
      <c r="U43" s="19"/>
      <c r="V43" s="51">
        <v>7.0000000000000001E-3</v>
      </c>
      <c r="W43" s="162">
        <f t="shared" si="33"/>
        <v>16800</v>
      </c>
      <c r="X43" s="19"/>
      <c r="Y43" s="21">
        <f t="shared" si="13"/>
        <v>0</v>
      </c>
      <c r="Z43" s="163">
        <f t="shared" si="27"/>
        <v>0</v>
      </c>
      <c r="AA43" s="19"/>
      <c r="AB43" s="51">
        <v>7.0000000000000001E-3</v>
      </c>
      <c r="AC43" s="162">
        <f t="shared" si="34"/>
        <v>16800</v>
      </c>
      <c r="AD43" s="19"/>
      <c r="AE43" s="21">
        <f t="shared" si="14"/>
        <v>0</v>
      </c>
      <c r="AF43" s="163">
        <f t="shared" si="28"/>
        <v>0</v>
      </c>
      <c r="AG43" s="19"/>
      <c r="AH43" s="51">
        <v>7.0000000000000001E-3</v>
      </c>
      <c r="AI43" s="162">
        <f t="shared" si="35"/>
        <v>16800</v>
      </c>
      <c r="AJ43" s="19"/>
      <c r="AK43" s="21">
        <f t="shared" si="15"/>
        <v>0</v>
      </c>
      <c r="AL43" s="163">
        <f t="shared" si="29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0.64*$G$8</f>
        <v>1536000</v>
      </c>
      <c r="G44" s="55">
        <v>7.1999999999999995E-2</v>
      </c>
      <c r="H44" s="162">
        <f t="shared" si="30"/>
        <v>110591.99999999999</v>
      </c>
      <c r="I44" s="19"/>
      <c r="J44" s="55">
        <v>7.1999999999999995E-2</v>
      </c>
      <c r="K44" s="162">
        <f t="shared" si="31"/>
        <v>110591.99999999999</v>
      </c>
      <c r="L44" s="19"/>
      <c r="M44" s="21">
        <f t="shared" si="10"/>
        <v>0</v>
      </c>
      <c r="N44" s="163">
        <f t="shared" si="25"/>
        <v>0</v>
      </c>
      <c r="O44" s="19"/>
      <c r="P44" s="55">
        <v>7.1999999999999995E-2</v>
      </c>
      <c r="Q44" s="162">
        <f t="shared" si="32"/>
        <v>110591.99999999999</v>
      </c>
      <c r="R44" s="19"/>
      <c r="S44" s="21">
        <f t="shared" si="12"/>
        <v>0</v>
      </c>
      <c r="T44" s="163">
        <f t="shared" si="26"/>
        <v>0</v>
      </c>
      <c r="U44" s="19"/>
      <c r="V44" s="55">
        <v>7.1999999999999995E-2</v>
      </c>
      <c r="W44" s="162">
        <f t="shared" si="33"/>
        <v>110591.99999999999</v>
      </c>
      <c r="X44" s="19"/>
      <c r="Y44" s="21">
        <f t="shared" si="13"/>
        <v>0</v>
      </c>
      <c r="Z44" s="163">
        <f t="shared" si="27"/>
        <v>0</v>
      </c>
      <c r="AA44" s="19"/>
      <c r="AB44" s="55">
        <v>7.1999999999999995E-2</v>
      </c>
      <c r="AC44" s="162">
        <f t="shared" si="34"/>
        <v>110591.99999999999</v>
      </c>
      <c r="AD44" s="19"/>
      <c r="AE44" s="21">
        <f t="shared" si="14"/>
        <v>0</v>
      </c>
      <c r="AF44" s="163">
        <f t="shared" si="28"/>
        <v>0</v>
      </c>
      <c r="AG44" s="19"/>
      <c r="AH44" s="55">
        <v>7.1999999999999995E-2</v>
      </c>
      <c r="AI44" s="162">
        <f t="shared" si="35"/>
        <v>110591.99999999999</v>
      </c>
      <c r="AJ44" s="19"/>
      <c r="AK44" s="21">
        <f t="shared" si="15"/>
        <v>0</v>
      </c>
      <c r="AL44" s="163">
        <f t="shared" si="29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0.18*$G$8</f>
        <v>432000</v>
      </c>
      <c r="G45" s="55">
        <v>0.109</v>
      </c>
      <c r="H45" s="162">
        <f t="shared" si="30"/>
        <v>47088</v>
      </c>
      <c r="I45" s="19"/>
      <c r="J45" s="55">
        <v>0.109</v>
      </c>
      <c r="K45" s="162">
        <f t="shared" si="31"/>
        <v>47088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2"/>
        <v>47088</v>
      </c>
      <c r="R45" s="19"/>
      <c r="S45" s="21">
        <f t="shared" si="12"/>
        <v>0</v>
      </c>
      <c r="T45" s="163">
        <f t="shared" si="26"/>
        <v>0</v>
      </c>
      <c r="U45" s="19"/>
      <c r="V45" s="55">
        <v>0.109</v>
      </c>
      <c r="W45" s="162">
        <f t="shared" si="33"/>
        <v>47088</v>
      </c>
      <c r="X45" s="19"/>
      <c r="Y45" s="21">
        <f t="shared" si="13"/>
        <v>0</v>
      </c>
      <c r="Z45" s="163">
        <f t="shared" si="27"/>
        <v>0</v>
      </c>
      <c r="AA45" s="19"/>
      <c r="AB45" s="55">
        <v>0.109</v>
      </c>
      <c r="AC45" s="162">
        <f t="shared" si="34"/>
        <v>47088</v>
      </c>
      <c r="AD45" s="19"/>
      <c r="AE45" s="21">
        <f t="shared" si="14"/>
        <v>0</v>
      </c>
      <c r="AF45" s="163">
        <f t="shared" si="28"/>
        <v>0</v>
      </c>
      <c r="AG45" s="19"/>
      <c r="AH45" s="55">
        <v>0.109</v>
      </c>
      <c r="AI45" s="162">
        <f t="shared" si="35"/>
        <v>47088</v>
      </c>
      <c r="AJ45" s="19"/>
      <c r="AK45" s="21">
        <f t="shared" si="15"/>
        <v>0</v>
      </c>
      <c r="AL45" s="163">
        <f t="shared" si="29"/>
        <v>0</v>
      </c>
    </row>
    <row r="46" spans="2:38" x14ac:dyDescent="0.25">
      <c r="B46" s="167" t="s">
        <v>32</v>
      </c>
      <c r="C46" s="14"/>
      <c r="D46" s="15" t="s">
        <v>58</v>
      </c>
      <c r="E46" s="15"/>
      <c r="F46" s="56">
        <f>0.18*$G$8</f>
        <v>432000</v>
      </c>
      <c r="G46" s="55">
        <v>0.129</v>
      </c>
      <c r="H46" s="162">
        <f t="shared" si="30"/>
        <v>55728</v>
      </c>
      <c r="I46" s="19"/>
      <c r="J46" s="55">
        <v>0.129</v>
      </c>
      <c r="K46" s="162">
        <f t="shared" si="31"/>
        <v>55728</v>
      </c>
      <c r="L46" s="19"/>
      <c r="M46" s="21">
        <f t="shared" si="10"/>
        <v>0</v>
      </c>
      <c r="N46" s="163">
        <f t="shared" si="25"/>
        <v>0</v>
      </c>
      <c r="O46" s="19"/>
      <c r="P46" s="55">
        <v>0.129</v>
      </c>
      <c r="Q46" s="162">
        <f t="shared" si="32"/>
        <v>55728</v>
      </c>
      <c r="R46" s="19"/>
      <c r="S46" s="21">
        <f t="shared" si="12"/>
        <v>0</v>
      </c>
      <c r="T46" s="163">
        <f t="shared" si="26"/>
        <v>0</v>
      </c>
      <c r="U46" s="19"/>
      <c r="V46" s="55">
        <v>0.129</v>
      </c>
      <c r="W46" s="162">
        <f t="shared" si="33"/>
        <v>55728</v>
      </c>
      <c r="X46" s="19"/>
      <c r="Y46" s="21">
        <f t="shared" si="13"/>
        <v>0</v>
      </c>
      <c r="Z46" s="163">
        <f t="shared" si="27"/>
        <v>0</v>
      </c>
      <c r="AA46" s="19"/>
      <c r="AB46" s="55">
        <v>0.129</v>
      </c>
      <c r="AC46" s="162">
        <f t="shared" si="34"/>
        <v>55728</v>
      </c>
      <c r="AD46" s="19"/>
      <c r="AE46" s="21">
        <f t="shared" si="14"/>
        <v>0</v>
      </c>
      <c r="AF46" s="163">
        <f t="shared" si="28"/>
        <v>0</v>
      </c>
      <c r="AG46" s="19"/>
      <c r="AH46" s="55">
        <v>0.129</v>
      </c>
      <c r="AI46" s="162">
        <f t="shared" si="35"/>
        <v>55728</v>
      </c>
      <c r="AJ46" s="19"/>
      <c r="AK46" s="21">
        <f t="shared" si="15"/>
        <v>0</v>
      </c>
      <c r="AL46" s="163">
        <f t="shared" si="29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G8&gt;=750), 750, IF(AND(N3=1, AND(G8&lt;750, G8&gt;=0)), G8, IF(AND(N3=2, G8&gt;=750), 750, IF(AND(N3=2, AND(G8&lt;750, G8&gt;=0)), G8))))</f>
        <v>750</v>
      </c>
      <c r="G47" s="55">
        <v>8.3000000000000004E-2</v>
      </c>
      <c r="H47" s="162">
        <f t="shared" si="30"/>
        <v>62.25</v>
      </c>
      <c r="I47" s="60"/>
      <c r="J47" s="55">
        <v>8.3000000000000004E-2</v>
      </c>
      <c r="K47" s="162">
        <f t="shared" si="31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2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3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4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5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G8&gt;=750), G8-750, IF(AND(N3=1, AND(G8&lt;750, G8&gt;=0)), 0, IF(AND(N3=2, G8&gt;=750), G8-750, IF(AND(N3=2, AND(G8&lt;750, G8&gt;=0)), 0))))</f>
        <v>2399250</v>
      </c>
      <c r="G48" s="55">
        <v>9.7000000000000003E-2</v>
      </c>
      <c r="H48" s="162">
        <f t="shared" si="30"/>
        <v>232727.25</v>
      </c>
      <c r="I48" s="60"/>
      <c r="J48" s="55">
        <v>9.7000000000000003E-2</v>
      </c>
      <c r="K48" s="162">
        <f t="shared" si="31"/>
        <v>232727.25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2"/>
        <v>232727.25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3"/>
        <v>232727.25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4"/>
        <v>232727.25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5"/>
        <v>232727.25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396573.245586187</v>
      </c>
      <c r="I50" s="76"/>
      <c r="J50" s="73"/>
      <c r="K50" s="75">
        <f>SUM(K40:K46,K39)</f>
        <v>434657.15559999994</v>
      </c>
      <c r="L50" s="76"/>
      <c r="M50" s="77">
        <f>K50-H50</f>
        <v>38083.910013812943</v>
      </c>
      <c r="N50" s="78">
        <f>IF((H50)=0,"",(M50/H50))</f>
        <v>9.6032474297452805E-2</v>
      </c>
      <c r="O50" s="76"/>
      <c r="P50" s="73"/>
      <c r="Q50" s="75">
        <f>SUM(Q40:Q46,Q39)</f>
        <v>444879.90519999992</v>
      </c>
      <c r="R50" s="76"/>
      <c r="S50" s="77">
        <f t="shared" si="12"/>
        <v>10222.749599999981</v>
      </c>
      <c r="T50" s="78">
        <f>IF((K50)=0,"",(S50/K50))</f>
        <v>2.3519110333956234E-2</v>
      </c>
      <c r="U50" s="76"/>
      <c r="V50" s="73"/>
      <c r="W50" s="75">
        <f>SUM(W40:W46,W39)</f>
        <v>449446.02519999992</v>
      </c>
      <c r="X50" s="76"/>
      <c r="Y50" s="77">
        <f t="shared" si="13"/>
        <v>4566.1199999999953</v>
      </c>
      <c r="Z50" s="78">
        <f>IF((Q50)=0,"",(Y50/Q50))</f>
        <v>1.0263713749775354E-2</v>
      </c>
      <c r="AA50" s="76"/>
      <c r="AB50" s="73"/>
      <c r="AC50" s="75">
        <f>SUM(AC40:AC46,AC39)</f>
        <v>452568.82519999996</v>
      </c>
      <c r="AD50" s="76"/>
      <c r="AE50" s="77">
        <f t="shared" si="14"/>
        <v>3122.8000000000466</v>
      </c>
      <c r="AF50" s="78">
        <f>IF((W50)=0,"",(AE50/W50))</f>
        <v>6.9481090607274266E-3</v>
      </c>
      <c r="AG50" s="76"/>
      <c r="AH50" s="73"/>
      <c r="AI50" s="75">
        <f>SUM(AI40:AI46,AI39)</f>
        <v>458232.26519999997</v>
      </c>
      <c r="AJ50" s="76"/>
      <c r="AK50" s="77">
        <f t="shared" si="15"/>
        <v>5663.4400000000023</v>
      </c>
      <c r="AL50" s="78">
        <f>IF((AC50)=0,"",(AK50/AC50))</f>
        <v>1.2513986126855304E-2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51554.52192620431</v>
      </c>
      <c r="I51" s="83"/>
      <c r="J51" s="80">
        <v>0.13</v>
      </c>
      <c r="K51" s="84">
        <f>K50*J51</f>
        <v>56505.430227999997</v>
      </c>
      <c r="L51" s="83"/>
      <c r="M51" s="85">
        <f>K51-H51</f>
        <v>4950.9083017956873</v>
      </c>
      <c r="N51" s="86">
        <f>IF((H51)=0,"",(M51/H51))</f>
        <v>9.6032474297452902E-2</v>
      </c>
      <c r="O51" s="83"/>
      <c r="P51" s="80">
        <v>0.13</v>
      </c>
      <c r="Q51" s="84">
        <f>Q50*P51</f>
        <v>57834.387675999991</v>
      </c>
      <c r="R51" s="83"/>
      <c r="S51" s="85">
        <f t="shared" si="12"/>
        <v>1328.9574479999937</v>
      </c>
      <c r="T51" s="86">
        <f>IF((K51)=0,"",(S51/K51))</f>
        <v>2.3519110333956164E-2</v>
      </c>
      <c r="U51" s="83"/>
      <c r="V51" s="80">
        <v>0.13</v>
      </c>
      <c r="W51" s="84">
        <f>W50*V51</f>
        <v>58427.983275999992</v>
      </c>
      <c r="X51" s="83"/>
      <c r="Y51" s="85">
        <f t="shared" si="13"/>
        <v>593.59560000000056</v>
      </c>
      <c r="Z51" s="86">
        <f>IF((Q51)=0,"",(Y51/Q51))</f>
        <v>1.0263713749775374E-2</v>
      </c>
      <c r="AA51" s="83"/>
      <c r="AB51" s="80">
        <v>0.13</v>
      </c>
      <c r="AC51" s="84">
        <f>AC50*AB51</f>
        <v>58833.947275999999</v>
      </c>
      <c r="AD51" s="83"/>
      <c r="AE51" s="85">
        <f t="shared" si="14"/>
        <v>405.96400000000722</v>
      </c>
      <c r="AF51" s="86">
        <f>IF((W51)=0,"",(AE51/W51))</f>
        <v>6.9481090607274457E-3</v>
      </c>
      <c r="AG51" s="83"/>
      <c r="AH51" s="80">
        <v>0.13</v>
      </c>
      <c r="AI51" s="84">
        <f>AI50*AH51</f>
        <v>59570.194475999997</v>
      </c>
      <c r="AJ51" s="83"/>
      <c r="AK51" s="85">
        <f t="shared" si="15"/>
        <v>736.24719999999797</v>
      </c>
      <c r="AL51" s="86">
        <f>IF((AC51)=0,"",(AK51/AC51))</f>
        <v>1.2513986126855264E-2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448127.76751239132</v>
      </c>
      <c r="I52" s="83"/>
      <c r="J52" s="88"/>
      <c r="K52" s="84">
        <f>K50+K51</f>
        <v>491162.58582799992</v>
      </c>
      <c r="L52" s="83"/>
      <c r="M52" s="85">
        <f>K52-H52</f>
        <v>43034.818315608602</v>
      </c>
      <c r="N52" s="86">
        <f>IF((H52)=0,"",(M52/H52))</f>
        <v>9.603247429745275E-2</v>
      </c>
      <c r="O52" s="83"/>
      <c r="P52" s="88"/>
      <c r="Q52" s="84">
        <f>Q50+Q51</f>
        <v>502714.29287599993</v>
      </c>
      <c r="R52" s="83"/>
      <c r="S52" s="85">
        <f t="shared" si="12"/>
        <v>11551.707048000011</v>
      </c>
      <c r="T52" s="86">
        <f>IF((K52)=0,"",(S52/K52))</f>
        <v>2.3519110333956299E-2</v>
      </c>
      <c r="U52" s="83"/>
      <c r="V52" s="88"/>
      <c r="W52" s="84">
        <f>W50+W51</f>
        <v>507874.00847599993</v>
      </c>
      <c r="X52" s="83"/>
      <c r="Y52" s="85">
        <f t="shared" si="13"/>
        <v>5159.7155999999959</v>
      </c>
      <c r="Z52" s="86">
        <f>IF((Q52)=0,"",(Y52/Q52))</f>
        <v>1.0263713749775355E-2</v>
      </c>
      <c r="AA52" s="83"/>
      <c r="AB52" s="88"/>
      <c r="AC52" s="84">
        <f>AC50+AC51</f>
        <v>511402.77247599995</v>
      </c>
      <c r="AD52" s="83"/>
      <c r="AE52" s="85">
        <f t="shared" si="14"/>
        <v>3528.7640000000247</v>
      </c>
      <c r="AF52" s="86">
        <f>IF((W52)=0,"",(AE52/W52))</f>
        <v>6.9481090607273711E-3</v>
      </c>
      <c r="AG52" s="83"/>
      <c r="AH52" s="88"/>
      <c r="AI52" s="84">
        <f>AI50+AI51</f>
        <v>517802.45967599994</v>
      </c>
      <c r="AJ52" s="83"/>
      <c r="AK52" s="85">
        <f t="shared" si="15"/>
        <v>6399.6871999999858</v>
      </c>
      <c r="AL52" s="86">
        <f>IF((AC52)=0,"",(AK52/AC52))</f>
        <v>1.2513986126855271E-2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-44812.78</v>
      </c>
      <c r="I53" s="83"/>
      <c r="J53" s="88"/>
      <c r="K53" s="90">
        <f>ROUND(-K52*10%,2)</f>
        <v>-49116.26</v>
      </c>
      <c r="L53" s="83"/>
      <c r="M53" s="91">
        <f>K53-H53</f>
        <v>-4303.4800000000032</v>
      </c>
      <c r="N53" s="92">
        <f>IF((H53)=0,"",(M53/H53))</f>
        <v>9.6032426464057866E-2</v>
      </c>
      <c r="O53" s="83"/>
      <c r="P53" s="88"/>
      <c r="Q53" s="90">
        <f>ROUND(-Q52*10%,2)</f>
        <v>-50271.43</v>
      </c>
      <c r="R53" s="83"/>
      <c r="S53" s="91">
        <f t="shared" si="12"/>
        <v>-1155.1699999999983</v>
      </c>
      <c r="T53" s="92">
        <f>IF((K53)=0,"",(S53/K53))</f>
        <v>2.3519095305709316E-2</v>
      </c>
      <c r="U53" s="83"/>
      <c r="V53" s="88"/>
      <c r="W53" s="90">
        <f>ROUND(-W52*10%,2)</f>
        <v>-50787.4</v>
      </c>
      <c r="X53" s="83"/>
      <c r="Y53" s="91">
        <f t="shared" si="13"/>
        <v>-515.97000000000116</v>
      </c>
      <c r="Z53" s="92">
        <f>IF((Q53)=0,"",(Y53/Q53))</f>
        <v>1.02636825727854E-2</v>
      </c>
      <c r="AA53" s="83"/>
      <c r="AB53" s="88"/>
      <c r="AC53" s="90">
        <f>ROUND(-AC52*10%,2)</f>
        <v>-51140.28</v>
      </c>
      <c r="AD53" s="83"/>
      <c r="AE53" s="91">
        <f t="shared" si="14"/>
        <v>-352.87999999999738</v>
      </c>
      <c r="AF53" s="92">
        <f>IF((W53)=0,"",(AE53/W53))</f>
        <v>6.9481800604086321E-3</v>
      </c>
      <c r="AG53" s="83"/>
      <c r="AH53" s="88"/>
      <c r="AI53" s="90">
        <f>ROUND(-AI52*10%,2)</f>
        <v>-51780.25</v>
      </c>
      <c r="AJ53" s="83"/>
      <c r="AK53" s="91">
        <f t="shared" si="15"/>
        <v>-639.97000000000116</v>
      </c>
      <c r="AL53" s="92">
        <f>IF((AC53)=0,"",(AK53/AC53))</f>
        <v>1.2514010482539422E-2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403314.98751239129</v>
      </c>
      <c r="I54" s="96"/>
      <c r="J54" s="93"/>
      <c r="K54" s="97">
        <f>K52+K53</f>
        <v>442046.32582799991</v>
      </c>
      <c r="L54" s="96"/>
      <c r="M54" s="98">
        <f>K54-H54</f>
        <v>38731.33831560862</v>
      </c>
      <c r="N54" s="99">
        <f>IF((H54)=0,"",(M54/H54))</f>
        <v>9.6032479612274887E-2</v>
      </c>
      <c r="O54" s="96"/>
      <c r="P54" s="93"/>
      <c r="Q54" s="97">
        <f>Q52+Q53</f>
        <v>452442.86287599994</v>
      </c>
      <c r="R54" s="96"/>
      <c r="S54" s="98">
        <f t="shared" si="12"/>
        <v>10396.537048000027</v>
      </c>
      <c r="T54" s="99">
        <f>IF((K54)=0,"",(S54/K54))</f>
        <v>2.3519112003761607E-2</v>
      </c>
      <c r="U54" s="96"/>
      <c r="V54" s="93"/>
      <c r="W54" s="97">
        <f>W52+W53</f>
        <v>457086.60847599991</v>
      </c>
      <c r="X54" s="96"/>
      <c r="Y54" s="98">
        <f t="shared" si="13"/>
        <v>4643.7455999999656</v>
      </c>
      <c r="Z54" s="99">
        <f>IF((Q54)=0,"",(Y54/Q54))</f>
        <v>1.0263717213885342E-2</v>
      </c>
      <c r="AA54" s="96"/>
      <c r="AB54" s="93"/>
      <c r="AC54" s="97">
        <f>AC52+AC53</f>
        <v>460262.49247599998</v>
      </c>
      <c r="AD54" s="96"/>
      <c r="AE54" s="98">
        <f t="shared" si="14"/>
        <v>3175.8840000000782</v>
      </c>
      <c r="AF54" s="99">
        <f>IF((W54)=0,"",(AE54/W54))</f>
        <v>6.9481011718741555E-3</v>
      </c>
      <c r="AG54" s="96"/>
      <c r="AH54" s="93"/>
      <c r="AI54" s="97">
        <f>AI52+AI53</f>
        <v>466022.20967599994</v>
      </c>
      <c r="AJ54" s="96"/>
      <c r="AK54" s="98">
        <f t="shared" si="15"/>
        <v>5759.7171999999555</v>
      </c>
      <c r="AL54" s="99">
        <f>IF((AC54)=0,"",(AK54/AC54))</f>
        <v>1.2513983420667917E-2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415954.745586187</v>
      </c>
      <c r="I56" s="110"/>
      <c r="J56" s="107"/>
      <c r="K56" s="109">
        <f>SUM(K47:K48,K39,K40:K43)</f>
        <v>454038.6556</v>
      </c>
      <c r="L56" s="110"/>
      <c r="M56" s="111">
        <f>K56-H56</f>
        <v>38083.910013813002</v>
      </c>
      <c r="N56" s="78">
        <f>IF((H56)=0,"",(M56/H56))</f>
        <v>9.155782069547734E-2</v>
      </c>
      <c r="O56" s="110"/>
      <c r="P56" s="107"/>
      <c r="Q56" s="109">
        <f>SUM(Q47:Q48,Q39,Q40:Q43)</f>
        <v>464261.40519999998</v>
      </c>
      <c r="R56" s="110"/>
      <c r="S56" s="111">
        <f t="shared" si="12"/>
        <v>10222.749599999981</v>
      </c>
      <c r="T56" s="78">
        <f>IF((K56)=0,"",(S56/K56))</f>
        <v>2.2515152562265627E-2</v>
      </c>
      <c r="U56" s="110"/>
      <c r="V56" s="107"/>
      <c r="W56" s="109">
        <f>SUM(W47:W48,W39,W40:W43)</f>
        <v>468827.52519999997</v>
      </c>
      <c r="X56" s="110"/>
      <c r="Y56" s="111">
        <f t="shared" si="13"/>
        <v>4566.1199999999953</v>
      </c>
      <c r="Z56" s="78">
        <f>IF((Q56)=0,"",(Y56/Q56))</f>
        <v>9.8352349535343105E-3</v>
      </c>
      <c r="AA56" s="110"/>
      <c r="AB56" s="107"/>
      <c r="AC56" s="109">
        <f>SUM(AC47:AC48,AC39,AC40:AC43)</f>
        <v>471950.32520000002</v>
      </c>
      <c r="AD56" s="110"/>
      <c r="AE56" s="111">
        <f t="shared" si="14"/>
        <v>3122.8000000000466</v>
      </c>
      <c r="AF56" s="78">
        <f>IF((W56)=0,"",(AE56/W56))</f>
        <v>6.6608717111220645E-3</v>
      </c>
      <c r="AG56" s="110"/>
      <c r="AH56" s="107"/>
      <c r="AI56" s="109">
        <f>SUM(AI47:AI48,AI39,AI40:AI43)</f>
        <v>477613.76519999997</v>
      </c>
      <c r="AJ56" s="110"/>
      <c r="AK56" s="111">
        <f t="shared" si="15"/>
        <v>5663.4399999999441</v>
      </c>
      <c r="AL56" s="78">
        <f>IF((AC56)=0,"",(AK56/AC56))</f>
        <v>1.2000076486015617E-2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54074.116926204311</v>
      </c>
      <c r="I57" s="115"/>
      <c r="J57" s="113">
        <v>0.13</v>
      </c>
      <c r="K57" s="116">
        <f>K56*J57</f>
        <v>59025.025227999999</v>
      </c>
      <c r="L57" s="115"/>
      <c r="M57" s="117">
        <f>K57-H57</f>
        <v>4950.9083017956873</v>
      </c>
      <c r="N57" s="86">
        <f>IF((H57)=0,"",(M57/H57))</f>
        <v>9.1557820695477285E-2</v>
      </c>
      <c r="O57" s="115"/>
      <c r="P57" s="113">
        <v>0.13</v>
      </c>
      <c r="Q57" s="116">
        <f>Q56*P57</f>
        <v>60353.982676</v>
      </c>
      <c r="R57" s="115"/>
      <c r="S57" s="117">
        <f t="shared" si="12"/>
        <v>1328.957448000001</v>
      </c>
      <c r="T57" s="86">
        <f>IF((K57)=0,"",(S57/K57))</f>
        <v>2.2515152562265689E-2</v>
      </c>
      <c r="U57" s="115"/>
      <c r="V57" s="113">
        <v>0.13</v>
      </c>
      <c r="W57" s="116">
        <f>W56*V57</f>
        <v>60947.578276</v>
      </c>
      <c r="X57" s="115"/>
      <c r="Y57" s="117">
        <f t="shared" si="13"/>
        <v>593.59560000000056</v>
      </c>
      <c r="Z57" s="86">
        <f>IF((Q57)=0,"",(Y57/Q57))</f>
        <v>9.8352349535343296E-3</v>
      </c>
      <c r="AA57" s="115"/>
      <c r="AB57" s="113">
        <v>0.13</v>
      </c>
      <c r="AC57" s="116">
        <f>AC56*AB57</f>
        <v>61353.542276000007</v>
      </c>
      <c r="AD57" s="115"/>
      <c r="AE57" s="117">
        <f t="shared" si="14"/>
        <v>405.96400000000722</v>
      </c>
      <c r="AF57" s="86">
        <f>IF((W57)=0,"",(AE57/W57))</f>
        <v>6.6608717111220827E-3</v>
      </c>
      <c r="AG57" s="115"/>
      <c r="AH57" s="113">
        <v>0.13</v>
      </c>
      <c r="AI57" s="116">
        <f>AI56*AH57</f>
        <v>62089.789475999998</v>
      </c>
      <c r="AJ57" s="115"/>
      <c r="AK57" s="117">
        <f t="shared" si="15"/>
        <v>736.2471999999907</v>
      </c>
      <c r="AL57" s="86">
        <f>IF((AC57)=0,"",(AK57/AC57))</f>
        <v>1.2000076486015584E-2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470028.86251239129</v>
      </c>
      <c r="I58" s="115"/>
      <c r="J58" s="119"/>
      <c r="K58" s="116">
        <f>K56+K57</f>
        <v>513063.68082800001</v>
      </c>
      <c r="L58" s="115"/>
      <c r="M58" s="117">
        <f>K58-H58</f>
        <v>43034.818315608718</v>
      </c>
      <c r="N58" s="86">
        <f>IF((H58)=0,"",(M58/H58))</f>
        <v>9.1557820695477396E-2</v>
      </c>
      <c r="O58" s="115"/>
      <c r="P58" s="119"/>
      <c r="Q58" s="116">
        <f>Q56+Q57</f>
        <v>524615.38787600002</v>
      </c>
      <c r="R58" s="115"/>
      <c r="S58" s="117">
        <f t="shared" si="12"/>
        <v>11551.707048000011</v>
      </c>
      <c r="T58" s="86">
        <f>IF((K58)=0,"",(S58/K58))</f>
        <v>2.2515152562265692E-2</v>
      </c>
      <c r="U58" s="115"/>
      <c r="V58" s="119"/>
      <c r="W58" s="116">
        <f>W56+W57</f>
        <v>529775.10347600002</v>
      </c>
      <c r="X58" s="115"/>
      <c r="Y58" s="117">
        <f t="shared" si="13"/>
        <v>5159.7155999999959</v>
      </c>
      <c r="Z58" s="86">
        <f>IF((Q58)=0,"",(Y58/Q58))</f>
        <v>9.8352349535343123E-3</v>
      </c>
      <c r="AA58" s="115"/>
      <c r="AB58" s="119"/>
      <c r="AC58" s="116">
        <f>AC56+AC57</f>
        <v>533303.86747599998</v>
      </c>
      <c r="AD58" s="115"/>
      <c r="AE58" s="117">
        <f t="shared" si="14"/>
        <v>3528.7639999999665</v>
      </c>
      <c r="AF58" s="86">
        <f>IF((W58)=0,"",(AE58/W58))</f>
        <v>6.6608717111219014E-3</v>
      </c>
      <c r="AG58" s="115"/>
      <c r="AH58" s="119"/>
      <c r="AI58" s="116">
        <f>AI56+AI57</f>
        <v>539703.55467599991</v>
      </c>
      <c r="AJ58" s="115"/>
      <c r="AK58" s="117">
        <f t="shared" si="15"/>
        <v>6399.6871999999275</v>
      </c>
      <c r="AL58" s="86">
        <f>IF((AC58)=0,"",(AK58/AC58))</f>
        <v>1.2000076486015601E-2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-47002.89</v>
      </c>
      <c r="I59" s="115"/>
      <c r="J59" s="119"/>
      <c r="K59" s="122">
        <f>ROUND(-K58*10%,2)</f>
        <v>-51306.37</v>
      </c>
      <c r="L59" s="115"/>
      <c r="M59" s="123">
        <f>K59-H59</f>
        <v>-4303.4800000000032</v>
      </c>
      <c r="N59" s="92">
        <f>IF((H59)=0,"",(M59/H59))</f>
        <v>9.1557774426210881E-2</v>
      </c>
      <c r="O59" s="115"/>
      <c r="P59" s="119"/>
      <c r="Q59" s="122">
        <f>ROUND(-Q58*10%,2)</f>
        <v>-52461.54</v>
      </c>
      <c r="R59" s="115"/>
      <c r="S59" s="123">
        <f t="shared" si="12"/>
        <v>-1155.1699999999983</v>
      </c>
      <c r="T59" s="92">
        <f>IF((K59)=0,"",(S59/K59))</f>
        <v>2.2515137983840958E-2</v>
      </c>
      <c r="U59" s="115"/>
      <c r="V59" s="119"/>
      <c r="W59" s="122">
        <f>ROUND(-W58*10%,2)</f>
        <v>-52977.51</v>
      </c>
      <c r="X59" s="115"/>
      <c r="Y59" s="123">
        <f t="shared" si="13"/>
        <v>-515.97000000000116</v>
      </c>
      <c r="Z59" s="92">
        <f>IF((Q59)=0,"",(Y59/Q59))</f>
        <v>9.8352049901699636E-3</v>
      </c>
      <c r="AA59" s="115"/>
      <c r="AB59" s="119"/>
      <c r="AC59" s="122">
        <f>ROUND(-AC58*10%,2)</f>
        <v>-53330.39</v>
      </c>
      <c r="AD59" s="115"/>
      <c r="AE59" s="123">
        <f t="shared" si="14"/>
        <v>-352.87999999999738</v>
      </c>
      <c r="AF59" s="92">
        <f>IF((W59)=0,"",(AE59/W59))</f>
        <v>6.6609397081893312E-3</v>
      </c>
      <c r="AG59" s="115"/>
      <c r="AH59" s="119"/>
      <c r="AI59" s="122">
        <f>ROUND(-AI58*10%,2)</f>
        <v>-53970.36</v>
      </c>
      <c r="AJ59" s="115"/>
      <c r="AK59" s="123">
        <f t="shared" si="15"/>
        <v>-639.97000000000116</v>
      </c>
      <c r="AL59" s="92">
        <f>IF((AC59)=0,"",(AK59/AC59))</f>
        <v>1.2000099755505278E-2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423025.97251239128</v>
      </c>
      <c r="I60" s="127"/>
      <c r="J60" s="124"/>
      <c r="K60" s="128">
        <f>SUM(K58:K59)</f>
        <v>461757.31082800002</v>
      </c>
      <c r="L60" s="127"/>
      <c r="M60" s="129">
        <f>K60-H60</f>
        <v>38731.338315608737</v>
      </c>
      <c r="N60" s="130">
        <f>IF((H60)=0,"",(M60/H60))</f>
        <v>9.1557825836507511E-2</v>
      </c>
      <c r="O60" s="127"/>
      <c r="P60" s="124"/>
      <c r="Q60" s="128">
        <f>SUM(Q58:Q59)</f>
        <v>472153.84787600004</v>
      </c>
      <c r="R60" s="127"/>
      <c r="S60" s="129">
        <f t="shared" si="12"/>
        <v>10396.537048000027</v>
      </c>
      <c r="T60" s="130">
        <f>IF((K60)=0,"",(S60/K60))</f>
        <v>2.2515154182090758E-2</v>
      </c>
      <c r="U60" s="127"/>
      <c r="V60" s="124"/>
      <c r="W60" s="128">
        <f>SUM(W58:W59)</f>
        <v>476797.59347600001</v>
      </c>
      <c r="X60" s="127"/>
      <c r="Y60" s="129">
        <f t="shared" si="13"/>
        <v>4643.7455999999656</v>
      </c>
      <c r="Z60" s="130">
        <f>IF((Q60)=0,"",(Y60/Q60))</f>
        <v>9.8352382827970406E-3</v>
      </c>
      <c r="AA60" s="127"/>
      <c r="AB60" s="124"/>
      <c r="AC60" s="128">
        <f>SUM(AC58:AC59)</f>
        <v>479973.47747599997</v>
      </c>
      <c r="AD60" s="127"/>
      <c r="AE60" s="129">
        <f t="shared" si="14"/>
        <v>3175.8839999999618</v>
      </c>
      <c r="AF60" s="130">
        <f>IF((W60)=0,"",(AE60/W60))</f>
        <v>6.6608641558922269E-3</v>
      </c>
      <c r="AG60" s="127"/>
      <c r="AH60" s="124"/>
      <c r="AI60" s="128">
        <f>SUM(AI58:AI59)</f>
        <v>485733.19467599993</v>
      </c>
      <c r="AJ60" s="127"/>
      <c r="AK60" s="129">
        <f t="shared" si="15"/>
        <v>5759.7171999999555</v>
      </c>
      <c r="AL60" s="130">
        <f>IF((AC60)=0,"",(AK60/AC60))</f>
        <v>1.2000073900516633E-2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3.0790000000000001E-2</v>
      </c>
      <c r="I63" s="152"/>
      <c r="J63" s="137">
        <v>3.0790000000000001E-2</v>
      </c>
      <c r="K63" s="152"/>
      <c r="L63" s="152"/>
      <c r="M63" s="152"/>
      <c r="N63" s="152"/>
      <c r="O63" s="152"/>
      <c r="P63" s="137">
        <v>3.0790000000000001E-2</v>
      </c>
      <c r="Q63" s="152"/>
      <c r="R63" s="152"/>
      <c r="S63" s="152"/>
      <c r="T63" s="152"/>
      <c r="U63" s="152"/>
      <c r="V63" s="137">
        <v>3.0790000000000001E-2</v>
      </c>
      <c r="W63" s="152"/>
      <c r="X63" s="152"/>
      <c r="Y63" s="152"/>
      <c r="Z63" s="152"/>
      <c r="AA63" s="152"/>
      <c r="AB63" s="137">
        <v>3.0790000000000001E-2</v>
      </c>
      <c r="AC63" s="152"/>
      <c r="AD63" s="152"/>
      <c r="AE63" s="152"/>
      <c r="AF63" s="152"/>
      <c r="AG63" s="152"/>
      <c r="AH63" s="137">
        <v>3.0790000000000001E-2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55:E55 D40:E49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3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6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10</xdr:col>
                    <xdr:colOff>678180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I41" zoomScaleNormal="100" workbookViewId="0">
      <selection activeCell="I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500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16.350000000000001</v>
      </c>
      <c r="K12" s="18">
        <f t="shared" ref="K12:K27" si="1">$F12*J12</f>
        <v>16.350000000000001</v>
      </c>
      <c r="L12" s="19"/>
      <c r="M12" s="21">
        <f>K12-H12</f>
        <v>1.4300000000000015</v>
      </c>
      <c r="N12" s="22">
        <f>IF((H12)=0,"",(M12/H12))</f>
        <v>9.5844504021447827E-2</v>
      </c>
      <c r="O12" s="19"/>
      <c r="P12" s="16">
        <v>17.079999999999998</v>
      </c>
      <c r="Q12" s="18">
        <f t="shared" ref="Q12:Q27" si="2">$F12*P12</f>
        <v>17.079999999999998</v>
      </c>
      <c r="R12" s="19"/>
      <c r="S12" s="21">
        <f>Q12-K12</f>
        <v>0.72999999999999687</v>
      </c>
      <c r="T12" s="22">
        <f t="shared" ref="T12:T34" si="3">IF((K12)=0,"",(S12/K12))</f>
        <v>4.4648318042813259E-2</v>
      </c>
      <c r="U12" s="19"/>
      <c r="V12" s="16">
        <v>17.420000000000002</v>
      </c>
      <c r="W12" s="18">
        <f t="shared" ref="W12:W27" si="4">$F12*V12</f>
        <v>17.420000000000002</v>
      </c>
      <c r="X12" s="19"/>
      <c r="Y12" s="21">
        <f>W12-Q12</f>
        <v>0.34000000000000341</v>
      </c>
      <c r="Z12" s="22">
        <f t="shared" ref="Z12:Z34" si="5">IF((Q12)=0,"",(Y12/Q12))</f>
        <v>1.9906323185011912E-2</v>
      </c>
      <c r="AA12" s="19"/>
      <c r="AB12" s="16">
        <v>17.670000000000002</v>
      </c>
      <c r="AC12" s="18">
        <f t="shared" ref="AC12:AC27" si="6">$F12*AB12</f>
        <v>17.670000000000002</v>
      </c>
      <c r="AD12" s="19"/>
      <c r="AE12" s="21">
        <f>AC12-W12</f>
        <v>0.25</v>
      </c>
      <c r="AF12" s="22">
        <f t="shared" ref="AF12:AF34" si="7">IF((W12)=0,"",(AE12/W12))</f>
        <v>1.4351320321469574E-2</v>
      </c>
      <c r="AG12" s="19"/>
      <c r="AH12" s="16">
        <v>18.170000000000002</v>
      </c>
      <c r="AI12" s="18">
        <f t="shared" ref="AI12:AI27" si="8">$F12*AH12</f>
        <v>18.170000000000002</v>
      </c>
      <c r="AJ12" s="19"/>
      <c r="AK12" s="21">
        <f>AI12-AC12</f>
        <v>0.5</v>
      </c>
      <c r="AL12" s="22">
        <f t="shared" ref="AL12:AL34" si="9">IF((AC12)=0,"",(AK12/AC12))</f>
        <v>2.8296547821165814E-2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500</v>
      </c>
      <c r="G19" s="16">
        <v>1.47E-2</v>
      </c>
      <c r="H19" s="18">
        <f t="shared" si="0"/>
        <v>7.35</v>
      </c>
      <c r="I19" s="19"/>
      <c r="J19" s="16">
        <v>1.61E-2</v>
      </c>
      <c r="K19" s="18">
        <f t="shared" si="1"/>
        <v>8.0500000000000007</v>
      </c>
      <c r="L19" s="19"/>
      <c r="M19" s="21">
        <f t="shared" si="10"/>
        <v>0.70000000000000107</v>
      </c>
      <c r="N19" s="22">
        <f t="shared" si="11"/>
        <v>9.5238095238095385E-2</v>
      </c>
      <c r="O19" s="19"/>
      <c r="P19" s="16">
        <v>1.6799999999999999E-2</v>
      </c>
      <c r="Q19" s="18">
        <f t="shared" si="2"/>
        <v>8.4</v>
      </c>
      <c r="R19" s="19"/>
      <c r="S19" s="21">
        <f t="shared" si="12"/>
        <v>0.34999999999999964</v>
      </c>
      <c r="T19" s="22">
        <f t="shared" si="3"/>
        <v>4.3478260869565168E-2</v>
      </c>
      <c r="U19" s="19"/>
      <c r="V19" s="16">
        <v>1.7100000000000001E-2</v>
      </c>
      <c r="W19" s="18">
        <f t="shared" si="4"/>
        <v>8.5500000000000007</v>
      </c>
      <c r="X19" s="19"/>
      <c r="Y19" s="21">
        <f t="shared" si="13"/>
        <v>0.15000000000000036</v>
      </c>
      <c r="Z19" s="22">
        <f t="shared" si="5"/>
        <v>1.7857142857142898E-2</v>
      </c>
      <c r="AA19" s="19"/>
      <c r="AB19" s="16">
        <v>1.7299999999999999E-2</v>
      </c>
      <c r="AC19" s="18">
        <f t="shared" si="6"/>
        <v>8.65</v>
      </c>
      <c r="AD19" s="19"/>
      <c r="AE19" s="21">
        <f t="shared" si="14"/>
        <v>9.9999999999999645E-2</v>
      </c>
      <c r="AF19" s="22">
        <f t="shared" si="7"/>
        <v>1.1695906432748496E-2</v>
      </c>
      <c r="AG19" s="19"/>
      <c r="AH19" s="16">
        <v>1.78E-2</v>
      </c>
      <c r="AI19" s="18">
        <f t="shared" si="8"/>
        <v>8.9</v>
      </c>
      <c r="AJ19" s="19"/>
      <c r="AK19" s="21">
        <f t="shared" si="15"/>
        <v>0.25</v>
      </c>
      <c r="AL19" s="22">
        <f t="shared" si="9"/>
        <v>2.8901734104046242E-2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500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-0.05</v>
      </c>
      <c r="L21" s="19"/>
      <c r="M21" s="21">
        <f t="shared" si="10"/>
        <v>-0.05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0.05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500</v>
      </c>
      <c r="G24" s="16">
        <v>-1E-4</v>
      </c>
      <c r="H24" s="18">
        <f t="shared" si="0"/>
        <v>-0.05</v>
      </c>
      <c r="I24" s="19"/>
      <c r="J24" s="16">
        <v>0</v>
      </c>
      <c r="K24" s="18">
        <f t="shared" si="1"/>
        <v>0</v>
      </c>
      <c r="L24" s="19"/>
      <c r="M24" s="21">
        <f t="shared" si="10"/>
        <v>0.05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23.73</v>
      </c>
      <c r="I28" s="31"/>
      <c r="J28" s="28"/>
      <c r="K28" s="30">
        <f>SUM(K12:K27)</f>
        <v>24.360000000000003</v>
      </c>
      <c r="L28" s="31"/>
      <c r="M28" s="32">
        <f t="shared" si="10"/>
        <v>0.63000000000000256</v>
      </c>
      <c r="N28" s="33">
        <f t="shared" si="11"/>
        <v>2.6548672566371789E-2</v>
      </c>
      <c r="O28" s="31"/>
      <c r="P28" s="28"/>
      <c r="Q28" s="30">
        <f>SUM(Q12:Q27)</f>
        <v>25.479999999999997</v>
      </c>
      <c r="R28" s="31"/>
      <c r="S28" s="32">
        <f t="shared" si="12"/>
        <v>1.1199999999999939</v>
      </c>
      <c r="T28" s="33">
        <f t="shared" si="3"/>
        <v>4.5977011494252616E-2</v>
      </c>
      <c r="U28" s="31"/>
      <c r="V28" s="28"/>
      <c r="W28" s="30">
        <f>SUM(W12:W27)</f>
        <v>25.970000000000002</v>
      </c>
      <c r="X28" s="31"/>
      <c r="Y28" s="32">
        <f t="shared" si="13"/>
        <v>0.49000000000000554</v>
      </c>
      <c r="Z28" s="33">
        <f t="shared" si="5"/>
        <v>1.923076923076945E-2</v>
      </c>
      <c r="AA28" s="31"/>
      <c r="AB28" s="28"/>
      <c r="AC28" s="30">
        <f>SUM(AC12:AC27)</f>
        <v>26.32</v>
      </c>
      <c r="AD28" s="31"/>
      <c r="AE28" s="32">
        <f t="shared" si="14"/>
        <v>0.34999999999999787</v>
      </c>
      <c r="AF28" s="33">
        <f t="shared" si="7"/>
        <v>1.3477088948786979E-2</v>
      </c>
      <c r="AG28" s="31"/>
      <c r="AH28" s="28"/>
      <c r="AI28" s="30">
        <f>SUM(AI12:AI27)</f>
        <v>27.07</v>
      </c>
      <c r="AJ28" s="31"/>
      <c r="AK28" s="32">
        <f t="shared" si="15"/>
        <v>0.75</v>
      </c>
      <c r="AL28" s="33">
        <f t="shared" si="9"/>
        <v>2.8495440729483283E-2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500</v>
      </c>
      <c r="G29" s="16">
        <v>-1.6000000000000001E-3</v>
      </c>
      <c r="H29" s="18">
        <f t="shared" ref="H29:H35" si="17">F29*G29</f>
        <v>-0.8</v>
      </c>
      <c r="I29" s="19"/>
      <c r="J29" s="16">
        <v>-6.9999999999999999E-4</v>
      </c>
      <c r="K29" s="18">
        <f t="shared" ref="K29:K35" si="18">$F29*J29</f>
        <v>-0.35</v>
      </c>
      <c r="L29" s="19"/>
      <c r="M29" s="21">
        <f t="shared" si="10"/>
        <v>0.45000000000000007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0.35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500</v>
      </c>
      <c r="G30" s="16">
        <v>-2.1403213611039147E-4</v>
      </c>
      <c r="H30" s="18">
        <f t="shared" si="17"/>
        <v>-0.10701606805519573</v>
      </c>
      <c r="I30" s="19"/>
      <c r="J30" s="16">
        <v>1.1999999999999999E-3</v>
      </c>
      <c r="K30" s="18">
        <f t="shared" si="18"/>
        <v>0.6</v>
      </c>
      <c r="L30" s="19"/>
      <c r="M30" s="21">
        <f t="shared" si="10"/>
        <v>0.70701606805519568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-0.6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500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0.05</v>
      </c>
      <c r="L31" s="19"/>
      <c r="M31" s="21">
        <f t="shared" si="10"/>
        <v>0.05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-0.05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500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500</v>
      </c>
      <c r="G33" s="141">
        <v>6.0000000000000002E-5</v>
      </c>
      <c r="H33" s="18">
        <f t="shared" si="17"/>
        <v>3.0000000000000002E-2</v>
      </c>
      <c r="I33" s="19"/>
      <c r="J33" s="141">
        <v>6.0055783826201001E-5</v>
      </c>
      <c r="K33" s="18">
        <f t="shared" si="18"/>
        <v>3.0027891913100499E-2</v>
      </c>
      <c r="L33" s="19"/>
      <c r="M33" s="21">
        <f t="shared" si="10"/>
        <v>2.7891913100496629E-5</v>
      </c>
      <c r="N33" s="22">
        <f t="shared" si="11"/>
        <v>9.2973043668322086E-4</v>
      </c>
      <c r="O33" s="19"/>
      <c r="P33" s="141">
        <v>6.0055541738426606E-5</v>
      </c>
      <c r="Q33" s="18">
        <f t="shared" si="19"/>
        <v>3.0027770869213304E-2</v>
      </c>
      <c r="R33" s="19"/>
      <c r="S33" s="21">
        <f t="shared" si="12"/>
        <v>-1.210438871947217E-7</v>
      </c>
      <c r="T33" s="22">
        <f t="shared" si="3"/>
        <v>-4.0310484513870573E-6</v>
      </c>
      <c r="U33" s="19"/>
      <c r="V33" s="141">
        <v>6.0055647521937992E-5</v>
      </c>
      <c r="W33" s="18">
        <f t="shared" si="20"/>
        <v>3.0027823760968995E-2</v>
      </c>
      <c r="X33" s="19"/>
      <c r="Y33" s="21">
        <f t="shared" si="13"/>
        <v>5.2891755690509523E-8</v>
      </c>
      <c r="Z33" s="22">
        <f t="shared" si="5"/>
        <v>1.7614279768178887E-6</v>
      </c>
      <c r="AA33" s="19"/>
      <c r="AB33" s="141">
        <v>6.0055588156227897E-5</v>
      </c>
      <c r="AC33" s="18">
        <f t="shared" si="21"/>
        <v>3.0027794078113949E-2</v>
      </c>
      <c r="AD33" s="19"/>
      <c r="AE33" s="21">
        <f t="shared" si="14"/>
        <v>-2.9682855045426448E-8</v>
      </c>
      <c r="AF33" s="22">
        <f t="shared" si="7"/>
        <v>-9.8851169774111478E-7</v>
      </c>
      <c r="AG33" s="19"/>
      <c r="AH33" s="141">
        <v>6.0004833012362753E-5</v>
      </c>
      <c r="AI33" s="18">
        <f t="shared" si="22"/>
        <v>3.0002416506181375E-2</v>
      </c>
      <c r="AJ33" s="19"/>
      <c r="AK33" s="21">
        <f t="shared" si="15"/>
        <v>-2.5377571932574255E-5</v>
      </c>
      <c r="AL33" s="22">
        <f t="shared" si="9"/>
        <v>-8.4513607181923981E-4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18.950000000000045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1.6850340000000039</v>
      </c>
      <c r="I34" s="19"/>
      <c r="J34" s="38">
        <f>0.64*$G$44+0.18*$G$45+0.18*$G$46</f>
        <v>8.8919999999999999E-2</v>
      </c>
      <c r="K34" s="18">
        <f t="shared" si="18"/>
        <v>1.6850340000000039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1.6850340000000039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1.6850340000000039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1.6850340000000039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1.6850340000000039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25.32801793194481</v>
      </c>
      <c r="I36" s="31"/>
      <c r="J36" s="42"/>
      <c r="K36" s="44">
        <f>SUM(K29:K35)+K28</f>
        <v>27.165061891913108</v>
      </c>
      <c r="L36" s="31"/>
      <c r="M36" s="32">
        <f t="shared" si="10"/>
        <v>1.8370439599682982</v>
      </c>
      <c r="N36" s="33">
        <f t="shared" ref="N36:N46" si="24">IF((H36)=0,"",(M36/H36))</f>
        <v>7.2530111314053416E-2</v>
      </c>
      <c r="O36" s="31"/>
      <c r="P36" s="42"/>
      <c r="Q36" s="44">
        <f>SUM(Q29:Q35)+Q28</f>
        <v>27.985061770869216</v>
      </c>
      <c r="R36" s="31"/>
      <c r="S36" s="32">
        <f t="shared" si="12"/>
        <v>0.81999987895610715</v>
      </c>
      <c r="T36" s="33">
        <f t="shared" ref="T36:T46" si="25">IF((K36)=0,"",(S36/K36))</f>
        <v>3.0185827745167652E-2</v>
      </c>
      <c r="U36" s="31"/>
      <c r="V36" s="42"/>
      <c r="W36" s="44">
        <f>SUM(W29:W35)+W28</f>
        <v>28.475061823760974</v>
      </c>
      <c r="X36" s="31"/>
      <c r="Y36" s="32">
        <f t="shared" si="13"/>
        <v>0.49000005289175874</v>
      </c>
      <c r="Z36" s="33">
        <f t="shared" ref="Z36:Z46" si="26">IF((Q36)=0,"",(Y36/Q36))</f>
        <v>1.7509343266907479E-2</v>
      </c>
      <c r="AA36" s="31"/>
      <c r="AB36" s="42"/>
      <c r="AC36" s="44">
        <f>SUM(AC29:AC35)+AC28</f>
        <v>28.825061794078117</v>
      </c>
      <c r="AD36" s="31"/>
      <c r="AE36" s="32">
        <f t="shared" si="14"/>
        <v>0.34999997031714258</v>
      </c>
      <c r="AF36" s="33">
        <f t="shared" ref="AF36:AF46" si="27">IF((W36)=0,"",(AE36/W36))</f>
        <v>1.2291456028554981E-2</v>
      </c>
      <c r="AG36" s="31"/>
      <c r="AH36" s="42"/>
      <c r="AI36" s="44">
        <f>SUM(AI29:AI35)+AI28</f>
        <v>28.785036416506184</v>
      </c>
      <c r="AJ36" s="31"/>
      <c r="AK36" s="32">
        <f t="shared" si="15"/>
        <v>-4.0025377571932808E-2</v>
      </c>
      <c r="AL36" s="33">
        <f t="shared" ref="AL36:AL46" si="28">IF((AC36)=0,"",(AK36/AC36))</f>
        <v>-1.388561726523539E-3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518.95000000000005</v>
      </c>
      <c r="G37" s="20">
        <v>7.1999999999999998E-3</v>
      </c>
      <c r="H37" s="18">
        <f>F37*G37</f>
        <v>3.7364400000000004</v>
      </c>
      <c r="I37" s="19"/>
      <c r="J37" s="20">
        <v>7.6E-3</v>
      </c>
      <c r="K37" s="18">
        <f>$F37*J37</f>
        <v>3.9440200000000005</v>
      </c>
      <c r="L37" s="19"/>
      <c r="M37" s="21">
        <f t="shared" si="10"/>
        <v>0.2075800000000001</v>
      </c>
      <c r="N37" s="22">
        <f t="shared" si="24"/>
        <v>5.5555555555555573E-2</v>
      </c>
      <c r="O37" s="19"/>
      <c r="P37" s="20">
        <v>7.7999999999999996E-3</v>
      </c>
      <c r="Q37" s="18">
        <f>$F37*P37</f>
        <v>4.0478100000000001</v>
      </c>
      <c r="R37" s="19"/>
      <c r="S37" s="21">
        <f t="shared" si="12"/>
        <v>0.1037899999999996</v>
      </c>
      <c r="T37" s="22">
        <f t="shared" si="25"/>
        <v>2.6315789473684108E-2</v>
      </c>
      <c r="U37" s="19"/>
      <c r="V37" s="20">
        <v>8.0999999999999996E-3</v>
      </c>
      <c r="W37" s="18">
        <f>$F37*V37</f>
        <v>4.2034950000000002</v>
      </c>
      <c r="X37" s="19"/>
      <c r="Y37" s="21">
        <f t="shared" si="13"/>
        <v>0.15568500000000007</v>
      </c>
      <c r="Z37" s="22">
        <f t="shared" si="26"/>
        <v>3.8461538461538478E-2</v>
      </c>
      <c r="AA37" s="19"/>
      <c r="AB37" s="20">
        <v>8.3999999999999995E-3</v>
      </c>
      <c r="AC37" s="18">
        <f>$F37*AB37</f>
        <v>4.3591800000000003</v>
      </c>
      <c r="AD37" s="19"/>
      <c r="AE37" s="21">
        <f t="shared" si="14"/>
        <v>0.15568500000000007</v>
      </c>
      <c r="AF37" s="22">
        <f t="shared" si="27"/>
        <v>3.7037037037037056E-2</v>
      </c>
      <c r="AG37" s="19"/>
      <c r="AH37" s="20">
        <v>8.6E-3</v>
      </c>
      <c r="AI37" s="18">
        <f>$F37*AH37</f>
        <v>4.4629700000000003</v>
      </c>
      <c r="AJ37" s="19"/>
      <c r="AK37" s="21">
        <f t="shared" si="15"/>
        <v>0.10379000000000005</v>
      </c>
      <c r="AL37" s="22">
        <f t="shared" si="28"/>
        <v>2.3809523809523819E-2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518.95000000000005</v>
      </c>
      <c r="G38" s="20">
        <v>5.1999999999999998E-3</v>
      </c>
      <c r="H38" s="18">
        <f>F38*G38</f>
        <v>2.6985399999999999</v>
      </c>
      <c r="I38" s="19"/>
      <c r="J38" s="20">
        <v>5.5999999999999999E-3</v>
      </c>
      <c r="K38" s="18">
        <f>$F38*J38</f>
        <v>2.90612</v>
      </c>
      <c r="L38" s="19"/>
      <c r="M38" s="21">
        <f t="shared" si="10"/>
        <v>0.2075800000000001</v>
      </c>
      <c r="N38" s="22">
        <f t="shared" si="24"/>
        <v>7.6923076923076955E-2</v>
      </c>
      <c r="O38" s="19"/>
      <c r="P38" s="20">
        <v>5.7000000000000002E-3</v>
      </c>
      <c r="Q38" s="18">
        <f>$F38*P38</f>
        <v>2.9580150000000005</v>
      </c>
      <c r="R38" s="19"/>
      <c r="S38" s="21">
        <f t="shared" si="12"/>
        <v>5.1895000000000469E-2</v>
      </c>
      <c r="T38" s="22">
        <f t="shared" si="25"/>
        <v>1.7857142857143019E-2</v>
      </c>
      <c r="U38" s="19"/>
      <c r="V38" s="20">
        <v>5.7999999999999996E-3</v>
      </c>
      <c r="W38" s="18">
        <f>$F38*V38</f>
        <v>3.0099100000000001</v>
      </c>
      <c r="X38" s="19"/>
      <c r="Y38" s="21">
        <f t="shared" si="13"/>
        <v>5.189499999999958E-2</v>
      </c>
      <c r="Z38" s="22">
        <f t="shared" si="26"/>
        <v>1.7543859649122664E-2</v>
      </c>
      <c r="AA38" s="19"/>
      <c r="AB38" s="20">
        <v>6.0000000000000001E-3</v>
      </c>
      <c r="AC38" s="18">
        <f>$F38*AB38</f>
        <v>3.1137000000000001</v>
      </c>
      <c r="AD38" s="19"/>
      <c r="AE38" s="21">
        <f t="shared" si="14"/>
        <v>0.10379000000000005</v>
      </c>
      <c r="AF38" s="22">
        <f t="shared" si="27"/>
        <v>3.4482758620689669E-2</v>
      </c>
      <c r="AG38" s="19"/>
      <c r="AH38" s="20">
        <v>6.1000000000000004E-3</v>
      </c>
      <c r="AI38" s="18">
        <f>$F38*AH38</f>
        <v>3.1655950000000006</v>
      </c>
      <c r="AJ38" s="19"/>
      <c r="AK38" s="21">
        <f t="shared" si="15"/>
        <v>5.1895000000000469E-2</v>
      </c>
      <c r="AL38" s="22">
        <f t="shared" si="28"/>
        <v>1.6666666666666816E-2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31.762997931944813</v>
      </c>
      <c r="I39" s="49"/>
      <c r="J39" s="48"/>
      <c r="K39" s="44">
        <f>SUM(K36:K38)</f>
        <v>34.015201891913108</v>
      </c>
      <c r="L39" s="49"/>
      <c r="M39" s="32">
        <f t="shared" si="10"/>
        <v>2.2522039599682948</v>
      </c>
      <c r="N39" s="33">
        <f t="shared" si="24"/>
        <v>7.0906529817930025E-2</v>
      </c>
      <c r="O39" s="49"/>
      <c r="P39" s="48"/>
      <c r="Q39" s="44">
        <f>SUM(Q36:Q38)</f>
        <v>34.990886770869217</v>
      </c>
      <c r="R39" s="49"/>
      <c r="S39" s="32">
        <f t="shared" si="12"/>
        <v>0.975684878956109</v>
      </c>
      <c r="T39" s="33">
        <f t="shared" si="25"/>
        <v>2.8683789149817503E-2</v>
      </c>
      <c r="U39" s="49"/>
      <c r="V39" s="48"/>
      <c r="W39" s="44">
        <f>SUM(W36:W38)</f>
        <v>35.688466823760969</v>
      </c>
      <c r="X39" s="49"/>
      <c r="Y39" s="32">
        <f t="shared" si="13"/>
        <v>0.69758005289175173</v>
      </c>
      <c r="Z39" s="33">
        <f t="shared" si="26"/>
        <v>1.9936049562267865E-2</v>
      </c>
      <c r="AA39" s="49"/>
      <c r="AB39" s="48"/>
      <c r="AC39" s="44">
        <f>SUM(AC36:AC38)</f>
        <v>36.29794179407812</v>
      </c>
      <c r="AD39" s="49"/>
      <c r="AE39" s="32">
        <f t="shared" si="14"/>
        <v>0.60947497031715159</v>
      </c>
      <c r="AF39" s="33">
        <f t="shared" si="27"/>
        <v>1.707764509265414E-2</v>
      </c>
      <c r="AG39" s="49"/>
      <c r="AH39" s="48"/>
      <c r="AI39" s="44">
        <f>SUM(AI36:AI38)</f>
        <v>36.413601416506189</v>
      </c>
      <c r="AJ39" s="49"/>
      <c r="AK39" s="32">
        <f t="shared" si="15"/>
        <v>0.11565962242806904</v>
      </c>
      <c r="AL39" s="33">
        <f t="shared" si="28"/>
        <v>3.1863961621906205E-3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518.95000000000005</v>
      </c>
      <c r="G40" s="51">
        <v>4.4000000000000003E-3</v>
      </c>
      <c r="H40" s="162">
        <f t="shared" ref="H40:H48" si="29">F40*G40</f>
        <v>2.2833800000000002</v>
      </c>
      <c r="I40" s="19"/>
      <c r="J40" s="51">
        <v>4.4000000000000003E-3</v>
      </c>
      <c r="K40" s="162">
        <f t="shared" ref="K40:K48" si="30">$F40*J40</f>
        <v>2.2833800000000002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2.2833800000000002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2.2833800000000002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2.2833800000000002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2.2833800000000002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518.95000000000005</v>
      </c>
      <c r="G41" s="51">
        <v>1.1999999999999999E-3</v>
      </c>
      <c r="H41" s="162">
        <f t="shared" si="29"/>
        <v>0.62273999999999996</v>
      </c>
      <c r="I41" s="19"/>
      <c r="J41" s="51">
        <v>1.1999999999999999E-3</v>
      </c>
      <c r="K41" s="162">
        <f t="shared" si="30"/>
        <v>0.62273999999999996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0.67463499999999998</v>
      </c>
      <c r="R41" s="19"/>
      <c r="S41" s="21">
        <f t="shared" si="12"/>
        <v>5.1895000000000024E-2</v>
      </c>
      <c r="T41" s="163">
        <f t="shared" si="25"/>
        <v>8.3333333333333384E-2</v>
      </c>
      <c r="U41" s="19"/>
      <c r="V41" s="51">
        <v>1.2999999999999999E-3</v>
      </c>
      <c r="W41" s="162">
        <f t="shared" si="32"/>
        <v>0.67463499999999998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0.67463499999999998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0.67463499999999998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500</v>
      </c>
      <c r="G43" s="51">
        <v>7.0000000000000001E-3</v>
      </c>
      <c r="H43" s="162">
        <f t="shared" si="29"/>
        <v>3.5</v>
      </c>
      <c r="I43" s="19"/>
      <c r="J43" s="51">
        <v>7.0000000000000001E-3</v>
      </c>
      <c r="K43" s="162">
        <f t="shared" si="30"/>
        <v>3.5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3.5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3.5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3.5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3.5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320</v>
      </c>
      <c r="G44" s="55">
        <v>7.1999999999999995E-2</v>
      </c>
      <c r="H44" s="162">
        <f t="shared" si="29"/>
        <v>23.04</v>
      </c>
      <c r="I44" s="19"/>
      <c r="J44" s="55">
        <v>7.1999999999999995E-2</v>
      </c>
      <c r="K44" s="162">
        <f t="shared" si="30"/>
        <v>23.04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23.04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23.04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23.04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23.04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90</v>
      </c>
      <c r="G45" s="55">
        <v>0.109</v>
      </c>
      <c r="H45" s="162">
        <f t="shared" si="29"/>
        <v>9.81</v>
      </c>
      <c r="I45" s="19"/>
      <c r="J45" s="55">
        <v>0.109</v>
      </c>
      <c r="K45" s="162">
        <f t="shared" si="30"/>
        <v>9.81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9.81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9.81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9.81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9.81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90</v>
      </c>
      <c r="G46" s="55">
        <v>0.129</v>
      </c>
      <c r="H46" s="162">
        <f t="shared" si="29"/>
        <v>11.61</v>
      </c>
      <c r="I46" s="19"/>
      <c r="J46" s="55">
        <v>0.129</v>
      </c>
      <c r="K46" s="162">
        <f t="shared" si="30"/>
        <v>11.61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11.61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11.61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11.61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11.61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500</v>
      </c>
      <c r="G47" s="55">
        <v>8.3000000000000004E-2</v>
      </c>
      <c r="H47" s="162">
        <f t="shared" si="29"/>
        <v>41.5</v>
      </c>
      <c r="I47" s="60"/>
      <c r="J47" s="55">
        <v>8.3000000000000004E-2</v>
      </c>
      <c r="K47" s="162">
        <f t="shared" si="30"/>
        <v>41.5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41.5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41.5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41.5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41.5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0</v>
      </c>
      <c r="G48" s="55">
        <v>9.7000000000000003E-2</v>
      </c>
      <c r="H48" s="162">
        <f t="shared" si="29"/>
        <v>0</v>
      </c>
      <c r="I48" s="60"/>
      <c r="J48" s="55">
        <v>9.7000000000000003E-2</v>
      </c>
      <c r="K48" s="162">
        <f t="shared" si="30"/>
        <v>0</v>
      </c>
      <c r="L48" s="60"/>
      <c r="M48" s="61">
        <f t="shared" si="10"/>
        <v>0</v>
      </c>
      <c r="N48" s="163" t="e">
        <f>IF((H48)=FALSE,"",(M48/H48))</f>
        <v>#DIV/0!</v>
      </c>
      <c r="O48" s="60"/>
      <c r="P48" s="55">
        <v>9.7000000000000003E-2</v>
      </c>
      <c r="Q48" s="162">
        <f t="shared" si="31"/>
        <v>0</v>
      </c>
      <c r="R48" s="60"/>
      <c r="S48" s="61">
        <f t="shared" si="12"/>
        <v>0</v>
      </c>
      <c r="T48" s="163" t="e">
        <f>IF((K48)=FALSE,"",(S48/K48))</f>
        <v>#DIV/0!</v>
      </c>
      <c r="U48" s="60"/>
      <c r="V48" s="55">
        <v>9.7000000000000003E-2</v>
      </c>
      <c r="W48" s="162">
        <f t="shared" si="32"/>
        <v>0</v>
      </c>
      <c r="X48" s="60"/>
      <c r="Y48" s="61">
        <f t="shared" si="13"/>
        <v>0</v>
      </c>
      <c r="Z48" s="163" t="e">
        <f>IF((Q48)=FALSE,"",(Y48/Q48))</f>
        <v>#DIV/0!</v>
      </c>
      <c r="AA48" s="60"/>
      <c r="AB48" s="55">
        <v>9.7000000000000003E-2</v>
      </c>
      <c r="AC48" s="162">
        <f t="shared" si="33"/>
        <v>0</v>
      </c>
      <c r="AD48" s="60"/>
      <c r="AE48" s="61">
        <f t="shared" si="14"/>
        <v>0</v>
      </c>
      <c r="AF48" s="163" t="e">
        <f>IF((W48)=FALSE,"",(AE48/W48))</f>
        <v>#DIV/0!</v>
      </c>
      <c r="AG48" s="60"/>
      <c r="AH48" s="55">
        <v>9.7000000000000003E-2</v>
      </c>
      <c r="AI48" s="162">
        <f t="shared" si="34"/>
        <v>0</v>
      </c>
      <c r="AJ48" s="60"/>
      <c r="AK48" s="61">
        <f t="shared" si="15"/>
        <v>0</v>
      </c>
      <c r="AL48" s="163" t="e">
        <f>IF((AC48)=FALSE,"",(AK48/AC48))</f>
        <v>#DIV/0!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82.879117931944819</v>
      </c>
      <c r="I50" s="76"/>
      <c r="J50" s="73"/>
      <c r="K50" s="75">
        <f>SUM(K40:K46,K39)</f>
        <v>85.131321891913103</v>
      </c>
      <c r="L50" s="76"/>
      <c r="M50" s="77">
        <f>K50-H50</f>
        <v>2.2522039599682842</v>
      </c>
      <c r="N50" s="78">
        <f>IF((H50)=0,"",(M50/H50))</f>
        <v>2.7174564789862438E-2</v>
      </c>
      <c r="O50" s="76"/>
      <c r="P50" s="73"/>
      <c r="Q50" s="75">
        <f>SUM(Q40:Q46,Q39)</f>
        <v>86.158901770869221</v>
      </c>
      <c r="R50" s="76"/>
      <c r="S50" s="77">
        <f t="shared" si="12"/>
        <v>1.0275798789561179</v>
      </c>
      <c r="T50" s="78">
        <f>IF((K50)=0,"",(S50/K50))</f>
        <v>1.2070526524429911E-2</v>
      </c>
      <c r="U50" s="76"/>
      <c r="V50" s="73"/>
      <c r="W50" s="75">
        <f>SUM(W40:W46,W39)</f>
        <v>86.856481823760959</v>
      </c>
      <c r="X50" s="76"/>
      <c r="Y50" s="77">
        <f t="shared" si="13"/>
        <v>0.69758005289173752</v>
      </c>
      <c r="Z50" s="78">
        <f>IF((Q50)=0,"",(Y50/Q50))</f>
        <v>8.0964362190558119E-3</v>
      </c>
      <c r="AA50" s="76"/>
      <c r="AB50" s="73"/>
      <c r="AC50" s="75">
        <f>SUM(AC40:AC46,AC39)</f>
        <v>87.465956794078124</v>
      </c>
      <c r="AD50" s="76"/>
      <c r="AE50" s="77">
        <f t="shared" si="14"/>
        <v>0.6094749703171658</v>
      </c>
      <c r="AF50" s="78">
        <f>IF((W50)=0,"",(AE50/W50))</f>
        <v>7.017034969869506E-3</v>
      </c>
      <c r="AG50" s="76"/>
      <c r="AH50" s="73"/>
      <c r="AI50" s="75">
        <f>SUM(AI40:AI46,AI39)</f>
        <v>87.581616416506193</v>
      </c>
      <c r="AJ50" s="76"/>
      <c r="AK50" s="77">
        <f t="shared" si="15"/>
        <v>0.11565962242806904</v>
      </c>
      <c r="AL50" s="78">
        <f>IF((AC50)=0,"",(AK50/AC50))</f>
        <v>1.3223387323180779E-3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10.774285331152827</v>
      </c>
      <c r="I51" s="83"/>
      <c r="J51" s="80">
        <v>0.13</v>
      </c>
      <c r="K51" s="84">
        <f>K50*J51</f>
        <v>11.067071845948703</v>
      </c>
      <c r="L51" s="83"/>
      <c r="M51" s="85">
        <f>K51-H51</f>
        <v>0.29278651479587658</v>
      </c>
      <c r="N51" s="86">
        <f>IF((H51)=0,"",(M51/H51))</f>
        <v>2.7174564789862403E-2</v>
      </c>
      <c r="O51" s="83"/>
      <c r="P51" s="80">
        <v>0.13</v>
      </c>
      <c r="Q51" s="84">
        <f>Q50*P51</f>
        <v>11.200657230212999</v>
      </c>
      <c r="R51" s="83"/>
      <c r="S51" s="85">
        <f t="shared" si="12"/>
        <v>0.13358538426429512</v>
      </c>
      <c r="T51" s="86">
        <f>IF((K51)=0,"",(S51/K51))</f>
        <v>1.2070526524429892E-2</v>
      </c>
      <c r="U51" s="83"/>
      <c r="V51" s="80">
        <v>0.13</v>
      </c>
      <c r="W51" s="84">
        <f>W50*V51</f>
        <v>11.291342637088926</v>
      </c>
      <c r="X51" s="83"/>
      <c r="Y51" s="85">
        <f t="shared" si="13"/>
        <v>9.0685406875927299E-2</v>
      </c>
      <c r="Z51" s="86">
        <f>IF((Q51)=0,"",(Y51/Q51))</f>
        <v>8.0964362190559386E-3</v>
      </c>
      <c r="AA51" s="83"/>
      <c r="AB51" s="80">
        <v>0.13</v>
      </c>
      <c r="AC51" s="84">
        <f>AC50*AB51</f>
        <v>11.370574383230156</v>
      </c>
      <c r="AD51" s="83"/>
      <c r="AE51" s="85">
        <f t="shared" si="14"/>
        <v>7.923174614123063E-2</v>
      </c>
      <c r="AF51" s="86">
        <f>IF((W51)=0,"",(AE51/W51))</f>
        <v>7.0170349698694236E-3</v>
      </c>
      <c r="AG51" s="83"/>
      <c r="AH51" s="80">
        <v>0.13</v>
      </c>
      <c r="AI51" s="84">
        <f>AI50*AH51</f>
        <v>11.385610134145805</v>
      </c>
      <c r="AJ51" s="83"/>
      <c r="AK51" s="85">
        <f t="shared" si="15"/>
        <v>1.5035750915648904E-2</v>
      </c>
      <c r="AL51" s="86">
        <f>IF((AC51)=0,"",(AK51/AC51))</f>
        <v>1.3223387323180716E-3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93.653403263097644</v>
      </c>
      <c r="I52" s="83"/>
      <c r="J52" s="88"/>
      <c r="K52" s="84">
        <f>K50+K51</f>
        <v>96.198393737861807</v>
      </c>
      <c r="L52" s="83"/>
      <c r="M52" s="85">
        <f>K52-H52</f>
        <v>2.5449904747641625</v>
      </c>
      <c r="N52" s="86">
        <f>IF((H52)=0,"",(M52/H52))</f>
        <v>2.7174564789862451E-2</v>
      </c>
      <c r="O52" s="83"/>
      <c r="P52" s="88"/>
      <c r="Q52" s="84">
        <f>Q50+Q51</f>
        <v>97.359559001082218</v>
      </c>
      <c r="R52" s="83"/>
      <c r="S52" s="85">
        <f t="shared" si="12"/>
        <v>1.1611652632204112</v>
      </c>
      <c r="T52" s="86">
        <f>IF((K52)=0,"",(S52/K52))</f>
        <v>1.2070526524429892E-2</v>
      </c>
      <c r="U52" s="83"/>
      <c r="V52" s="88"/>
      <c r="W52" s="84">
        <f>W50+W51</f>
        <v>98.14782446084989</v>
      </c>
      <c r="X52" s="83"/>
      <c r="Y52" s="85">
        <f t="shared" si="13"/>
        <v>0.78826545976767193</v>
      </c>
      <c r="Z52" s="86">
        <f>IF((Q52)=0,"",(Y52/Q52))</f>
        <v>8.0964362190559004E-3</v>
      </c>
      <c r="AA52" s="83"/>
      <c r="AB52" s="88"/>
      <c r="AC52" s="84">
        <f>AC50+AC51</f>
        <v>98.836531177308274</v>
      </c>
      <c r="AD52" s="83"/>
      <c r="AE52" s="85">
        <f t="shared" si="14"/>
        <v>0.68870671645838399</v>
      </c>
      <c r="AF52" s="86">
        <f>IF((W52)=0,"",(AE52/W52))</f>
        <v>7.0170349698693698E-3</v>
      </c>
      <c r="AG52" s="83"/>
      <c r="AH52" s="88"/>
      <c r="AI52" s="84">
        <f>AI50+AI51</f>
        <v>98.967226550652001</v>
      </c>
      <c r="AJ52" s="83"/>
      <c r="AK52" s="85">
        <f t="shared" si="15"/>
        <v>0.13069537334372683</v>
      </c>
      <c r="AL52" s="86">
        <f>IF((AC52)=0,"",(AK52/AC52))</f>
        <v>1.3223387323181672E-3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-9.3699999999999992</v>
      </c>
      <c r="I53" s="83"/>
      <c r="J53" s="88"/>
      <c r="K53" s="90">
        <f>ROUND(-K52*10%,2)</f>
        <v>-9.6199999999999992</v>
      </c>
      <c r="L53" s="83"/>
      <c r="M53" s="91">
        <f>K53-H53</f>
        <v>-0.25</v>
      </c>
      <c r="N53" s="92">
        <f>IF((H53)=0,"",(M53/H53))</f>
        <v>2.6680896478121666E-2</v>
      </c>
      <c r="O53" s="83"/>
      <c r="P53" s="88"/>
      <c r="Q53" s="90">
        <f>ROUND(-Q52*10%,2)</f>
        <v>-9.74</v>
      </c>
      <c r="R53" s="83"/>
      <c r="S53" s="91">
        <f t="shared" si="12"/>
        <v>-0.12000000000000099</v>
      </c>
      <c r="T53" s="92">
        <f>IF((K53)=0,"",(S53/K53))</f>
        <v>1.2474012474012579E-2</v>
      </c>
      <c r="U53" s="83"/>
      <c r="V53" s="88"/>
      <c r="W53" s="90">
        <f>ROUND(-W52*10%,2)</f>
        <v>-9.81</v>
      </c>
      <c r="X53" s="83"/>
      <c r="Y53" s="91">
        <f t="shared" si="13"/>
        <v>-7.0000000000000284E-2</v>
      </c>
      <c r="Z53" s="92">
        <f>IF((Q53)=0,"",(Y53/Q53))</f>
        <v>7.1868583162217952E-3</v>
      </c>
      <c r="AA53" s="83"/>
      <c r="AB53" s="88"/>
      <c r="AC53" s="90">
        <f>ROUND(-AC52*10%,2)</f>
        <v>-9.8800000000000008</v>
      </c>
      <c r="AD53" s="83"/>
      <c r="AE53" s="91">
        <f t="shared" si="14"/>
        <v>-7.0000000000000284E-2</v>
      </c>
      <c r="AF53" s="92">
        <f>IF((W53)=0,"",(AE53/W53))</f>
        <v>7.135575942915421E-3</v>
      </c>
      <c r="AG53" s="83"/>
      <c r="AH53" s="88"/>
      <c r="AI53" s="90">
        <f>ROUND(-AI52*10%,2)</f>
        <v>-9.9</v>
      </c>
      <c r="AJ53" s="83"/>
      <c r="AK53" s="91">
        <f t="shared" si="15"/>
        <v>-1.9999999999999574E-2</v>
      </c>
      <c r="AL53" s="92">
        <f>IF((AC53)=0,"",(AK53/AC53))</f>
        <v>2.0242914979756652E-3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84.28340326309764</v>
      </c>
      <c r="I54" s="96"/>
      <c r="J54" s="93"/>
      <c r="K54" s="97">
        <f>K52+K53</f>
        <v>86.578393737861802</v>
      </c>
      <c r="L54" s="96"/>
      <c r="M54" s="98">
        <f>K54-H54</f>
        <v>2.2949904747641625</v>
      </c>
      <c r="N54" s="99">
        <f>IF((H54)=0,"",(M54/H54))</f>
        <v>2.7229447149875512E-2</v>
      </c>
      <c r="O54" s="96"/>
      <c r="P54" s="93"/>
      <c r="Q54" s="97">
        <f>Q52+Q53</f>
        <v>87.619559001082223</v>
      </c>
      <c r="R54" s="96"/>
      <c r="S54" s="98">
        <f t="shared" si="12"/>
        <v>1.0411652632204209</v>
      </c>
      <c r="T54" s="99">
        <f>IF((K54)=0,"",(S54/K54))</f>
        <v>1.202569392050417E-2</v>
      </c>
      <c r="U54" s="96"/>
      <c r="V54" s="93"/>
      <c r="W54" s="97">
        <f>W52+W53</f>
        <v>88.337824460849887</v>
      </c>
      <c r="X54" s="96"/>
      <c r="Y54" s="98">
        <f t="shared" si="13"/>
        <v>0.71826545976766454</v>
      </c>
      <c r="Z54" s="99">
        <f>IF((Q54)=0,"",(Y54/Q54))</f>
        <v>8.1975470768894526E-3</v>
      </c>
      <c r="AA54" s="96"/>
      <c r="AB54" s="93"/>
      <c r="AC54" s="97">
        <f>AC52+AC53</f>
        <v>88.956531177308278</v>
      </c>
      <c r="AD54" s="96"/>
      <c r="AE54" s="98">
        <f t="shared" si="14"/>
        <v>0.61870671645839082</v>
      </c>
      <c r="AF54" s="99">
        <f>IF((W54)=0,"",(AE54/W54))</f>
        <v>7.0038708812960766E-3</v>
      </c>
      <c r="AG54" s="96"/>
      <c r="AH54" s="93"/>
      <c r="AI54" s="97">
        <f>AI52+AI53</f>
        <v>89.067226550651995</v>
      </c>
      <c r="AJ54" s="96"/>
      <c r="AK54" s="98">
        <f t="shared" si="15"/>
        <v>0.1106953733437166</v>
      </c>
      <c r="AL54" s="99">
        <f>IF((AC54)=0,"",(AK54/AC54))</f>
        <v>1.244376010155774E-3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79.919117931944797</v>
      </c>
      <c r="I56" s="110"/>
      <c r="J56" s="107"/>
      <c r="K56" s="109">
        <f>SUM(K47:K48,K39,K40:K43)</f>
        <v>82.171321891913095</v>
      </c>
      <c r="L56" s="110"/>
      <c r="M56" s="111">
        <f>K56-H56</f>
        <v>2.2522039599682984</v>
      </c>
      <c r="N56" s="78">
        <f>IF((H56)=0,"",(M56/H56))</f>
        <v>2.8181041260817778E-2</v>
      </c>
      <c r="O56" s="110"/>
      <c r="P56" s="107"/>
      <c r="Q56" s="109">
        <f>SUM(Q47:Q48,Q39,Q40:Q43)</f>
        <v>83.198901770869213</v>
      </c>
      <c r="R56" s="110"/>
      <c r="S56" s="111">
        <f t="shared" si="12"/>
        <v>1.0275798789561179</v>
      </c>
      <c r="T56" s="78">
        <f>IF((K56)=0,"",(S56/K56))</f>
        <v>1.2505334650789492E-2</v>
      </c>
      <c r="U56" s="110"/>
      <c r="V56" s="107"/>
      <c r="W56" s="109">
        <f>SUM(W47:W48,W39,W40:W43)</f>
        <v>83.896481823760951</v>
      </c>
      <c r="X56" s="110"/>
      <c r="Y56" s="111">
        <f t="shared" si="13"/>
        <v>0.69758005289173752</v>
      </c>
      <c r="Z56" s="78">
        <f>IF((Q56)=0,"",(Y56/Q56))</f>
        <v>8.3844863098419438E-3</v>
      </c>
      <c r="AA56" s="110"/>
      <c r="AB56" s="107"/>
      <c r="AC56" s="109">
        <f>SUM(AC47:AC48,AC39,AC40:AC43)</f>
        <v>84.505956794078116</v>
      </c>
      <c r="AD56" s="110"/>
      <c r="AE56" s="111">
        <f t="shared" si="14"/>
        <v>0.6094749703171658</v>
      </c>
      <c r="AF56" s="78">
        <f>IF((W56)=0,"",(AE56/W56))</f>
        <v>7.2646070141233485E-3</v>
      </c>
      <c r="AG56" s="110"/>
      <c r="AH56" s="107"/>
      <c r="AI56" s="109">
        <f>SUM(AI47:AI48,AI39,AI40:AI43)</f>
        <v>84.621616416506185</v>
      </c>
      <c r="AJ56" s="110"/>
      <c r="AK56" s="111">
        <f t="shared" si="15"/>
        <v>0.11565962242806904</v>
      </c>
      <c r="AL56" s="78">
        <f>IF((AC56)=0,"",(AK56/AC56))</f>
        <v>1.3686564452480593E-3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10.389485331152825</v>
      </c>
      <c r="I57" s="115"/>
      <c r="J57" s="113">
        <v>0.13</v>
      </c>
      <c r="K57" s="116">
        <f>K56*J57</f>
        <v>10.682271845948703</v>
      </c>
      <c r="L57" s="115"/>
      <c r="M57" s="117">
        <f>K57-H57</f>
        <v>0.29278651479587836</v>
      </c>
      <c r="N57" s="86">
        <f>IF((H57)=0,"",(M57/H57))</f>
        <v>2.8181041260817736E-2</v>
      </c>
      <c r="O57" s="115"/>
      <c r="P57" s="113">
        <v>0.13</v>
      </c>
      <c r="Q57" s="116">
        <f>Q56*P57</f>
        <v>10.815857230212998</v>
      </c>
      <c r="R57" s="115"/>
      <c r="S57" s="117">
        <f t="shared" si="12"/>
        <v>0.13358538426429512</v>
      </c>
      <c r="T57" s="86">
        <f>IF((K57)=0,"",(S57/K57))</f>
        <v>1.2505334650789471E-2</v>
      </c>
      <c r="U57" s="115"/>
      <c r="V57" s="113">
        <v>0.13</v>
      </c>
      <c r="W57" s="116">
        <f>W56*V57</f>
        <v>10.906542637088924</v>
      </c>
      <c r="X57" s="115"/>
      <c r="Y57" s="117">
        <f t="shared" si="13"/>
        <v>9.0685406875925523E-2</v>
      </c>
      <c r="Z57" s="86">
        <f>IF((Q57)=0,"",(Y57/Q57))</f>
        <v>8.3844863098419091E-3</v>
      </c>
      <c r="AA57" s="115"/>
      <c r="AB57" s="113">
        <v>0.13</v>
      </c>
      <c r="AC57" s="116">
        <f>AC56*AB57</f>
        <v>10.985774383230156</v>
      </c>
      <c r="AD57" s="115"/>
      <c r="AE57" s="117">
        <f t="shared" si="14"/>
        <v>7.9231746141232406E-2</v>
      </c>
      <c r="AF57" s="86">
        <f>IF((W57)=0,"",(AE57/W57))</f>
        <v>7.2646070141234266E-3</v>
      </c>
      <c r="AG57" s="115"/>
      <c r="AH57" s="113">
        <v>0.13</v>
      </c>
      <c r="AI57" s="116">
        <f>AI56*AH57</f>
        <v>11.000810134145805</v>
      </c>
      <c r="AJ57" s="115"/>
      <c r="AK57" s="117">
        <f t="shared" si="15"/>
        <v>1.5035750915648904E-2</v>
      </c>
      <c r="AL57" s="86">
        <f>IF((AC57)=0,"",(AK57/AC57))</f>
        <v>1.3686564452480526E-3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90.308603263097623</v>
      </c>
      <c r="I58" s="115"/>
      <c r="J58" s="119"/>
      <c r="K58" s="116">
        <f>K56+K57</f>
        <v>92.8535937378618</v>
      </c>
      <c r="L58" s="115"/>
      <c r="M58" s="117">
        <f>K58-H58</f>
        <v>2.5449904747641767</v>
      </c>
      <c r="N58" s="86">
        <f>IF((H58)=0,"",(M58/H58))</f>
        <v>2.8181041260817774E-2</v>
      </c>
      <c r="O58" s="115"/>
      <c r="P58" s="119"/>
      <c r="Q58" s="116">
        <f>Q56+Q57</f>
        <v>94.014759001082211</v>
      </c>
      <c r="R58" s="115"/>
      <c r="S58" s="117">
        <f t="shared" si="12"/>
        <v>1.1611652632204112</v>
      </c>
      <c r="T58" s="86">
        <f>IF((K58)=0,"",(S58/K58))</f>
        <v>1.2505334650789469E-2</v>
      </c>
      <c r="U58" s="115"/>
      <c r="V58" s="119"/>
      <c r="W58" s="116">
        <f>W56+W57</f>
        <v>94.803024460849869</v>
      </c>
      <c r="X58" s="115"/>
      <c r="Y58" s="117">
        <f t="shared" si="13"/>
        <v>0.78826545976765772</v>
      </c>
      <c r="Z58" s="86">
        <f>IF((Q58)=0,"",(Y58/Q58))</f>
        <v>8.3844863098418831E-3</v>
      </c>
      <c r="AA58" s="115"/>
      <c r="AB58" s="119"/>
      <c r="AC58" s="116">
        <f>AC56+AC57</f>
        <v>95.491731177308267</v>
      </c>
      <c r="AD58" s="115"/>
      <c r="AE58" s="117">
        <f t="shared" si="14"/>
        <v>0.6887067164583982</v>
      </c>
      <c r="AF58" s="86">
        <f>IF((W58)=0,"",(AE58/W58))</f>
        <v>7.264607014123358E-3</v>
      </c>
      <c r="AG58" s="115"/>
      <c r="AH58" s="119"/>
      <c r="AI58" s="116">
        <f>AI56+AI57</f>
        <v>95.622426550651994</v>
      </c>
      <c r="AJ58" s="115"/>
      <c r="AK58" s="117">
        <f t="shared" si="15"/>
        <v>0.13069537334372683</v>
      </c>
      <c r="AL58" s="86">
        <f>IF((AC58)=0,"",(AK58/AC58))</f>
        <v>1.3686564452481517E-3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-9.0299999999999994</v>
      </c>
      <c r="I59" s="115"/>
      <c r="J59" s="119"/>
      <c r="K59" s="122">
        <f>ROUND(-K58*10%,2)</f>
        <v>-9.2899999999999991</v>
      </c>
      <c r="L59" s="115"/>
      <c r="M59" s="123">
        <f>K59-H59</f>
        <v>-0.25999999999999979</v>
      </c>
      <c r="N59" s="92">
        <f>IF((H59)=0,"",(M59/H59))</f>
        <v>2.8792912513842726E-2</v>
      </c>
      <c r="O59" s="115"/>
      <c r="P59" s="119"/>
      <c r="Q59" s="122">
        <f>ROUND(-Q58*10%,2)</f>
        <v>-9.4</v>
      </c>
      <c r="R59" s="115"/>
      <c r="S59" s="123">
        <f t="shared" si="12"/>
        <v>-0.11000000000000121</v>
      </c>
      <c r="T59" s="92">
        <f>IF((K59)=0,"",(S59/K59))</f>
        <v>1.1840688912809604E-2</v>
      </c>
      <c r="U59" s="115"/>
      <c r="V59" s="119"/>
      <c r="W59" s="122">
        <f>ROUND(-W58*10%,2)</f>
        <v>-9.48</v>
      </c>
      <c r="X59" s="115"/>
      <c r="Y59" s="123">
        <f t="shared" si="13"/>
        <v>-8.0000000000000071E-2</v>
      </c>
      <c r="Z59" s="92">
        <f>IF((Q59)=0,"",(Y59/Q59))</f>
        <v>8.5106382978723475E-3</v>
      </c>
      <c r="AA59" s="115"/>
      <c r="AB59" s="119"/>
      <c r="AC59" s="122">
        <f>ROUND(-AC58*10%,2)</f>
        <v>-9.5500000000000007</v>
      </c>
      <c r="AD59" s="115"/>
      <c r="AE59" s="123">
        <f t="shared" si="14"/>
        <v>-7.0000000000000284E-2</v>
      </c>
      <c r="AF59" s="92">
        <f>IF((W59)=0,"",(AE59/W59))</f>
        <v>7.3839662447257679E-3</v>
      </c>
      <c r="AG59" s="115"/>
      <c r="AH59" s="119"/>
      <c r="AI59" s="122">
        <f>ROUND(-AI58*10%,2)</f>
        <v>-9.56</v>
      </c>
      <c r="AJ59" s="115"/>
      <c r="AK59" s="123">
        <f t="shared" si="15"/>
        <v>-9.9999999999997868E-3</v>
      </c>
      <c r="AL59" s="92">
        <f>IF((AC59)=0,"",(AK59/AC59))</f>
        <v>1.0471204188481451E-3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81.278603263097622</v>
      </c>
      <c r="I60" s="127"/>
      <c r="J60" s="124"/>
      <c r="K60" s="128">
        <f>SUM(K58:K59)</f>
        <v>83.563593737861794</v>
      </c>
      <c r="L60" s="127"/>
      <c r="M60" s="129">
        <f>K60-H60</f>
        <v>2.2849904747641716</v>
      </c>
      <c r="N60" s="130">
        <f>IF((H60)=0,"",(M60/H60))</f>
        <v>2.8113062762258497E-2</v>
      </c>
      <c r="O60" s="127"/>
      <c r="P60" s="124"/>
      <c r="Q60" s="128">
        <f>SUM(Q58:Q59)</f>
        <v>84.614759001082206</v>
      </c>
      <c r="R60" s="127"/>
      <c r="S60" s="129">
        <f t="shared" si="12"/>
        <v>1.0511652632204118</v>
      </c>
      <c r="T60" s="130">
        <f>IF((K60)=0,"",(S60/K60))</f>
        <v>1.2579225188877196E-2</v>
      </c>
      <c r="U60" s="127"/>
      <c r="V60" s="124"/>
      <c r="W60" s="128">
        <f>SUM(W58:W59)</f>
        <v>85.323024460849865</v>
      </c>
      <c r="X60" s="127"/>
      <c r="Y60" s="129">
        <f t="shared" si="13"/>
        <v>0.70826545976765942</v>
      </c>
      <c r="Z60" s="130">
        <f>IF((Q60)=0,"",(Y60/Q60))</f>
        <v>8.3704718671904609E-3</v>
      </c>
      <c r="AA60" s="127"/>
      <c r="AB60" s="124"/>
      <c r="AC60" s="128">
        <f>SUM(AC58:AC59)</f>
        <v>85.94173117730827</v>
      </c>
      <c r="AD60" s="127"/>
      <c r="AE60" s="129">
        <f t="shared" si="14"/>
        <v>0.61870671645840503</v>
      </c>
      <c r="AF60" s="130">
        <f>IF((W60)=0,"",(AE60/W60))</f>
        <v>7.2513453474952255E-3</v>
      </c>
      <c r="AG60" s="127"/>
      <c r="AH60" s="124"/>
      <c r="AI60" s="128">
        <f>SUM(AI58:AI59)</f>
        <v>86.062426550651992</v>
      </c>
      <c r="AJ60" s="127"/>
      <c r="AK60" s="129">
        <f t="shared" si="15"/>
        <v>0.12069537334372171</v>
      </c>
      <c r="AL60" s="130">
        <f>IF((AC60)=0,"",(AK60/AC60))</f>
        <v>1.4043861077770523E-3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01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2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3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4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5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O43" zoomScaleNormal="100" workbookViewId="0">
      <selection activeCell="O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8.554687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800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16.350000000000001</v>
      </c>
      <c r="K12" s="18">
        <f t="shared" ref="K12:K27" si="1">$F12*J12</f>
        <v>16.350000000000001</v>
      </c>
      <c r="L12" s="19"/>
      <c r="M12" s="21">
        <f>K12-H12</f>
        <v>1.4300000000000015</v>
      </c>
      <c r="N12" s="22">
        <f>IF((H12)=0,"",(M12/H12))</f>
        <v>9.5844504021447827E-2</v>
      </c>
      <c r="O12" s="19"/>
      <c r="P12" s="16">
        <v>17.079999999999998</v>
      </c>
      <c r="Q12" s="18">
        <f t="shared" ref="Q12:Q27" si="2">$F12*P12</f>
        <v>17.079999999999998</v>
      </c>
      <c r="R12" s="19"/>
      <c r="S12" s="21">
        <f>Q12-K12</f>
        <v>0.72999999999999687</v>
      </c>
      <c r="T12" s="22">
        <f t="shared" ref="T12:T34" si="3">IF((K12)=0,"",(S12/K12))</f>
        <v>4.4648318042813259E-2</v>
      </c>
      <c r="U12" s="19"/>
      <c r="V12" s="16">
        <v>17.420000000000002</v>
      </c>
      <c r="W12" s="18">
        <f t="shared" ref="W12:W27" si="4">$F12*V12</f>
        <v>17.420000000000002</v>
      </c>
      <c r="X12" s="19"/>
      <c r="Y12" s="21">
        <f>W12-Q12</f>
        <v>0.34000000000000341</v>
      </c>
      <c r="Z12" s="22">
        <f t="shared" ref="Z12:Z34" si="5">IF((Q12)=0,"",(Y12/Q12))</f>
        <v>1.9906323185011912E-2</v>
      </c>
      <c r="AA12" s="19"/>
      <c r="AB12" s="16">
        <v>17.670000000000002</v>
      </c>
      <c r="AC12" s="18">
        <f t="shared" ref="AC12:AC27" si="6">$F12*AB12</f>
        <v>17.670000000000002</v>
      </c>
      <c r="AD12" s="19"/>
      <c r="AE12" s="21">
        <f>AC12-W12</f>
        <v>0.25</v>
      </c>
      <c r="AF12" s="22">
        <f t="shared" ref="AF12:AF34" si="7">IF((W12)=0,"",(AE12/W12))</f>
        <v>1.4351320321469574E-2</v>
      </c>
      <c r="AG12" s="19"/>
      <c r="AH12" s="16">
        <v>18.170000000000002</v>
      </c>
      <c r="AI12" s="18">
        <f t="shared" ref="AI12:AI27" si="8">$F12*AH12</f>
        <v>18.170000000000002</v>
      </c>
      <c r="AJ12" s="19"/>
      <c r="AK12" s="21">
        <f>AI12-AC12</f>
        <v>0.5</v>
      </c>
      <c r="AL12" s="22">
        <f t="shared" ref="AL12:AL34" si="9">IF((AC12)=0,"",(AK12/AC12))</f>
        <v>2.8296547821165814E-2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800</v>
      </c>
      <c r="G19" s="16">
        <v>1.47E-2</v>
      </c>
      <c r="H19" s="18">
        <f t="shared" si="0"/>
        <v>11.76</v>
      </c>
      <c r="I19" s="19"/>
      <c r="J19" s="16">
        <v>1.61E-2</v>
      </c>
      <c r="K19" s="18">
        <f t="shared" si="1"/>
        <v>12.879999999999999</v>
      </c>
      <c r="L19" s="19"/>
      <c r="M19" s="21">
        <f t="shared" si="10"/>
        <v>1.1199999999999992</v>
      </c>
      <c r="N19" s="22">
        <f t="shared" si="11"/>
        <v>9.5238095238095177E-2</v>
      </c>
      <c r="O19" s="19"/>
      <c r="P19" s="16">
        <v>1.6799999999999999E-2</v>
      </c>
      <c r="Q19" s="18">
        <f t="shared" si="2"/>
        <v>13.44</v>
      </c>
      <c r="R19" s="19"/>
      <c r="S19" s="21">
        <f t="shared" si="12"/>
        <v>0.5600000000000005</v>
      </c>
      <c r="T19" s="22">
        <f t="shared" si="3"/>
        <v>4.3478260869565258E-2</v>
      </c>
      <c r="U19" s="19"/>
      <c r="V19" s="16">
        <v>1.7100000000000001E-2</v>
      </c>
      <c r="W19" s="18">
        <f t="shared" si="4"/>
        <v>13.68</v>
      </c>
      <c r="X19" s="19"/>
      <c r="Y19" s="21">
        <f t="shared" si="13"/>
        <v>0.24000000000000021</v>
      </c>
      <c r="Z19" s="22">
        <f t="shared" si="5"/>
        <v>1.7857142857142873E-2</v>
      </c>
      <c r="AA19" s="19"/>
      <c r="AB19" s="16">
        <v>1.7299999999999999E-2</v>
      </c>
      <c r="AC19" s="18">
        <f t="shared" si="6"/>
        <v>13.84</v>
      </c>
      <c r="AD19" s="19"/>
      <c r="AE19" s="21">
        <f t="shared" si="14"/>
        <v>0.16000000000000014</v>
      </c>
      <c r="AF19" s="22">
        <f t="shared" si="7"/>
        <v>1.169590643274855E-2</v>
      </c>
      <c r="AG19" s="19"/>
      <c r="AH19" s="16">
        <v>1.78E-2</v>
      </c>
      <c r="AI19" s="18">
        <f t="shared" si="8"/>
        <v>14.24</v>
      </c>
      <c r="AJ19" s="19"/>
      <c r="AK19" s="21">
        <f t="shared" si="15"/>
        <v>0.40000000000000036</v>
      </c>
      <c r="AL19" s="22">
        <f t="shared" si="9"/>
        <v>2.890173410404627E-2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800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-0.08</v>
      </c>
      <c r="L21" s="19"/>
      <c r="M21" s="21">
        <f t="shared" si="10"/>
        <v>-0.08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0.08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800</v>
      </c>
      <c r="G24" s="16">
        <v>-1E-4</v>
      </c>
      <c r="H24" s="18">
        <f t="shared" si="0"/>
        <v>-0.08</v>
      </c>
      <c r="I24" s="19"/>
      <c r="J24" s="16">
        <v>0</v>
      </c>
      <c r="K24" s="18">
        <f t="shared" si="1"/>
        <v>0</v>
      </c>
      <c r="L24" s="19"/>
      <c r="M24" s="21">
        <f t="shared" si="10"/>
        <v>0.08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800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800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800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28.11</v>
      </c>
      <c r="I28" s="31"/>
      <c r="J28" s="28"/>
      <c r="K28" s="30">
        <f>SUM(K12:K27)</f>
        <v>29.160000000000004</v>
      </c>
      <c r="L28" s="31"/>
      <c r="M28" s="32">
        <f t="shared" si="10"/>
        <v>1.0500000000000043</v>
      </c>
      <c r="N28" s="33">
        <f t="shared" si="11"/>
        <v>3.7353255069370483E-2</v>
      </c>
      <c r="O28" s="31"/>
      <c r="P28" s="28"/>
      <c r="Q28" s="30">
        <f>SUM(Q12:Q27)</f>
        <v>30.519999999999996</v>
      </c>
      <c r="R28" s="31"/>
      <c r="S28" s="32">
        <f t="shared" si="12"/>
        <v>1.3599999999999923</v>
      </c>
      <c r="T28" s="33">
        <f t="shared" si="3"/>
        <v>4.6639231824416739E-2</v>
      </c>
      <c r="U28" s="31"/>
      <c r="V28" s="28"/>
      <c r="W28" s="30">
        <f>SUM(W12:W27)</f>
        <v>31.1</v>
      </c>
      <c r="X28" s="31"/>
      <c r="Y28" s="32">
        <f t="shared" si="13"/>
        <v>0.5800000000000054</v>
      </c>
      <c r="Z28" s="33">
        <f t="shared" si="5"/>
        <v>1.9003931847968725E-2</v>
      </c>
      <c r="AA28" s="31"/>
      <c r="AB28" s="28"/>
      <c r="AC28" s="30">
        <f>SUM(AC12:AC27)</f>
        <v>31.51</v>
      </c>
      <c r="AD28" s="31"/>
      <c r="AE28" s="32">
        <f t="shared" si="14"/>
        <v>0.41000000000000014</v>
      </c>
      <c r="AF28" s="33">
        <f t="shared" si="7"/>
        <v>1.3183279742765277E-2</v>
      </c>
      <c r="AG28" s="31"/>
      <c r="AH28" s="28"/>
      <c r="AI28" s="30">
        <f>SUM(AI12:AI27)</f>
        <v>32.410000000000004</v>
      </c>
      <c r="AJ28" s="31"/>
      <c r="AK28" s="32">
        <f t="shared" si="15"/>
        <v>0.90000000000000213</v>
      </c>
      <c r="AL28" s="33">
        <f t="shared" si="9"/>
        <v>2.8562361155188894E-2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800</v>
      </c>
      <c r="G29" s="16">
        <v>-1.6000000000000001E-3</v>
      </c>
      <c r="H29" s="18">
        <f t="shared" ref="H29:H35" si="17">F29*G29</f>
        <v>-1.28</v>
      </c>
      <c r="I29" s="19"/>
      <c r="J29" s="16">
        <v>-6.9999999999999999E-4</v>
      </c>
      <c r="K29" s="18">
        <f t="shared" ref="K29:K35" si="18">$F29*J29</f>
        <v>-0.55999999999999994</v>
      </c>
      <c r="L29" s="19"/>
      <c r="M29" s="21">
        <f t="shared" si="10"/>
        <v>0.72000000000000008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0.55999999999999994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800</v>
      </c>
      <c r="G30" s="16">
        <v>-2.1403213611039147E-4</v>
      </c>
      <c r="H30" s="18">
        <f t="shared" si="17"/>
        <v>-0.17122570888831318</v>
      </c>
      <c r="I30" s="19"/>
      <c r="J30" s="16">
        <v>1.1999999999999999E-3</v>
      </c>
      <c r="K30" s="18">
        <f t="shared" si="18"/>
        <v>0.96</v>
      </c>
      <c r="L30" s="19"/>
      <c r="M30" s="21">
        <f t="shared" si="10"/>
        <v>1.1312257088883131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-0.96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800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0.08</v>
      </c>
      <c r="L31" s="19"/>
      <c r="M31" s="21">
        <f t="shared" si="10"/>
        <v>0.08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-0.08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800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800</v>
      </c>
      <c r="G33" s="141">
        <v>6.0000000000000002E-5</v>
      </c>
      <c r="H33" s="18">
        <f t="shared" si="17"/>
        <v>4.8000000000000001E-2</v>
      </c>
      <c r="I33" s="19"/>
      <c r="J33" s="141">
        <v>6.0055783826201001E-5</v>
      </c>
      <c r="K33" s="18">
        <f t="shared" si="18"/>
        <v>4.8044627060960798E-2</v>
      </c>
      <c r="L33" s="19"/>
      <c r="M33" s="21">
        <f t="shared" si="10"/>
        <v>4.4627060960797382E-5</v>
      </c>
      <c r="N33" s="22">
        <f t="shared" si="11"/>
        <v>9.2973043668327876E-4</v>
      </c>
      <c r="O33" s="19"/>
      <c r="P33" s="141">
        <v>6.0055541738426606E-5</v>
      </c>
      <c r="Q33" s="18">
        <f t="shared" si="19"/>
        <v>4.8044433390741284E-2</v>
      </c>
      <c r="R33" s="19"/>
      <c r="S33" s="21">
        <f t="shared" si="12"/>
        <v>-1.9367021951433028E-7</v>
      </c>
      <c r="T33" s="22">
        <f t="shared" si="3"/>
        <v>-4.0310484514448275E-6</v>
      </c>
      <c r="U33" s="19"/>
      <c r="V33" s="141">
        <v>6.0055647521937992E-5</v>
      </c>
      <c r="W33" s="18">
        <f t="shared" si="20"/>
        <v>4.8044518017550393E-2</v>
      </c>
      <c r="X33" s="19"/>
      <c r="Y33" s="21">
        <f t="shared" si="13"/>
        <v>8.4626809108978573E-8</v>
      </c>
      <c r="Z33" s="22">
        <f t="shared" si="5"/>
        <v>1.7614279769045446E-6</v>
      </c>
      <c r="AA33" s="19"/>
      <c r="AB33" s="141">
        <v>6.0055588156227897E-5</v>
      </c>
      <c r="AC33" s="18">
        <f t="shared" si="21"/>
        <v>4.804447052498232E-2</v>
      </c>
      <c r="AD33" s="19"/>
      <c r="AE33" s="21">
        <f t="shared" si="14"/>
        <v>-4.7492568072682317E-8</v>
      </c>
      <c r="AF33" s="22">
        <f t="shared" si="7"/>
        <v>-9.8851169774111478E-7</v>
      </c>
      <c r="AG33" s="19"/>
      <c r="AH33" s="141">
        <v>6.0004833012362753E-5</v>
      </c>
      <c r="AI33" s="18">
        <f t="shared" si="22"/>
        <v>4.8003866409890204E-2</v>
      </c>
      <c r="AJ33" s="19"/>
      <c r="AK33" s="21">
        <f t="shared" si="15"/>
        <v>-4.0604115092116033E-5</v>
      </c>
      <c r="AL33" s="22">
        <f t="shared" si="9"/>
        <v>-8.4513607181918202E-4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30.32000000000005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2.6960544000000044</v>
      </c>
      <c r="I34" s="19"/>
      <c r="J34" s="38">
        <f>0.64*$G$44+0.18*$G$45+0.18*$G$46</f>
        <v>8.8919999999999999E-2</v>
      </c>
      <c r="K34" s="18">
        <f t="shared" si="18"/>
        <v>2.6960544000000044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2.6960544000000044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2.6960544000000044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2.6960544000000044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2.6960544000000044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30.192828691111693</v>
      </c>
      <c r="I36" s="31"/>
      <c r="J36" s="42"/>
      <c r="K36" s="44">
        <f>SUM(K29:K35)+K28</f>
        <v>33.174099027060969</v>
      </c>
      <c r="L36" s="31"/>
      <c r="M36" s="32">
        <f t="shared" si="10"/>
        <v>2.9812703359492758</v>
      </c>
      <c r="N36" s="33">
        <f t="shared" ref="N36:N46" si="24">IF((H36)=0,"",(M36/H36))</f>
        <v>9.8741007887972951E-2</v>
      </c>
      <c r="O36" s="31"/>
      <c r="P36" s="42"/>
      <c r="Q36" s="44">
        <f>SUM(Q29:Q35)+Q28</f>
        <v>34.054098833390739</v>
      </c>
      <c r="R36" s="31"/>
      <c r="S36" s="32">
        <f t="shared" si="12"/>
        <v>0.87999980632977071</v>
      </c>
      <c r="T36" s="33">
        <f t="shared" ref="T36:T46" si="25">IF((K36)=0,"",(S36/K36))</f>
        <v>2.6526713072506723E-2</v>
      </c>
      <c r="U36" s="31"/>
      <c r="V36" s="42"/>
      <c r="W36" s="44">
        <f>SUM(W29:W35)+W28</f>
        <v>34.634098918017557</v>
      </c>
      <c r="X36" s="31"/>
      <c r="Y36" s="32">
        <f t="shared" si="13"/>
        <v>0.58000008462681762</v>
      </c>
      <c r="Z36" s="33">
        <f t="shared" ref="Z36:Z46" si="26">IF((Q36)=0,"",(Y36/Q36))</f>
        <v>1.7031726120971837E-2</v>
      </c>
      <c r="AA36" s="31"/>
      <c r="AB36" s="42"/>
      <c r="AC36" s="44">
        <f>SUM(AC29:AC35)+AC28</f>
        <v>35.044098870524991</v>
      </c>
      <c r="AD36" s="31"/>
      <c r="AE36" s="32">
        <f t="shared" si="14"/>
        <v>0.40999995250743382</v>
      </c>
      <c r="AF36" s="33">
        <f t="shared" ref="AF36:AF46" si="27">IF((W36)=0,"",(AE36/W36))</f>
        <v>1.1838043007209326E-2</v>
      </c>
      <c r="AG36" s="31"/>
      <c r="AH36" s="42"/>
      <c r="AI36" s="44">
        <f>SUM(AI29:AI35)+AI28</f>
        <v>35.154058266409898</v>
      </c>
      <c r="AJ36" s="31"/>
      <c r="AK36" s="32">
        <f t="shared" si="15"/>
        <v>0.109959395884907</v>
      </c>
      <c r="AL36" s="33">
        <f t="shared" ref="AL36:AL46" si="28">IF((AC36)=0,"",(AK36/AC36))</f>
        <v>3.1377435696425347E-3</v>
      </c>
    </row>
    <row r="37" spans="2:38" x14ac:dyDescent="0.25">
      <c r="B37" s="19" t="s">
        <v>23</v>
      </c>
      <c r="C37" s="19"/>
      <c r="D37" s="45" t="s">
        <v>58</v>
      </c>
      <c r="E37" s="45"/>
      <c r="F37" s="195">
        <f>G7*(1+G63)</f>
        <v>830.32</v>
      </c>
      <c r="G37" s="20">
        <v>7.1999999999999998E-3</v>
      </c>
      <c r="H37" s="18">
        <f>F37*G37</f>
        <v>5.9783040000000005</v>
      </c>
      <c r="I37" s="19"/>
      <c r="J37" s="20">
        <v>7.6E-3</v>
      </c>
      <c r="K37" s="18">
        <f>$F37*J37</f>
        <v>6.3104320000000005</v>
      </c>
      <c r="L37" s="19"/>
      <c r="M37" s="21">
        <f t="shared" si="10"/>
        <v>0.33212799999999998</v>
      </c>
      <c r="N37" s="22">
        <f t="shared" si="24"/>
        <v>5.5555555555555546E-2</v>
      </c>
      <c r="O37" s="19"/>
      <c r="P37" s="20">
        <v>7.7999999999999996E-3</v>
      </c>
      <c r="Q37" s="18">
        <f>$F37*P37</f>
        <v>6.476496</v>
      </c>
      <c r="R37" s="19"/>
      <c r="S37" s="21">
        <f t="shared" si="12"/>
        <v>0.16606399999999955</v>
      </c>
      <c r="T37" s="22">
        <f t="shared" si="25"/>
        <v>2.6315789473684136E-2</v>
      </c>
      <c r="U37" s="19"/>
      <c r="V37" s="20">
        <v>8.0999999999999996E-3</v>
      </c>
      <c r="W37" s="18">
        <f>$F37*V37</f>
        <v>6.7255919999999998</v>
      </c>
      <c r="X37" s="19"/>
      <c r="Y37" s="21">
        <f t="shared" si="13"/>
        <v>0.24909599999999976</v>
      </c>
      <c r="Z37" s="22">
        <f t="shared" si="26"/>
        <v>3.8461538461538422E-2</v>
      </c>
      <c r="AA37" s="19"/>
      <c r="AB37" s="20">
        <v>8.3999999999999995E-3</v>
      </c>
      <c r="AC37" s="18">
        <f>$F37*AB37</f>
        <v>6.9746879999999996</v>
      </c>
      <c r="AD37" s="19"/>
      <c r="AE37" s="21">
        <f t="shared" si="14"/>
        <v>0.24909599999999976</v>
      </c>
      <c r="AF37" s="22">
        <f t="shared" si="27"/>
        <v>3.7037037037037E-2</v>
      </c>
      <c r="AG37" s="19"/>
      <c r="AH37" s="20">
        <v>8.6E-3</v>
      </c>
      <c r="AI37" s="18">
        <f>$F37*AH37</f>
        <v>7.1407520000000009</v>
      </c>
      <c r="AJ37" s="19"/>
      <c r="AK37" s="21">
        <f t="shared" si="15"/>
        <v>0.16606400000000132</v>
      </c>
      <c r="AL37" s="22">
        <f t="shared" si="28"/>
        <v>2.3809523809523999E-2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830.32</v>
      </c>
      <c r="G38" s="20">
        <v>5.1999999999999998E-3</v>
      </c>
      <c r="H38" s="18">
        <f>F38*G38</f>
        <v>4.3176639999999997</v>
      </c>
      <c r="I38" s="19"/>
      <c r="J38" s="20">
        <v>5.5999999999999999E-3</v>
      </c>
      <c r="K38" s="18">
        <f>$F38*J38</f>
        <v>4.6497920000000006</v>
      </c>
      <c r="L38" s="19"/>
      <c r="M38" s="21">
        <f t="shared" si="10"/>
        <v>0.33212800000000087</v>
      </c>
      <c r="N38" s="22">
        <f t="shared" si="24"/>
        <v>7.6923076923077136E-2</v>
      </c>
      <c r="O38" s="19"/>
      <c r="P38" s="20">
        <v>5.7000000000000002E-3</v>
      </c>
      <c r="Q38" s="18">
        <f>$F38*P38</f>
        <v>4.7328240000000008</v>
      </c>
      <c r="R38" s="19"/>
      <c r="S38" s="21">
        <f t="shared" si="12"/>
        <v>8.3032000000000217E-2</v>
      </c>
      <c r="T38" s="22">
        <f t="shared" si="25"/>
        <v>1.7857142857142901E-2</v>
      </c>
      <c r="U38" s="19"/>
      <c r="V38" s="20">
        <v>5.7999999999999996E-3</v>
      </c>
      <c r="W38" s="18">
        <f>$F38*V38</f>
        <v>4.8158560000000001</v>
      </c>
      <c r="X38" s="19"/>
      <c r="Y38" s="21">
        <f t="shared" si="13"/>
        <v>8.3031999999999329E-2</v>
      </c>
      <c r="Z38" s="22">
        <f t="shared" si="26"/>
        <v>1.7543859649122664E-2</v>
      </c>
      <c r="AA38" s="19"/>
      <c r="AB38" s="20">
        <v>6.0000000000000001E-3</v>
      </c>
      <c r="AC38" s="18">
        <f>$F38*AB38</f>
        <v>4.9819200000000006</v>
      </c>
      <c r="AD38" s="19"/>
      <c r="AE38" s="21">
        <f t="shared" si="14"/>
        <v>0.16606400000000043</v>
      </c>
      <c r="AF38" s="22">
        <f t="shared" si="27"/>
        <v>3.4482758620689745E-2</v>
      </c>
      <c r="AG38" s="19"/>
      <c r="AH38" s="20">
        <v>6.1000000000000004E-3</v>
      </c>
      <c r="AI38" s="18">
        <f>$F38*AH38</f>
        <v>5.0649520000000008</v>
      </c>
      <c r="AJ38" s="19"/>
      <c r="AK38" s="21">
        <f t="shared" si="15"/>
        <v>8.3032000000000217E-2</v>
      </c>
      <c r="AL38" s="22">
        <f t="shared" si="28"/>
        <v>1.6666666666666708E-2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40.488796691111695</v>
      </c>
      <c r="I39" s="49"/>
      <c r="J39" s="48"/>
      <c r="K39" s="44">
        <f>SUM(K36:K38)</f>
        <v>44.134323027060965</v>
      </c>
      <c r="L39" s="49"/>
      <c r="M39" s="32">
        <f t="shared" si="10"/>
        <v>3.6455263359492704</v>
      </c>
      <c r="N39" s="33">
        <f t="shared" si="24"/>
        <v>9.0037902676163128E-2</v>
      </c>
      <c r="O39" s="49"/>
      <c r="P39" s="48"/>
      <c r="Q39" s="44">
        <f>SUM(Q36:Q38)</f>
        <v>45.263418833390737</v>
      </c>
      <c r="R39" s="49"/>
      <c r="S39" s="32">
        <f t="shared" si="12"/>
        <v>1.1290958063297722</v>
      </c>
      <c r="T39" s="33">
        <f t="shared" si="25"/>
        <v>2.5583168130560587E-2</v>
      </c>
      <c r="U39" s="49"/>
      <c r="V39" s="48"/>
      <c r="W39" s="44">
        <f>SUM(W36:W38)</f>
        <v>46.17554691801756</v>
      </c>
      <c r="X39" s="49"/>
      <c r="Y39" s="32">
        <f t="shared" si="13"/>
        <v>0.91212808462682204</v>
      </c>
      <c r="Z39" s="33">
        <f t="shared" si="26"/>
        <v>2.0151550813787555E-2</v>
      </c>
      <c r="AA39" s="49"/>
      <c r="AB39" s="48"/>
      <c r="AC39" s="44">
        <f>SUM(AC36:AC38)</f>
        <v>47.000706870524994</v>
      </c>
      <c r="AD39" s="49"/>
      <c r="AE39" s="32">
        <f t="shared" si="14"/>
        <v>0.82515995250743401</v>
      </c>
      <c r="AF39" s="33">
        <f t="shared" si="27"/>
        <v>1.7870063433627879E-2</v>
      </c>
      <c r="AG39" s="49"/>
      <c r="AH39" s="48"/>
      <c r="AI39" s="44">
        <f>SUM(AI36:AI38)</f>
        <v>47.359762266409895</v>
      </c>
      <c r="AJ39" s="49"/>
      <c r="AK39" s="32">
        <f t="shared" si="15"/>
        <v>0.35905539588490143</v>
      </c>
      <c r="AL39" s="33">
        <f t="shared" si="28"/>
        <v>7.6393616137307857E-3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830.32</v>
      </c>
      <c r="G40" s="51">
        <v>4.4000000000000003E-3</v>
      </c>
      <c r="H40" s="162">
        <f t="shared" ref="H40:H48" si="29">F40*G40</f>
        <v>3.6534080000000007</v>
      </c>
      <c r="I40" s="19"/>
      <c r="J40" s="51">
        <v>4.4000000000000003E-3</v>
      </c>
      <c r="K40" s="162">
        <f t="shared" ref="K40:K48" si="30">$F40*J40</f>
        <v>3.6534080000000007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3.6534080000000007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3.6534080000000007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3.6534080000000007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3.6534080000000007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830.32</v>
      </c>
      <c r="G41" s="51">
        <v>1.1999999999999999E-3</v>
      </c>
      <c r="H41" s="162">
        <f t="shared" si="29"/>
        <v>0.99638399999999994</v>
      </c>
      <c r="I41" s="19"/>
      <c r="J41" s="51">
        <v>1.1999999999999999E-3</v>
      </c>
      <c r="K41" s="162">
        <f t="shared" si="30"/>
        <v>0.99638399999999994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1.0794159999999999</v>
      </c>
      <c r="R41" s="19"/>
      <c r="S41" s="21">
        <f t="shared" si="12"/>
        <v>8.3031999999999995E-2</v>
      </c>
      <c r="T41" s="163">
        <f t="shared" si="25"/>
        <v>8.3333333333333329E-2</v>
      </c>
      <c r="U41" s="19"/>
      <c r="V41" s="51">
        <v>1.2999999999999999E-3</v>
      </c>
      <c r="W41" s="162">
        <f t="shared" si="32"/>
        <v>1.0794159999999999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1.0794159999999999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1.0794159999999999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800</v>
      </c>
      <c r="G43" s="51">
        <v>7.0000000000000001E-3</v>
      </c>
      <c r="H43" s="162">
        <f t="shared" si="29"/>
        <v>5.6000000000000005</v>
      </c>
      <c r="I43" s="19"/>
      <c r="J43" s="51">
        <v>7.0000000000000001E-3</v>
      </c>
      <c r="K43" s="162">
        <f t="shared" si="30"/>
        <v>5.6000000000000005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5.6000000000000005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5.6000000000000005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5.6000000000000005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5.6000000000000005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512</v>
      </c>
      <c r="G44" s="55">
        <v>7.1999999999999995E-2</v>
      </c>
      <c r="H44" s="162">
        <f t="shared" si="29"/>
        <v>36.863999999999997</v>
      </c>
      <c r="I44" s="19"/>
      <c r="J44" s="55">
        <v>7.1999999999999995E-2</v>
      </c>
      <c r="K44" s="162">
        <f t="shared" si="30"/>
        <v>36.863999999999997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36.863999999999997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36.863999999999997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36.863999999999997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36.863999999999997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144</v>
      </c>
      <c r="G45" s="55">
        <v>0.109</v>
      </c>
      <c r="H45" s="162">
        <f t="shared" si="29"/>
        <v>15.696</v>
      </c>
      <c r="I45" s="19"/>
      <c r="J45" s="55">
        <v>0.109</v>
      </c>
      <c r="K45" s="162">
        <f t="shared" si="30"/>
        <v>15.696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15.696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15.696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15.696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15.696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144</v>
      </c>
      <c r="G46" s="55">
        <v>0.129</v>
      </c>
      <c r="H46" s="162">
        <f t="shared" si="29"/>
        <v>18.576000000000001</v>
      </c>
      <c r="I46" s="19"/>
      <c r="J46" s="55">
        <v>0.129</v>
      </c>
      <c r="K46" s="162">
        <f t="shared" si="30"/>
        <v>18.576000000000001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18.576000000000001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18.576000000000001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18.576000000000001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18.576000000000001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8.3000000000000004E-2</v>
      </c>
      <c r="H47" s="162">
        <f t="shared" si="29"/>
        <v>49.800000000000004</v>
      </c>
      <c r="I47" s="60"/>
      <c r="J47" s="55">
        <v>8.3000000000000004E-2</v>
      </c>
      <c r="K47" s="162">
        <f t="shared" si="30"/>
        <v>49.800000000000004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49.800000000000004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49.800000000000004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49.800000000000004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49.800000000000004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200</v>
      </c>
      <c r="G48" s="55">
        <v>9.7000000000000003E-2</v>
      </c>
      <c r="H48" s="162">
        <f t="shared" si="29"/>
        <v>19.400000000000002</v>
      </c>
      <c r="I48" s="60"/>
      <c r="J48" s="55">
        <v>9.7000000000000003E-2</v>
      </c>
      <c r="K48" s="162">
        <f t="shared" si="30"/>
        <v>19.400000000000002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19.400000000000002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19.400000000000002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19.400000000000002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19.400000000000002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122.12458869111168</v>
      </c>
      <c r="I50" s="76"/>
      <c r="J50" s="73"/>
      <c r="K50" s="75">
        <f>SUM(K40:K46,K39)</f>
        <v>125.77011502706097</v>
      </c>
      <c r="L50" s="76"/>
      <c r="M50" s="77">
        <f>K50-H50</f>
        <v>3.6455263359492847</v>
      </c>
      <c r="N50" s="78">
        <f>IF((H50)=0,"",(M50/H50))</f>
        <v>2.9850879131064035E-2</v>
      </c>
      <c r="O50" s="76"/>
      <c r="P50" s="73"/>
      <c r="Q50" s="75">
        <f>SUM(Q40:Q46,Q39)</f>
        <v>126.98224283339073</v>
      </c>
      <c r="R50" s="76"/>
      <c r="S50" s="77">
        <f t="shared" si="12"/>
        <v>1.2121278063297609</v>
      </c>
      <c r="T50" s="78">
        <f>IF((K50)=0,"",(S50/K50))</f>
        <v>9.6376456845010984E-3</v>
      </c>
      <c r="U50" s="76"/>
      <c r="V50" s="73"/>
      <c r="W50" s="75">
        <f>SUM(W40:W46,W39)</f>
        <v>127.89437091801756</v>
      </c>
      <c r="X50" s="76"/>
      <c r="Y50" s="77">
        <f t="shared" si="13"/>
        <v>0.91212808462682915</v>
      </c>
      <c r="Z50" s="78">
        <f>IF((Q50)=0,"",(Y50/Q50))</f>
        <v>7.1831152472523483E-3</v>
      </c>
      <c r="AA50" s="76"/>
      <c r="AB50" s="73"/>
      <c r="AC50" s="75">
        <f>SUM(AC40:AC46,AC39)</f>
        <v>128.71953087052498</v>
      </c>
      <c r="AD50" s="76"/>
      <c r="AE50" s="77">
        <f t="shared" si="14"/>
        <v>0.8251599525074198</v>
      </c>
      <c r="AF50" s="78">
        <f>IF((W50)=0,"",(AE50/W50))</f>
        <v>6.4518864011330196E-3</v>
      </c>
      <c r="AG50" s="76"/>
      <c r="AH50" s="73"/>
      <c r="AI50" s="75">
        <f>SUM(AI40:AI46,AI39)</f>
        <v>129.0785862664099</v>
      </c>
      <c r="AJ50" s="76"/>
      <c r="AK50" s="77">
        <f t="shared" si="15"/>
        <v>0.35905539588492275</v>
      </c>
      <c r="AL50" s="78">
        <f>IF((AC50)=0,"",(AK50/AC50))</f>
        <v>2.7894399043924853E-3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15.876196529844519</v>
      </c>
      <c r="I51" s="83"/>
      <c r="J51" s="80">
        <v>0.13</v>
      </c>
      <c r="K51" s="84">
        <f>K50*J51</f>
        <v>16.350114953517927</v>
      </c>
      <c r="L51" s="83"/>
      <c r="M51" s="85">
        <f>K51-H51</f>
        <v>0.47391842367340864</v>
      </c>
      <c r="N51" s="86">
        <f>IF((H51)=0,"",(M51/H51))</f>
        <v>2.9850879131064139E-2</v>
      </c>
      <c r="O51" s="83"/>
      <c r="P51" s="80">
        <v>0.13</v>
      </c>
      <c r="Q51" s="84">
        <f>Q50*P51</f>
        <v>16.507691568340796</v>
      </c>
      <c r="R51" s="83"/>
      <c r="S51" s="85">
        <f t="shared" si="12"/>
        <v>0.15757661482286878</v>
      </c>
      <c r="T51" s="86">
        <f>IF((K51)=0,"",(S51/K51))</f>
        <v>9.6376456845010897E-3</v>
      </c>
      <c r="U51" s="83"/>
      <c r="V51" s="80">
        <v>0.13</v>
      </c>
      <c r="W51" s="84">
        <f>W50*V51</f>
        <v>16.626268219342283</v>
      </c>
      <c r="X51" s="83"/>
      <c r="Y51" s="85">
        <f t="shared" si="13"/>
        <v>0.11857665100148651</v>
      </c>
      <c r="Z51" s="86">
        <f>IF((Q51)=0,"",(Y51/Q51))</f>
        <v>7.1831152472522702E-3</v>
      </c>
      <c r="AA51" s="83"/>
      <c r="AB51" s="80">
        <v>0.13</v>
      </c>
      <c r="AC51" s="84">
        <f>AC50*AB51</f>
        <v>16.733539013168247</v>
      </c>
      <c r="AD51" s="83"/>
      <c r="AE51" s="85">
        <f t="shared" si="14"/>
        <v>0.10727079382596472</v>
      </c>
      <c r="AF51" s="86">
        <f>IF((W51)=0,"",(AE51/W51))</f>
        <v>6.4518864011330283E-3</v>
      </c>
      <c r="AG51" s="83"/>
      <c r="AH51" s="80">
        <v>0.13</v>
      </c>
      <c r="AI51" s="84">
        <f>AI50*AH51</f>
        <v>16.780216214633288</v>
      </c>
      <c r="AJ51" s="83"/>
      <c r="AK51" s="85">
        <f t="shared" si="15"/>
        <v>4.6677201465040952E-2</v>
      </c>
      <c r="AL51" s="86">
        <f>IF((AC51)=0,"",(AK51/AC51))</f>
        <v>2.7894399043925447E-3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138.0007852209562</v>
      </c>
      <c r="I52" s="83"/>
      <c r="J52" s="88"/>
      <c r="K52" s="84">
        <f>K50+K51</f>
        <v>142.1202299805789</v>
      </c>
      <c r="L52" s="83"/>
      <c r="M52" s="85">
        <f>K52-H52</f>
        <v>4.1194447596226951</v>
      </c>
      <c r="N52" s="86">
        <f>IF((H52)=0,"",(M52/H52))</f>
        <v>2.9850879131064059E-2</v>
      </c>
      <c r="O52" s="83"/>
      <c r="P52" s="88"/>
      <c r="Q52" s="84">
        <f>Q50+Q51</f>
        <v>143.48993440173152</v>
      </c>
      <c r="R52" s="83"/>
      <c r="S52" s="85">
        <f t="shared" si="12"/>
        <v>1.369704421152619</v>
      </c>
      <c r="T52" s="86">
        <f>IF((K52)=0,"",(S52/K52))</f>
        <v>9.6376456845010221E-3</v>
      </c>
      <c r="U52" s="83"/>
      <c r="V52" s="88"/>
      <c r="W52" s="84">
        <f>W50+W51</f>
        <v>144.52063913735984</v>
      </c>
      <c r="X52" s="83"/>
      <c r="Y52" s="85">
        <f t="shared" si="13"/>
        <v>1.0307047356283192</v>
      </c>
      <c r="Z52" s="86">
        <f>IF((Q52)=0,"",(Y52/Q52))</f>
        <v>7.1831152472523639E-3</v>
      </c>
      <c r="AA52" s="83"/>
      <c r="AB52" s="88"/>
      <c r="AC52" s="84">
        <f>AC50+AC51</f>
        <v>145.45306988369322</v>
      </c>
      <c r="AD52" s="83"/>
      <c r="AE52" s="85">
        <f t="shared" si="14"/>
        <v>0.93243074633338097</v>
      </c>
      <c r="AF52" s="86">
        <f>IF((W52)=0,"",(AE52/W52))</f>
        <v>6.4518864011329962E-3</v>
      </c>
      <c r="AG52" s="83"/>
      <c r="AH52" s="88"/>
      <c r="AI52" s="84">
        <f>AI50+AI51</f>
        <v>145.8588024810432</v>
      </c>
      <c r="AJ52" s="83"/>
      <c r="AK52" s="85">
        <f t="shared" si="15"/>
        <v>0.40573259734998146</v>
      </c>
      <c r="AL52" s="86">
        <f>IF((AC52)=0,"",(AK52/AC52))</f>
        <v>2.7894399043926145E-3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-13.8</v>
      </c>
      <c r="I53" s="83"/>
      <c r="J53" s="88"/>
      <c r="K53" s="90">
        <f>ROUND(-K52*10%,2)</f>
        <v>-14.21</v>
      </c>
      <c r="L53" s="83"/>
      <c r="M53" s="91">
        <f>K53-H53</f>
        <v>-0.41000000000000014</v>
      </c>
      <c r="N53" s="92">
        <f>IF((H53)=0,"",(M53/H53))</f>
        <v>2.971014492753624E-2</v>
      </c>
      <c r="O53" s="83"/>
      <c r="P53" s="88"/>
      <c r="Q53" s="90">
        <f>ROUND(-Q52*10%,2)</f>
        <v>-14.35</v>
      </c>
      <c r="R53" s="83"/>
      <c r="S53" s="91">
        <f t="shared" si="12"/>
        <v>-0.13999999999999879</v>
      </c>
      <c r="T53" s="92">
        <f>IF((K53)=0,"",(S53/K53))</f>
        <v>9.852216748768388E-3</v>
      </c>
      <c r="U53" s="83"/>
      <c r="V53" s="88"/>
      <c r="W53" s="90">
        <f>ROUND(-W52*10%,2)</f>
        <v>-14.45</v>
      </c>
      <c r="X53" s="83"/>
      <c r="Y53" s="91">
        <f t="shared" si="13"/>
        <v>-9.9999999999999645E-2</v>
      </c>
      <c r="Z53" s="92">
        <f>IF((Q53)=0,"",(Y53/Q53))</f>
        <v>6.9686411149825541E-3</v>
      </c>
      <c r="AA53" s="83"/>
      <c r="AB53" s="88"/>
      <c r="AC53" s="90">
        <f>ROUND(-AC52*10%,2)</f>
        <v>-14.55</v>
      </c>
      <c r="AD53" s="83"/>
      <c r="AE53" s="91">
        <f t="shared" si="14"/>
        <v>-0.10000000000000142</v>
      </c>
      <c r="AF53" s="92">
        <f>IF((W53)=0,"",(AE53/W53))</f>
        <v>6.9204152249135939E-3</v>
      </c>
      <c r="AG53" s="83"/>
      <c r="AH53" s="88"/>
      <c r="AI53" s="90">
        <f>ROUND(-AI52*10%,2)</f>
        <v>-14.59</v>
      </c>
      <c r="AJ53" s="83"/>
      <c r="AK53" s="91">
        <f t="shared" si="15"/>
        <v>-3.9999999999999147E-2</v>
      </c>
      <c r="AL53" s="92">
        <f>IF((AC53)=0,"",(AK53/AC53))</f>
        <v>2.7491408934707316E-3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124.20078522095621</v>
      </c>
      <c r="I54" s="96"/>
      <c r="J54" s="93"/>
      <c r="K54" s="97">
        <f>K52+K53</f>
        <v>127.91022998057889</v>
      </c>
      <c r="L54" s="96"/>
      <c r="M54" s="98">
        <f>K54-H54</f>
        <v>3.7094447596226843</v>
      </c>
      <c r="N54" s="99">
        <f>IF((H54)=0,"",(M54/H54))</f>
        <v>2.9866516165928357E-2</v>
      </c>
      <c r="O54" s="96"/>
      <c r="P54" s="93"/>
      <c r="Q54" s="97">
        <f>Q52+Q53</f>
        <v>129.13993440173152</v>
      </c>
      <c r="R54" s="96"/>
      <c r="S54" s="98">
        <f t="shared" si="12"/>
        <v>1.2297044211526327</v>
      </c>
      <c r="T54" s="99">
        <f>IF((K54)=0,"",(S54/K54))</f>
        <v>9.6138082258107379E-3</v>
      </c>
      <c r="U54" s="96"/>
      <c r="V54" s="93"/>
      <c r="W54" s="97">
        <f>W52+W53</f>
        <v>130.07063913735985</v>
      </c>
      <c r="X54" s="96"/>
      <c r="Y54" s="98">
        <f t="shared" si="13"/>
        <v>0.9307047356283249</v>
      </c>
      <c r="Z54" s="99">
        <f>IF((Q54)=0,"",(Y54/Q54))</f>
        <v>7.206947563819158E-3</v>
      </c>
      <c r="AA54" s="96"/>
      <c r="AB54" s="93"/>
      <c r="AC54" s="97">
        <f>AC52+AC53</f>
        <v>130.90306988369321</v>
      </c>
      <c r="AD54" s="96"/>
      <c r="AE54" s="98">
        <f t="shared" si="14"/>
        <v>0.83243074633335823</v>
      </c>
      <c r="AF54" s="99">
        <f>IF((W54)=0,"",(AE54/W54))</f>
        <v>6.3998359034299641E-3</v>
      </c>
      <c r="AG54" s="96"/>
      <c r="AH54" s="93"/>
      <c r="AI54" s="97">
        <f>AI52+AI53</f>
        <v>131.2688024810432</v>
      </c>
      <c r="AJ54" s="96"/>
      <c r="AK54" s="98">
        <f t="shared" si="15"/>
        <v>0.36573259734998942</v>
      </c>
      <c r="AL54" s="99">
        <f>IF((AC54)=0,"",(AK54/AC54))</f>
        <v>2.79391917756353E-3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120.18858869111169</v>
      </c>
      <c r="I56" s="110"/>
      <c r="J56" s="107"/>
      <c r="K56" s="109">
        <f>SUM(K47:K48,K39,K40:K43)</f>
        <v>123.83411502706097</v>
      </c>
      <c r="L56" s="110"/>
      <c r="M56" s="111">
        <f>K56-H56</f>
        <v>3.6455263359492847</v>
      </c>
      <c r="N56" s="78">
        <f>IF((H56)=0,"",(M56/H56))</f>
        <v>3.0331717641833681E-2</v>
      </c>
      <c r="O56" s="110"/>
      <c r="P56" s="107"/>
      <c r="Q56" s="109">
        <f>SUM(Q47:Q48,Q39,Q40:Q43)</f>
        <v>125.04624283339072</v>
      </c>
      <c r="R56" s="110"/>
      <c r="S56" s="111">
        <f t="shared" si="12"/>
        <v>1.2121278063297467</v>
      </c>
      <c r="T56" s="78">
        <f>IF((K56)=0,"",(S56/K56))</f>
        <v>9.7883188817949347E-3</v>
      </c>
      <c r="U56" s="110"/>
      <c r="V56" s="107"/>
      <c r="W56" s="109">
        <f>SUM(W47:W48,W39,W40:W43)</f>
        <v>125.95837091801755</v>
      </c>
      <c r="X56" s="110"/>
      <c r="Y56" s="111">
        <f t="shared" si="13"/>
        <v>0.91212808462682915</v>
      </c>
      <c r="Z56" s="78">
        <f>IF((Q56)=0,"",(Y56/Q56))</f>
        <v>7.2943261945273442E-3</v>
      </c>
      <c r="AA56" s="110"/>
      <c r="AB56" s="107"/>
      <c r="AC56" s="109">
        <f>SUM(AC47:AC48,AC39,AC40:AC43)</f>
        <v>126.78353087052498</v>
      </c>
      <c r="AD56" s="110"/>
      <c r="AE56" s="111">
        <f t="shared" si="14"/>
        <v>0.82515995250743401</v>
      </c>
      <c r="AF56" s="78">
        <f>IF((W56)=0,"",(AE56/W56))</f>
        <v>6.5510529113186559E-3</v>
      </c>
      <c r="AG56" s="110"/>
      <c r="AH56" s="107"/>
      <c r="AI56" s="109">
        <f>SUM(AI47:AI48,AI39,AI40:AI43)</f>
        <v>127.14258626640989</v>
      </c>
      <c r="AJ56" s="110"/>
      <c r="AK56" s="111">
        <f t="shared" si="15"/>
        <v>0.35905539588490853</v>
      </c>
      <c r="AL56" s="78">
        <f>IF((AC56)=0,"",(AK56/AC56))</f>
        <v>2.8320349923964989E-3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15.62451652984452</v>
      </c>
      <c r="I57" s="115"/>
      <c r="J57" s="113">
        <v>0.13</v>
      </c>
      <c r="K57" s="116">
        <f>K56*J57</f>
        <v>16.098434953517927</v>
      </c>
      <c r="L57" s="115"/>
      <c r="M57" s="117">
        <f>K57-H57</f>
        <v>0.47391842367340686</v>
      </c>
      <c r="N57" s="86">
        <f>IF((H57)=0,"",(M57/H57))</f>
        <v>3.0331717641833674E-2</v>
      </c>
      <c r="O57" s="115"/>
      <c r="P57" s="113">
        <v>0.13</v>
      </c>
      <c r="Q57" s="116">
        <f>Q56*P57</f>
        <v>16.256011568340796</v>
      </c>
      <c r="R57" s="115"/>
      <c r="S57" s="117">
        <f t="shared" si="12"/>
        <v>0.15757661482286878</v>
      </c>
      <c r="T57" s="86">
        <f>IF((K57)=0,"",(S57/K57))</f>
        <v>9.7883188817950405E-3</v>
      </c>
      <c r="U57" s="115"/>
      <c r="V57" s="113">
        <v>0.13</v>
      </c>
      <c r="W57" s="116">
        <f>W56*V57</f>
        <v>16.374588219342282</v>
      </c>
      <c r="X57" s="115"/>
      <c r="Y57" s="117">
        <f t="shared" si="13"/>
        <v>0.11857665100148651</v>
      </c>
      <c r="Z57" s="86">
        <f>IF((Q57)=0,"",(Y57/Q57))</f>
        <v>7.2943261945272652E-3</v>
      </c>
      <c r="AA57" s="115"/>
      <c r="AB57" s="113">
        <v>0.13</v>
      </c>
      <c r="AC57" s="116">
        <f>AC56*AB57</f>
        <v>16.481859013168247</v>
      </c>
      <c r="AD57" s="115"/>
      <c r="AE57" s="117">
        <f t="shared" si="14"/>
        <v>0.10727079382596472</v>
      </c>
      <c r="AF57" s="86">
        <f>IF((W57)=0,"",(AE57/W57))</f>
        <v>6.5510529113185518E-3</v>
      </c>
      <c r="AG57" s="115"/>
      <c r="AH57" s="113">
        <v>0.13</v>
      </c>
      <c r="AI57" s="116">
        <f>AI56*AH57</f>
        <v>16.528536214633288</v>
      </c>
      <c r="AJ57" s="115"/>
      <c r="AK57" s="117">
        <f t="shared" si="15"/>
        <v>4.6677201465040952E-2</v>
      </c>
      <c r="AL57" s="86">
        <f>IF((AC57)=0,"",(AK57/AC57))</f>
        <v>2.8320349923966716E-3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135.8131052209562</v>
      </c>
      <c r="I58" s="115"/>
      <c r="J58" s="119"/>
      <c r="K58" s="116">
        <f>K56+K57</f>
        <v>139.9325499805789</v>
      </c>
      <c r="L58" s="115"/>
      <c r="M58" s="117">
        <f>K58-H58</f>
        <v>4.1194447596226951</v>
      </c>
      <c r="N58" s="86">
        <f>IF((H58)=0,"",(M58/H58))</f>
        <v>3.0331717641833709E-2</v>
      </c>
      <c r="O58" s="115"/>
      <c r="P58" s="119"/>
      <c r="Q58" s="116">
        <f>Q56+Q57</f>
        <v>141.30225440173152</v>
      </c>
      <c r="R58" s="115"/>
      <c r="S58" s="117">
        <f t="shared" si="12"/>
        <v>1.369704421152619</v>
      </c>
      <c r="T58" s="86">
        <f>IF((K58)=0,"",(S58/K58))</f>
        <v>9.7883188817949711E-3</v>
      </c>
      <c r="U58" s="115"/>
      <c r="V58" s="119"/>
      <c r="W58" s="116">
        <f>W56+W57</f>
        <v>142.33295913735984</v>
      </c>
      <c r="X58" s="115"/>
      <c r="Y58" s="117">
        <f t="shared" si="13"/>
        <v>1.0307047356283192</v>
      </c>
      <c r="Z58" s="86">
        <f>IF((Q58)=0,"",(Y58/Q58))</f>
        <v>7.2943261945273606E-3</v>
      </c>
      <c r="AA58" s="115"/>
      <c r="AB58" s="119"/>
      <c r="AC58" s="116">
        <f>AC56+AC57</f>
        <v>143.26538988369322</v>
      </c>
      <c r="AD58" s="115"/>
      <c r="AE58" s="117">
        <f t="shared" si="14"/>
        <v>0.93243074633338097</v>
      </c>
      <c r="AF58" s="86">
        <f>IF((W58)=0,"",(AE58/W58))</f>
        <v>6.5510529113185188E-3</v>
      </c>
      <c r="AG58" s="115"/>
      <c r="AH58" s="119"/>
      <c r="AI58" s="116">
        <f>AI56+AI57</f>
        <v>143.67112248104317</v>
      </c>
      <c r="AJ58" s="115"/>
      <c r="AK58" s="117">
        <f t="shared" si="15"/>
        <v>0.40573259734995304</v>
      </c>
      <c r="AL58" s="86">
        <f>IF((AC58)=0,"",(AK58/AC58))</f>
        <v>2.832034992396544E-3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-13.58</v>
      </c>
      <c r="I59" s="115"/>
      <c r="J59" s="119"/>
      <c r="K59" s="122">
        <f>ROUND(-K58*10%,2)</f>
        <v>-13.99</v>
      </c>
      <c r="L59" s="115"/>
      <c r="M59" s="123">
        <f>K59-H59</f>
        <v>-0.41000000000000014</v>
      </c>
      <c r="N59" s="92">
        <f>IF((H59)=0,"",(M59/H59))</f>
        <v>3.0191458026509584E-2</v>
      </c>
      <c r="O59" s="115"/>
      <c r="P59" s="119"/>
      <c r="Q59" s="122">
        <f>ROUND(-Q58*10%,2)</f>
        <v>-14.13</v>
      </c>
      <c r="R59" s="115"/>
      <c r="S59" s="123">
        <f t="shared" si="12"/>
        <v>-0.14000000000000057</v>
      </c>
      <c r="T59" s="92">
        <f>IF((K59)=0,"",(S59/K59))</f>
        <v>1.0007147962830634E-2</v>
      </c>
      <c r="U59" s="115"/>
      <c r="V59" s="119"/>
      <c r="W59" s="122">
        <f>ROUND(-W58*10%,2)</f>
        <v>-14.23</v>
      </c>
      <c r="X59" s="115"/>
      <c r="Y59" s="123">
        <f t="shared" si="13"/>
        <v>-9.9999999999999645E-2</v>
      </c>
      <c r="Z59" s="92">
        <f>IF((Q59)=0,"",(Y59/Q59))</f>
        <v>7.077140835102593E-3</v>
      </c>
      <c r="AA59" s="115"/>
      <c r="AB59" s="119"/>
      <c r="AC59" s="122">
        <f>ROUND(-AC58*10%,2)</f>
        <v>-14.33</v>
      </c>
      <c r="AD59" s="115"/>
      <c r="AE59" s="123">
        <f t="shared" si="14"/>
        <v>-9.9999999999999645E-2</v>
      </c>
      <c r="AF59" s="92">
        <f>IF((W59)=0,"",(AE59/W59))</f>
        <v>7.0274068868587235E-3</v>
      </c>
      <c r="AG59" s="115"/>
      <c r="AH59" s="119"/>
      <c r="AI59" s="122">
        <f>ROUND(-AI58*10%,2)</f>
        <v>-14.37</v>
      </c>
      <c r="AJ59" s="115"/>
      <c r="AK59" s="123">
        <f t="shared" si="15"/>
        <v>-3.9999999999999147E-2</v>
      </c>
      <c r="AL59" s="92">
        <f>IF((AC59)=0,"",(AK59/AC59))</f>
        <v>2.7913468248429271E-3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122.2331052209562</v>
      </c>
      <c r="I60" s="127"/>
      <c r="J60" s="124"/>
      <c r="K60" s="128">
        <f>SUM(K58:K59)</f>
        <v>125.9425499805789</v>
      </c>
      <c r="L60" s="127"/>
      <c r="M60" s="129">
        <f>K60-H60</f>
        <v>3.7094447596226985</v>
      </c>
      <c r="N60" s="130">
        <f>IF((H60)=0,"",(M60/H60))</f>
        <v>3.034730037265497E-2</v>
      </c>
      <c r="O60" s="127"/>
      <c r="P60" s="124"/>
      <c r="Q60" s="128">
        <f>SUM(Q58:Q59)</f>
        <v>127.17225440173152</v>
      </c>
      <c r="R60" s="127"/>
      <c r="S60" s="129">
        <f t="shared" si="12"/>
        <v>1.2297044211526185</v>
      </c>
      <c r="T60" s="130">
        <f>IF((K60)=0,"",(S60/K60))</f>
        <v>9.7640108235242679E-3</v>
      </c>
      <c r="U60" s="127"/>
      <c r="V60" s="124"/>
      <c r="W60" s="128">
        <f>SUM(W58:W59)</f>
        <v>128.10295913735985</v>
      </c>
      <c r="X60" s="127"/>
      <c r="Y60" s="129">
        <f t="shared" si="13"/>
        <v>0.9307047356283249</v>
      </c>
      <c r="Z60" s="130">
        <f>IF((Q60)=0,"",(Y60/Q60))</f>
        <v>7.3184574733437518E-3</v>
      </c>
      <c r="AA60" s="127"/>
      <c r="AB60" s="124"/>
      <c r="AC60" s="128">
        <f>SUM(AC58:AC59)</f>
        <v>128.9353898836932</v>
      </c>
      <c r="AD60" s="127"/>
      <c r="AE60" s="129">
        <f t="shared" si="14"/>
        <v>0.83243074633335823</v>
      </c>
      <c r="AF60" s="130">
        <f>IF((W60)=0,"",(AE60/W60))</f>
        <v>6.4981383095200395E-3</v>
      </c>
      <c r="AG60" s="127"/>
      <c r="AH60" s="124"/>
      <c r="AI60" s="128">
        <f>SUM(AI58:AI59)</f>
        <v>129.30112248104317</v>
      </c>
      <c r="AJ60" s="127"/>
      <c r="AK60" s="129">
        <f t="shared" si="15"/>
        <v>0.365732597349961</v>
      </c>
      <c r="AL60" s="130">
        <f>IF((AC60)=0,"",(AK60/AC60))</f>
        <v>2.8365571134493939E-3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J65" s="196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O42" zoomScaleNormal="100" workbookViewId="0">
      <selection activeCell="O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16.350000000000001</v>
      </c>
      <c r="K12" s="18">
        <f t="shared" ref="K12:K27" si="1">$F12*J12</f>
        <v>16.350000000000001</v>
      </c>
      <c r="L12" s="19"/>
      <c r="M12" s="21">
        <f>K12-H12</f>
        <v>1.4300000000000015</v>
      </c>
      <c r="N12" s="22">
        <f>IF((H12)=0,"",(M12/H12))</f>
        <v>9.5844504021447827E-2</v>
      </c>
      <c r="O12" s="19"/>
      <c r="P12" s="16">
        <v>17.079999999999998</v>
      </c>
      <c r="Q12" s="18">
        <f t="shared" ref="Q12:Q27" si="2">$F12*P12</f>
        <v>17.079999999999998</v>
      </c>
      <c r="R12" s="19"/>
      <c r="S12" s="21">
        <f>Q12-K12</f>
        <v>0.72999999999999687</v>
      </c>
      <c r="T12" s="22">
        <f t="shared" ref="T12:T34" si="3">IF((K12)=0,"",(S12/K12))</f>
        <v>4.4648318042813259E-2</v>
      </c>
      <c r="U12" s="19"/>
      <c r="V12" s="16">
        <v>17.420000000000002</v>
      </c>
      <c r="W12" s="18">
        <f t="shared" ref="W12:W27" si="4">$F12*V12</f>
        <v>17.420000000000002</v>
      </c>
      <c r="X12" s="19"/>
      <c r="Y12" s="21">
        <f>W12-Q12</f>
        <v>0.34000000000000341</v>
      </c>
      <c r="Z12" s="22">
        <f t="shared" ref="Z12:Z34" si="5">IF((Q12)=0,"",(Y12/Q12))</f>
        <v>1.9906323185011912E-2</v>
      </c>
      <c r="AA12" s="19"/>
      <c r="AB12" s="16">
        <v>17.670000000000002</v>
      </c>
      <c r="AC12" s="18">
        <f t="shared" ref="AC12:AC27" si="6">$F12*AB12</f>
        <v>17.670000000000002</v>
      </c>
      <c r="AD12" s="19"/>
      <c r="AE12" s="21">
        <f>AC12-W12</f>
        <v>0.25</v>
      </c>
      <c r="AF12" s="22">
        <f t="shared" ref="AF12:AF34" si="7">IF((W12)=0,"",(AE12/W12))</f>
        <v>1.4351320321469574E-2</v>
      </c>
      <c r="AG12" s="19"/>
      <c r="AH12" s="16">
        <v>18.170000000000002</v>
      </c>
      <c r="AI12" s="18">
        <f t="shared" ref="AI12:AI27" si="8">$F12*AH12</f>
        <v>18.170000000000002</v>
      </c>
      <c r="AJ12" s="19"/>
      <c r="AK12" s="21">
        <f>AI12-AC12</f>
        <v>0.5</v>
      </c>
      <c r="AL12" s="22">
        <f t="shared" ref="AL12:AL34" si="9">IF((AC12)=0,"",(AK12/AC12))</f>
        <v>2.8296547821165814E-2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1.47E-2</v>
      </c>
      <c r="H19" s="18">
        <f t="shared" si="0"/>
        <v>14.7</v>
      </c>
      <c r="I19" s="19"/>
      <c r="J19" s="16">
        <v>1.61E-2</v>
      </c>
      <c r="K19" s="18">
        <f t="shared" si="1"/>
        <v>16.100000000000001</v>
      </c>
      <c r="L19" s="19"/>
      <c r="M19" s="21">
        <f t="shared" si="10"/>
        <v>1.4000000000000021</v>
      </c>
      <c r="N19" s="22">
        <f t="shared" si="11"/>
        <v>9.5238095238095385E-2</v>
      </c>
      <c r="O19" s="19"/>
      <c r="P19" s="16">
        <v>1.6799999999999999E-2</v>
      </c>
      <c r="Q19" s="18">
        <f t="shared" si="2"/>
        <v>16.8</v>
      </c>
      <c r="R19" s="19"/>
      <c r="S19" s="21">
        <f t="shared" si="12"/>
        <v>0.69999999999999929</v>
      </c>
      <c r="T19" s="22">
        <f t="shared" si="3"/>
        <v>4.3478260869565168E-2</v>
      </c>
      <c r="U19" s="19"/>
      <c r="V19" s="16">
        <v>1.7100000000000001E-2</v>
      </c>
      <c r="W19" s="18">
        <f t="shared" si="4"/>
        <v>17.100000000000001</v>
      </c>
      <c r="X19" s="19"/>
      <c r="Y19" s="21">
        <f t="shared" si="13"/>
        <v>0.30000000000000071</v>
      </c>
      <c r="Z19" s="22">
        <f t="shared" si="5"/>
        <v>1.7857142857142898E-2</v>
      </c>
      <c r="AA19" s="19"/>
      <c r="AB19" s="16">
        <v>1.7299999999999999E-2</v>
      </c>
      <c r="AC19" s="18">
        <f t="shared" si="6"/>
        <v>17.3</v>
      </c>
      <c r="AD19" s="19"/>
      <c r="AE19" s="21">
        <f t="shared" si="14"/>
        <v>0.19999999999999929</v>
      </c>
      <c r="AF19" s="22">
        <f t="shared" si="7"/>
        <v>1.1695906432748496E-2</v>
      </c>
      <c r="AG19" s="19"/>
      <c r="AH19" s="16">
        <v>1.78E-2</v>
      </c>
      <c r="AI19" s="18">
        <f t="shared" si="8"/>
        <v>17.8</v>
      </c>
      <c r="AJ19" s="19"/>
      <c r="AK19" s="21">
        <f t="shared" si="15"/>
        <v>0.5</v>
      </c>
      <c r="AL19" s="22">
        <f t="shared" si="9"/>
        <v>2.8901734104046242E-2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-0.1</v>
      </c>
      <c r="L21" s="19"/>
      <c r="M21" s="21">
        <f t="shared" si="10"/>
        <v>-0.1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1000</v>
      </c>
      <c r="G24" s="16">
        <v>-1E-4</v>
      </c>
      <c r="H24" s="18">
        <f t="shared" si="0"/>
        <v>-0.1</v>
      </c>
      <c r="I24" s="19"/>
      <c r="J24" s="16">
        <v>0</v>
      </c>
      <c r="K24" s="18">
        <f t="shared" si="1"/>
        <v>0</v>
      </c>
      <c r="L24" s="19"/>
      <c r="M24" s="21">
        <f t="shared" si="10"/>
        <v>0.1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31.029999999999998</v>
      </c>
      <c r="I28" s="31"/>
      <c r="J28" s="28"/>
      <c r="K28" s="30">
        <f>SUM(K12:K27)</f>
        <v>32.36</v>
      </c>
      <c r="L28" s="31"/>
      <c r="M28" s="32">
        <f t="shared" si="10"/>
        <v>1.3300000000000018</v>
      </c>
      <c r="N28" s="33">
        <f t="shared" si="11"/>
        <v>4.2861746696745147E-2</v>
      </c>
      <c r="O28" s="31"/>
      <c r="P28" s="28"/>
      <c r="Q28" s="30">
        <f>SUM(Q12:Q27)</f>
        <v>33.879999999999995</v>
      </c>
      <c r="R28" s="31"/>
      <c r="S28" s="32">
        <f t="shared" si="12"/>
        <v>1.519999999999996</v>
      </c>
      <c r="T28" s="33">
        <f t="shared" si="3"/>
        <v>4.6971569839307663E-2</v>
      </c>
      <c r="U28" s="31"/>
      <c r="V28" s="28"/>
      <c r="W28" s="30">
        <f>SUM(W12:W27)</f>
        <v>34.520000000000003</v>
      </c>
      <c r="X28" s="31"/>
      <c r="Y28" s="32">
        <f t="shared" si="13"/>
        <v>0.64000000000000767</v>
      </c>
      <c r="Z28" s="33">
        <f t="shared" si="5"/>
        <v>1.8890200708382755E-2</v>
      </c>
      <c r="AA28" s="31"/>
      <c r="AB28" s="28"/>
      <c r="AC28" s="30">
        <f>SUM(AC12:AC27)</f>
        <v>34.97</v>
      </c>
      <c r="AD28" s="31"/>
      <c r="AE28" s="32">
        <f t="shared" si="14"/>
        <v>0.44999999999999574</v>
      </c>
      <c r="AF28" s="33">
        <f t="shared" si="7"/>
        <v>1.303592120509837E-2</v>
      </c>
      <c r="AG28" s="31"/>
      <c r="AH28" s="28"/>
      <c r="AI28" s="30">
        <f>SUM(AI12:AI27)</f>
        <v>35.97</v>
      </c>
      <c r="AJ28" s="31"/>
      <c r="AK28" s="32">
        <f t="shared" si="15"/>
        <v>1</v>
      </c>
      <c r="AL28" s="33">
        <f t="shared" si="9"/>
        <v>2.8595939376608523E-2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1000</v>
      </c>
      <c r="G29" s="16">
        <v>-1.6000000000000001E-3</v>
      </c>
      <c r="H29" s="18">
        <f t="shared" ref="H29:H35" si="17">F29*G29</f>
        <v>-1.6</v>
      </c>
      <c r="I29" s="19"/>
      <c r="J29" s="16">
        <v>-6.9999999999999999E-4</v>
      </c>
      <c r="K29" s="18">
        <f t="shared" ref="K29:K35" si="18">$F29*J29</f>
        <v>-0.7</v>
      </c>
      <c r="L29" s="19"/>
      <c r="M29" s="21">
        <f t="shared" si="10"/>
        <v>0.90000000000000013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0.7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1000</v>
      </c>
      <c r="G30" s="16">
        <v>-2.1403213611039147E-4</v>
      </c>
      <c r="H30" s="18">
        <f t="shared" si="17"/>
        <v>-0.21403213611039146</v>
      </c>
      <c r="I30" s="19"/>
      <c r="J30" s="16">
        <v>1.1999999999999999E-3</v>
      </c>
      <c r="K30" s="18">
        <f t="shared" si="18"/>
        <v>1.2</v>
      </c>
      <c r="L30" s="19"/>
      <c r="M30" s="21">
        <f t="shared" si="10"/>
        <v>1.4140321361103914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-1.2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1000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0.1</v>
      </c>
      <c r="L31" s="19"/>
      <c r="M31" s="21">
        <f t="shared" si="10"/>
        <v>0.1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-0.1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1000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1000</v>
      </c>
      <c r="G33" s="141">
        <v>6.0000000000000002E-5</v>
      </c>
      <c r="H33" s="18">
        <f t="shared" si="17"/>
        <v>6.0000000000000005E-2</v>
      </c>
      <c r="I33" s="19"/>
      <c r="J33" s="141">
        <v>6.0055783826201001E-5</v>
      </c>
      <c r="K33" s="18">
        <f t="shared" si="18"/>
        <v>6.0055783826200998E-2</v>
      </c>
      <c r="L33" s="19"/>
      <c r="M33" s="21">
        <f t="shared" si="10"/>
        <v>5.5783826200993258E-5</v>
      </c>
      <c r="N33" s="22">
        <f t="shared" si="11"/>
        <v>9.2973043668322086E-4</v>
      </c>
      <c r="O33" s="19"/>
      <c r="P33" s="141">
        <v>6.0055541738426606E-5</v>
      </c>
      <c r="Q33" s="18">
        <f t="shared" si="19"/>
        <v>6.0055541738426609E-2</v>
      </c>
      <c r="R33" s="19"/>
      <c r="S33" s="21">
        <f t="shared" si="12"/>
        <v>-2.420877743894434E-7</v>
      </c>
      <c r="T33" s="22">
        <f t="shared" si="3"/>
        <v>-4.0310484513870573E-6</v>
      </c>
      <c r="U33" s="19"/>
      <c r="V33" s="141">
        <v>6.0055647521937992E-5</v>
      </c>
      <c r="W33" s="18">
        <f t="shared" si="20"/>
        <v>6.005564752193799E-2</v>
      </c>
      <c r="X33" s="19"/>
      <c r="Y33" s="21">
        <f t="shared" si="13"/>
        <v>1.0578351138101905E-7</v>
      </c>
      <c r="Z33" s="22">
        <f t="shared" si="5"/>
        <v>1.7614279768178887E-6</v>
      </c>
      <c r="AA33" s="19"/>
      <c r="AB33" s="141">
        <v>6.0055588156227897E-5</v>
      </c>
      <c r="AC33" s="18">
        <f t="shared" si="21"/>
        <v>6.0055588156227899E-2</v>
      </c>
      <c r="AD33" s="19"/>
      <c r="AE33" s="21">
        <f t="shared" si="14"/>
        <v>-5.9365710090852897E-8</v>
      </c>
      <c r="AF33" s="22">
        <f t="shared" si="7"/>
        <v>-9.8851169774111478E-7</v>
      </c>
      <c r="AG33" s="19"/>
      <c r="AH33" s="141">
        <v>6.0004833012362753E-5</v>
      </c>
      <c r="AI33" s="18">
        <f t="shared" si="22"/>
        <v>6.000483301236275E-2</v>
      </c>
      <c r="AJ33" s="19"/>
      <c r="AK33" s="21">
        <f t="shared" si="15"/>
        <v>-5.0755143865148511E-5</v>
      </c>
      <c r="AL33" s="22">
        <f t="shared" si="9"/>
        <v>-8.4513607181923981E-4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37.900000000000091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3.3700680000000078</v>
      </c>
      <c r="I34" s="19"/>
      <c r="J34" s="38">
        <f>0.64*$G$44+0.18*$G$45+0.18*$G$46</f>
        <v>8.8919999999999999E-2</v>
      </c>
      <c r="K34" s="18">
        <f t="shared" si="18"/>
        <v>3.3700680000000078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3.3700680000000078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3.3700680000000078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3.3700680000000078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3.3700680000000078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33.436035863889614</v>
      </c>
      <c r="I36" s="31"/>
      <c r="J36" s="42"/>
      <c r="K36" s="44">
        <f>SUM(K29:K35)+K28</f>
        <v>37.180123783826211</v>
      </c>
      <c r="L36" s="31"/>
      <c r="M36" s="32">
        <f t="shared" si="10"/>
        <v>3.7440879199365966</v>
      </c>
      <c r="N36" s="33">
        <f t="shared" ref="N36:N46" si="24">IF((H36)=0,"",(M36/H36))</f>
        <v>0.11197762603132484</v>
      </c>
      <c r="O36" s="31"/>
      <c r="P36" s="42"/>
      <c r="Q36" s="44">
        <f>SUM(Q29:Q35)+Q28</f>
        <v>38.100123541738427</v>
      </c>
      <c r="R36" s="31"/>
      <c r="S36" s="32">
        <f t="shared" si="12"/>
        <v>0.91999975791221544</v>
      </c>
      <c r="T36" s="33">
        <f t="shared" ref="T36:T46" si="25">IF((K36)=0,"",(S36/K36))</f>
        <v>2.4744397389887821E-2</v>
      </c>
      <c r="U36" s="31"/>
      <c r="V36" s="42"/>
      <c r="W36" s="44">
        <f>SUM(W29:W35)+W28</f>
        <v>38.740123647521948</v>
      </c>
      <c r="X36" s="31"/>
      <c r="Y36" s="32">
        <f t="shared" si="13"/>
        <v>0.64000010578352118</v>
      </c>
      <c r="Z36" s="33">
        <f t="shared" ref="Z36:Z46" si="26">IF((Q36)=0,"",(Y36/Q36))</f>
        <v>1.6797848570816454E-2</v>
      </c>
      <c r="AA36" s="31"/>
      <c r="AB36" s="42"/>
      <c r="AC36" s="44">
        <f>SUM(AC29:AC35)+AC28</f>
        <v>39.190123588156233</v>
      </c>
      <c r="AD36" s="31"/>
      <c r="AE36" s="32">
        <f t="shared" si="14"/>
        <v>0.44999994063428517</v>
      </c>
      <c r="AF36" s="33">
        <f t="shared" ref="AF36:AF46" si="27">IF((W36)=0,"",(AE36/W36))</f>
        <v>1.1615862270565311E-2</v>
      </c>
      <c r="AG36" s="31"/>
      <c r="AH36" s="42"/>
      <c r="AI36" s="44">
        <f>SUM(AI29:AI35)+AI28</f>
        <v>39.400072833012366</v>
      </c>
      <c r="AJ36" s="31"/>
      <c r="AK36" s="32">
        <f t="shared" si="15"/>
        <v>0.20994924485613353</v>
      </c>
      <c r="AL36" s="33">
        <f t="shared" ref="AL36:AL46" si="28">IF((AC36)=0,"",(AK36/AC36))</f>
        <v>5.3571978252087713E-3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1037.9000000000001</v>
      </c>
      <c r="G37" s="20">
        <v>7.1999999999999998E-3</v>
      </c>
      <c r="H37" s="18">
        <f>F37*G37</f>
        <v>7.4728800000000009</v>
      </c>
      <c r="I37" s="19"/>
      <c r="J37" s="20">
        <v>7.6E-3</v>
      </c>
      <c r="K37" s="18">
        <f>$F37*J37</f>
        <v>7.8880400000000011</v>
      </c>
      <c r="L37" s="19"/>
      <c r="M37" s="21">
        <f t="shared" si="10"/>
        <v>0.4151600000000002</v>
      </c>
      <c r="N37" s="22">
        <f t="shared" si="24"/>
        <v>5.5555555555555573E-2</v>
      </c>
      <c r="O37" s="19"/>
      <c r="P37" s="20">
        <v>7.7999999999999996E-3</v>
      </c>
      <c r="Q37" s="18">
        <f>$F37*P37</f>
        <v>8.0956200000000003</v>
      </c>
      <c r="R37" s="19"/>
      <c r="S37" s="21">
        <f t="shared" si="12"/>
        <v>0.20757999999999921</v>
      </c>
      <c r="T37" s="22">
        <f t="shared" si="25"/>
        <v>2.6315789473684108E-2</v>
      </c>
      <c r="U37" s="19"/>
      <c r="V37" s="20">
        <v>8.0999999999999996E-3</v>
      </c>
      <c r="W37" s="18">
        <f>$F37*V37</f>
        <v>8.4069900000000004</v>
      </c>
      <c r="X37" s="19"/>
      <c r="Y37" s="21">
        <f t="shared" si="13"/>
        <v>0.31137000000000015</v>
      </c>
      <c r="Z37" s="22">
        <f t="shared" si="26"/>
        <v>3.8461538461538478E-2</v>
      </c>
      <c r="AA37" s="19"/>
      <c r="AB37" s="20">
        <v>8.3999999999999995E-3</v>
      </c>
      <c r="AC37" s="18">
        <f>$F37*AB37</f>
        <v>8.7183600000000006</v>
      </c>
      <c r="AD37" s="19"/>
      <c r="AE37" s="21">
        <f t="shared" si="14"/>
        <v>0.31137000000000015</v>
      </c>
      <c r="AF37" s="22">
        <f t="shared" si="27"/>
        <v>3.7037037037037056E-2</v>
      </c>
      <c r="AG37" s="19"/>
      <c r="AH37" s="20">
        <v>8.6E-3</v>
      </c>
      <c r="AI37" s="18">
        <f>$F37*AH37</f>
        <v>8.9259400000000007</v>
      </c>
      <c r="AJ37" s="19"/>
      <c r="AK37" s="21">
        <f t="shared" si="15"/>
        <v>0.2075800000000001</v>
      </c>
      <c r="AL37" s="22">
        <f t="shared" si="28"/>
        <v>2.3809523809523819E-2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1037.9000000000001</v>
      </c>
      <c r="G38" s="20">
        <v>5.1999999999999998E-3</v>
      </c>
      <c r="H38" s="18">
        <f>F38*G38</f>
        <v>5.3970799999999999</v>
      </c>
      <c r="I38" s="19"/>
      <c r="J38" s="20">
        <v>5.5999999999999999E-3</v>
      </c>
      <c r="K38" s="18">
        <f>$F38*J38</f>
        <v>5.8122400000000001</v>
      </c>
      <c r="L38" s="19"/>
      <c r="M38" s="21">
        <f t="shared" si="10"/>
        <v>0.4151600000000002</v>
      </c>
      <c r="N38" s="22">
        <f t="shared" si="24"/>
        <v>7.6923076923076955E-2</v>
      </c>
      <c r="O38" s="19"/>
      <c r="P38" s="20">
        <v>5.7000000000000002E-3</v>
      </c>
      <c r="Q38" s="18">
        <f>$F38*P38</f>
        <v>5.916030000000001</v>
      </c>
      <c r="R38" s="19"/>
      <c r="S38" s="21">
        <f t="shared" si="12"/>
        <v>0.10379000000000094</v>
      </c>
      <c r="T38" s="22">
        <f t="shared" si="25"/>
        <v>1.7857142857143019E-2</v>
      </c>
      <c r="U38" s="19"/>
      <c r="V38" s="20">
        <v>5.7999999999999996E-3</v>
      </c>
      <c r="W38" s="18">
        <f>$F38*V38</f>
        <v>6.0198200000000002</v>
      </c>
      <c r="X38" s="19"/>
      <c r="Y38" s="21">
        <f t="shared" si="13"/>
        <v>0.10378999999999916</v>
      </c>
      <c r="Z38" s="22">
        <f t="shared" si="26"/>
        <v>1.7543859649122664E-2</v>
      </c>
      <c r="AA38" s="19"/>
      <c r="AB38" s="20">
        <v>6.0000000000000001E-3</v>
      </c>
      <c r="AC38" s="18">
        <f>$F38*AB38</f>
        <v>6.2274000000000003</v>
      </c>
      <c r="AD38" s="19"/>
      <c r="AE38" s="21">
        <f t="shared" si="14"/>
        <v>0.2075800000000001</v>
      </c>
      <c r="AF38" s="22">
        <f t="shared" si="27"/>
        <v>3.4482758620689669E-2</v>
      </c>
      <c r="AG38" s="19"/>
      <c r="AH38" s="20">
        <v>6.1000000000000004E-3</v>
      </c>
      <c r="AI38" s="18">
        <f>$F38*AH38</f>
        <v>6.3311900000000012</v>
      </c>
      <c r="AJ38" s="19"/>
      <c r="AK38" s="21">
        <f t="shared" si="15"/>
        <v>0.10379000000000094</v>
      </c>
      <c r="AL38" s="22">
        <f t="shared" si="28"/>
        <v>1.6666666666666816E-2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46.305995863889621</v>
      </c>
      <c r="I39" s="49"/>
      <c r="J39" s="48"/>
      <c r="K39" s="44">
        <f>SUM(K36:K38)</f>
        <v>50.880403783826218</v>
      </c>
      <c r="L39" s="49"/>
      <c r="M39" s="32">
        <f t="shared" si="10"/>
        <v>4.574407919936597</v>
      </c>
      <c r="N39" s="33">
        <f t="shared" si="24"/>
        <v>9.8786514242830817E-2</v>
      </c>
      <c r="O39" s="49"/>
      <c r="P39" s="48"/>
      <c r="Q39" s="44">
        <f>SUM(Q36:Q38)</f>
        <v>52.111773541738422</v>
      </c>
      <c r="R39" s="49"/>
      <c r="S39" s="32">
        <f t="shared" si="12"/>
        <v>1.2313697579122049</v>
      </c>
      <c r="T39" s="33">
        <f t="shared" si="25"/>
        <v>2.4201257583251153E-2</v>
      </c>
      <c r="U39" s="49"/>
      <c r="V39" s="48"/>
      <c r="W39" s="44">
        <f>SUM(W36:W38)</f>
        <v>53.166933647521951</v>
      </c>
      <c r="X39" s="49"/>
      <c r="Y39" s="32">
        <f t="shared" si="13"/>
        <v>1.0551601057835285</v>
      </c>
      <c r="Z39" s="33">
        <f t="shared" si="26"/>
        <v>2.0248017560530889E-2</v>
      </c>
      <c r="AA39" s="49"/>
      <c r="AB39" s="48"/>
      <c r="AC39" s="44">
        <f>SUM(AC36:AC38)</f>
        <v>54.135883588156233</v>
      </c>
      <c r="AD39" s="49"/>
      <c r="AE39" s="32">
        <f t="shared" si="14"/>
        <v>0.96894994063428186</v>
      </c>
      <c r="AF39" s="33">
        <f t="shared" si="27"/>
        <v>1.8224672256972326E-2</v>
      </c>
      <c r="AG39" s="49"/>
      <c r="AH39" s="48"/>
      <c r="AI39" s="44">
        <f>SUM(AI36:AI38)</f>
        <v>54.65720283301237</v>
      </c>
      <c r="AJ39" s="49"/>
      <c r="AK39" s="32">
        <f t="shared" si="15"/>
        <v>0.52131924485613723</v>
      </c>
      <c r="AL39" s="33">
        <f t="shared" si="28"/>
        <v>9.6298279496483674E-3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1037.9000000000001</v>
      </c>
      <c r="G40" s="51">
        <v>4.4000000000000003E-3</v>
      </c>
      <c r="H40" s="162">
        <f t="shared" ref="H40:H48" si="29">F40*G40</f>
        <v>4.5667600000000004</v>
      </c>
      <c r="I40" s="19"/>
      <c r="J40" s="51">
        <v>4.4000000000000003E-3</v>
      </c>
      <c r="K40" s="162">
        <f t="shared" ref="K40:K48" si="30">$F40*J40</f>
        <v>4.5667600000000004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4.5667600000000004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4.5667600000000004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4.5667600000000004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4.5667600000000004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1037.9000000000001</v>
      </c>
      <c r="G41" s="51">
        <v>1.1999999999999999E-3</v>
      </c>
      <c r="H41" s="162">
        <f t="shared" si="29"/>
        <v>1.2454799999999999</v>
      </c>
      <c r="I41" s="19"/>
      <c r="J41" s="51">
        <v>1.1999999999999999E-3</v>
      </c>
      <c r="K41" s="162">
        <f t="shared" si="30"/>
        <v>1.2454799999999999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1.34927</v>
      </c>
      <c r="R41" s="19"/>
      <c r="S41" s="21">
        <f t="shared" si="12"/>
        <v>0.10379000000000005</v>
      </c>
      <c r="T41" s="163">
        <f t="shared" si="25"/>
        <v>8.3333333333333384E-2</v>
      </c>
      <c r="U41" s="19"/>
      <c r="V41" s="51">
        <v>1.2999999999999999E-3</v>
      </c>
      <c r="W41" s="162">
        <f t="shared" si="32"/>
        <v>1.34927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1.34927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1.34927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1000</v>
      </c>
      <c r="G43" s="51">
        <v>7.0000000000000001E-3</v>
      </c>
      <c r="H43" s="162">
        <f t="shared" si="29"/>
        <v>7</v>
      </c>
      <c r="I43" s="19"/>
      <c r="J43" s="51">
        <v>7.0000000000000001E-3</v>
      </c>
      <c r="K43" s="162">
        <f t="shared" si="30"/>
        <v>7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7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7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7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7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640</v>
      </c>
      <c r="G44" s="55">
        <v>7.1999999999999995E-2</v>
      </c>
      <c r="H44" s="162">
        <f t="shared" si="29"/>
        <v>46.08</v>
      </c>
      <c r="I44" s="19"/>
      <c r="J44" s="55">
        <v>7.1999999999999995E-2</v>
      </c>
      <c r="K44" s="162">
        <f t="shared" si="30"/>
        <v>46.08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46.08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46.08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46.08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46.08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180</v>
      </c>
      <c r="G45" s="55">
        <v>0.109</v>
      </c>
      <c r="H45" s="162">
        <f t="shared" si="29"/>
        <v>19.62</v>
      </c>
      <c r="I45" s="19"/>
      <c r="J45" s="55">
        <v>0.109</v>
      </c>
      <c r="K45" s="162">
        <f t="shared" si="30"/>
        <v>19.62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19.62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19.62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19.62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19.62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180</v>
      </c>
      <c r="G46" s="55">
        <v>0.129</v>
      </c>
      <c r="H46" s="162">
        <f t="shared" si="29"/>
        <v>23.22</v>
      </c>
      <c r="I46" s="19"/>
      <c r="J46" s="55">
        <v>0.129</v>
      </c>
      <c r="K46" s="162">
        <f t="shared" si="30"/>
        <v>23.22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23.22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23.22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23.22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23.22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8.3000000000000004E-2</v>
      </c>
      <c r="H47" s="162">
        <f t="shared" si="29"/>
        <v>49.800000000000004</v>
      </c>
      <c r="I47" s="60"/>
      <c r="J47" s="55">
        <v>8.3000000000000004E-2</v>
      </c>
      <c r="K47" s="162">
        <f t="shared" si="30"/>
        <v>49.800000000000004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49.800000000000004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49.800000000000004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49.800000000000004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49.800000000000004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400</v>
      </c>
      <c r="G48" s="55">
        <v>9.7000000000000003E-2</v>
      </c>
      <c r="H48" s="162">
        <f t="shared" si="29"/>
        <v>38.800000000000004</v>
      </c>
      <c r="I48" s="60"/>
      <c r="J48" s="55">
        <v>9.7000000000000003E-2</v>
      </c>
      <c r="K48" s="162">
        <f t="shared" si="30"/>
        <v>38.800000000000004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38.800000000000004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38.800000000000004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38.800000000000004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38.800000000000004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148.28823586388961</v>
      </c>
      <c r="I50" s="76"/>
      <c r="J50" s="73"/>
      <c r="K50" s="75">
        <f>SUM(K40:K46,K39)</f>
        <v>152.86264378382623</v>
      </c>
      <c r="L50" s="76"/>
      <c r="M50" s="77">
        <f>K50-H50</f>
        <v>4.5744079199366183</v>
      </c>
      <c r="N50" s="78">
        <f>IF((H50)=0,"",(M50/H50))</f>
        <v>3.0848083755850755E-2</v>
      </c>
      <c r="O50" s="76"/>
      <c r="P50" s="73"/>
      <c r="Q50" s="75">
        <f>SUM(Q40:Q46,Q39)</f>
        <v>154.19780354173841</v>
      </c>
      <c r="R50" s="76"/>
      <c r="S50" s="77">
        <f t="shared" si="12"/>
        <v>1.3351597579121801</v>
      </c>
      <c r="T50" s="78">
        <f>IF((K50)=0,"",(S50/K50))</f>
        <v>8.7343756778165051E-3</v>
      </c>
      <c r="U50" s="76"/>
      <c r="V50" s="73"/>
      <c r="W50" s="75">
        <f>SUM(W40:W46,W39)</f>
        <v>155.25296364752194</v>
      </c>
      <c r="X50" s="76"/>
      <c r="Y50" s="77">
        <f t="shared" si="13"/>
        <v>1.0551601057835285</v>
      </c>
      <c r="Z50" s="78">
        <f>IF((Q50)=0,"",(Y50/Q50))</f>
        <v>6.8428997141837802E-3</v>
      </c>
      <c r="AA50" s="76"/>
      <c r="AB50" s="73"/>
      <c r="AC50" s="75">
        <f>SUM(AC40:AC46,AC39)</f>
        <v>156.22191358815621</v>
      </c>
      <c r="AD50" s="76"/>
      <c r="AE50" s="77">
        <f t="shared" si="14"/>
        <v>0.96894994063427475</v>
      </c>
      <c r="AF50" s="78">
        <f>IF((W50)=0,"",(AE50/W50))</f>
        <v>6.2411043104731133E-3</v>
      </c>
      <c r="AG50" s="76"/>
      <c r="AH50" s="73"/>
      <c r="AI50" s="75">
        <f>SUM(AI40:AI46,AI39)</f>
        <v>156.74323283301237</v>
      </c>
      <c r="AJ50" s="76"/>
      <c r="AK50" s="77">
        <f t="shared" si="15"/>
        <v>0.52131924485615855</v>
      </c>
      <c r="AL50" s="78">
        <f>IF((AC50)=0,"",(AK50/AC50))</f>
        <v>3.3370430106911824E-3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19.27747066230565</v>
      </c>
      <c r="I51" s="83"/>
      <c r="J51" s="80">
        <v>0.13</v>
      </c>
      <c r="K51" s="84">
        <f>K50*J51</f>
        <v>19.87214369189741</v>
      </c>
      <c r="L51" s="83"/>
      <c r="M51" s="85">
        <f>K51-H51</f>
        <v>0.59467302959176038</v>
      </c>
      <c r="N51" s="86">
        <f>IF((H51)=0,"",(M51/H51))</f>
        <v>3.0848083755850755E-2</v>
      </c>
      <c r="O51" s="83"/>
      <c r="P51" s="80">
        <v>0.13</v>
      </c>
      <c r="Q51" s="84">
        <f>Q50*P51</f>
        <v>20.045714460425994</v>
      </c>
      <c r="R51" s="83"/>
      <c r="S51" s="85">
        <f t="shared" si="12"/>
        <v>0.17357076852858455</v>
      </c>
      <c r="T51" s="86">
        <f>IF((K51)=0,"",(S51/K51))</f>
        <v>8.7343756778165624E-3</v>
      </c>
      <c r="U51" s="83"/>
      <c r="V51" s="80">
        <v>0.13</v>
      </c>
      <c r="W51" s="84">
        <f>W50*V51</f>
        <v>20.182885274177853</v>
      </c>
      <c r="X51" s="83"/>
      <c r="Y51" s="85">
        <f t="shared" si="13"/>
        <v>0.13717081375185813</v>
      </c>
      <c r="Z51" s="86">
        <f>IF((Q51)=0,"",(Y51/Q51))</f>
        <v>6.8428997141837516E-3</v>
      </c>
      <c r="AA51" s="83"/>
      <c r="AB51" s="80">
        <v>0.13</v>
      </c>
      <c r="AC51" s="84">
        <f>AC50*AB51</f>
        <v>20.308848766460308</v>
      </c>
      <c r="AD51" s="83"/>
      <c r="AE51" s="85">
        <f t="shared" si="14"/>
        <v>0.12596349228245529</v>
      </c>
      <c r="AF51" s="86">
        <f>IF((W51)=0,"",(AE51/W51))</f>
        <v>6.2411043104730925E-3</v>
      </c>
      <c r="AG51" s="83"/>
      <c r="AH51" s="80">
        <v>0.13</v>
      </c>
      <c r="AI51" s="84">
        <f>AI50*AH51</f>
        <v>20.37662026829161</v>
      </c>
      <c r="AJ51" s="83"/>
      <c r="AK51" s="85">
        <f t="shared" si="15"/>
        <v>6.7771501831302317E-2</v>
      </c>
      <c r="AL51" s="86">
        <f>IF((AC51)=0,"",(AK51/AC51))</f>
        <v>3.3370430106912665E-3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167.56570652619527</v>
      </c>
      <c r="I52" s="83"/>
      <c r="J52" s="88"/>
      <c r="K52" s="84">
        <f>K50+K51</f>
        <v>172.73478747572364</v>
      </c>
      <c r="L52" s="83"/>
      <c r="M52" s="85">
        <f>K52-H52</f>
        <v>5.1690809495283645</v>
      </c>
      <c r="N52" s="86">
        <f>IF((H52)=0,"",(M52/H52))</f>
        <v>3.0848083755850669E-2</v>
      </c>
      <c r="O52" s="83"/>
      <c r="P52" s="88"/>
      <c r="Q52" s="84">
        <f>Q50+Q51</f>
        <v>174.24351800216439</v>
      </c>
      <c r="R52" s="83"/>
      <c r="S52" s="85">
        <f t="shared" si="12"/>
        <v>1.5087305264407576</v>
      </c>
      <c r="T52" s="86">
        <f>IF((K52)=0,"",(S52/K52))</f>
        <v>8.7343756778164704E-3</v>
      </c>
      <c r="U52" s="83"/>
      <c r="V52" s="88"/>
      <c r="W52" s="84">
        <f>W50+W51</f>
        <v>175.4358489216998</v>
      </c>
      <c r="X52" s="83"/>
      <c r="Y52" s="85">
        <f t="shared" si="13"/>
        <v>1.1923309195354079</v>
      </c>
      <c r="Z52" s="86">
        <f>IF((Q52)=0,"",(Y52/Q52))</f>
        <v>6.8428997141838999E-3</v>
      </c>
      <c r="AA52" s="83"/>
      <c r="AB52" s="88"/>
      <c r="AC52" s="84">
        <f>AC50+AC51</f>
        <v>176.53076235461651</v>
      </c>
      <c r="AD52" s="83"/>
      <c r="AE52" s="85">
        <f t="shared" si="14"/>
        <v>1.0949134329167123</v>
      </c>
      <c r="AF52" s="86">
        <f>IF((W52)=0,"",(AE52/W52))</f>
        <v>6.2411043104730092E-3</v>
      </c>
      <c r="AG52" s="83"/>
      <c r="AH52" s="88"/>
      <c r="AI52" s="84">
        <f>AI50+AI51</f>
        <v>177.11985310130399</v>
      </c>
      <c r="AJ52" s="83"/>
      <c r="AK52" s="85">
        <f t="shared" si="15"/>
        <v>0.58909074668747508</v>
      </c>
      <c r="AL52" s="86">
        <f>IF((AC52)=0,"",(AK52/AC52))</f>
        <v>3.3370430106912726E-3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-16.760000000000002</v>
      </c>
      <c r="I53" s="83"/>
      <c r="J53" s="88"/>
      <c r="K53" s="90">
        <f>ROUND(-K52*10%,2)</f>
        <v>-17.27</v>
      </c>
      <c r="L53" s="83"/>
      <c r="M53" s="91">
        <f>K53-H53</f>
        <v>-0.50999999999999801</v>
      </c>
      <c r="N53" s="92">
        <f>IF((H53)=0,"",(M53/H53))</f>
        <v>3.0429594272076251E-2</v>
      </c>
      <c r="O53" s="83"/>
      <c r="P53" s="88"/>
      <c r="Q53" s="90">
        <f>ROUND(-Q52*10%,2)</f>
        <v>-17.420000000000002</v>
      </c>
      <c r="R53" s="83"/>
      <c r="S53" s="91">
        <f t="shared" si="12"/>
        <v>-0.15000000000000213</v>
      </c>
      <c r="T53" s="92">
        <f>IF((K53)=0,"",(S53/K53))</f>
        <v>8.6855819339897011E-3</v>
      </c>
      <c r="U53" s="83"/>
      <c r="V53" s="88"/>
      <c r="W53" s="90">
        <f>ROUND(-W52*10%,2)</f>
        <v>-17.54</v>
      </c>
      <c r="X53" s="83"/>
      <c r="Y53" s="91">
        <f t="shared" si="13"/>
        <v>-0.11999999999999744</v>
      </c>
      <c r="Z53" s="92">
        <f>IF((Q53)=0,"",(Y53/Q53))</f>
        <v>6.8886337543052484E-3</v>
      </c>
      <c r="AA53" s="83"/>
      <c r="AB53" s="88"/>
      <c r="AC53" s="90">
        <f>ROUND(-AC52*10%,2)</f>
        <v>-17.649999999999999</v>
      </c>
      <c r="AD53" s="83"/>
      <c r="AE53" s="91">
        <f t="shared" si="14"/>
        <v>-0.10999999999999943</v>
      </c>
      <c r="AF53" s="92">
        <f>IF((W53)=0,"",(AE53/W53))</f>
        <v>6.2713797035347458E-3</v>
      </c>
      <c r="AG53" s="83"/>
      <c r="AH53" s="88"/>
      <c r="AI53" s="90">
        <f>ROUND(-AI52*10%,2)</f>
        <v>-17.71</v>
      </c>
      <c r="AJ53" s="83"/>
      <c r="AK53" s="91">
        <f t="shared" si="15"/>
        <v>-6.0000000000002274E-2</v>
      </c>
      <c r="AL53" s="92">
        <f>IF((AC53)=0,"",(AK53/AC53))</f>
        <v>3.3994334277621689E-3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150.80570652619528</v>
      </c>
      <c r="I54" s="96"/>
      <c r="J54" s="93"/>
      <c r="K54" s="97">
        <f>K52+K53</f>
        <v>155.46478747572363</v>
      </c>
      <c r="L54" s="96"/>
      <c r="M54" s="98">
        <f>K54-H54</f>
        <v>4.6590809495283452</v>
      </c>
      <c r="N54" s="99">
        <f>IF((H54)=0,"",(M54/H54))</f>
        <v>3.0894593161294281E-2</v>
      </c>
      <c r="O54" s="96"/>
      <c r="P54" s="93"/>
      <c r="Q54" s="97">
        <f>Q52+Q53</f>
        <v>156.82351800216441</v>
      </c>
      <c r="R54" s="96"/>
      <c r="S54" s="98">
        <f t="shared" si="12"/>
        <v>1.3587305264407803</v>
      </c>
      <c r="T54" s="99">
        <f>IF((K54)=0,"",(S54/K54))</f>
        <v>8.7397959917640562E-3</v>
      </c>
      <c r="U54" s="96"/>
      <c r="V54" s="93"/>
      <c r="W54" s="97">
        <f>W52+W53</f>
        <v>157.89584892169981</v>
      </c>
      <c r="X54" s="96"/>
      <c r="Y54" s="98">
        <f t="shared" si="13"/>
        <v>1.0723309195354034</v>
      </c>
      <c r="Z54" s="99">
        <f>IF((Q54)=0,"",(Y54/Q54))</f>
        <v>6.8378195642862924E-3</v>
      </c>
      <c r="AA54" s="96"/>
      <c r="AB54" s="93"/>
      <c r="AC54" s="97">
        <f>AC52+AC53</f>
        <v>158.88076235461651</v>
      </c>
      <c r="AD54" s="96"/>
      <c r="AE54" s="98">
        <f t="shared" si="14"/>
        <v>0.98491343291669864</v>
      </c>
      <c r="AF54" s="99">
        <f>IF((W54)=0,"",(AE54/W54))</f>
        <v>6.2377411416630396E-3</v>
      </c>
      <c r="AG54" s="96"/>
      <c r="AH54" s="93"/>
      <c r="AI54" s="97">
        <f>AI52+AI53</f>
        <v>159.40985310130398</v>
      </c>
      <c r="AJ54" s="96"/>
      <c r="AK54" s="98">
        <f t="shared" si="15"/>
        <v>0.5290907466874728</v>
      </c>
      <c r="AL54" s="99">
        <f>IF((AC54)=0,"",(AK54/AC54))</f>
        <v>3.3301120843476323E-3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147.96823586388962</v>
      </c>
      <c r="I56" s="110"/>
      <c r="J56" s="107"/>
      <c r="K56" s="109">
        <f>SUM(K47:K48,K39,K40:K43)</f>
        <v>152.54264378382621</v>
      </c>
      <c r="L56" s="110"/>
      <c r="M56" s="111">
        <f>K56-H56</f>
        <v>4.5744079199365899</v>
      </c>
      <c r="N56" s="78">
        <f>IF((H56)=0,"",(M56/H56))</f>
        <v>3.0914796633409989E-2</v>
      </c>
      <c r="O56" s="110"/>
      <c r="P56" s="107"/>
      <c r="Q56" s="109">
        <f>SUM(Q47:Q48,Q39,Q40:Q43)</f>
        <v>153.87780354173842</v>
      </c>
      <c r="R56" s="110"/>
      <c r="S56" s="111">
        <f t="shared" si="12"/>
        <v>1.3351597579122085</v>
      </c>
      <c r="T56" s="78">
        <f>IF((K56)=0,"",(S56/K56))</f>
        <v>8.7526984244767157E-3</v>
      </c>
      <c r="U56" s="110"/>
      <c r="V56" s="107"/>
      <c r="W56" s="109">
        <f>SUM(W47:W48,W39,W40:W43)</f>
        <v>154.93296364752194</v>
      </c>
      <c r="X56" s="110"/>
      <c r="Y56" s="111">
        <f t="shared" si="13"/>
        <v>1.0551601057835285</v>
      </c>
      <c r="Z56" s="78">
        <f>IF((Q56)=0,"",(Y56/Q56))</f>
        <v>6.8571300180881693E-3</v>
      </c>
      <c r="AA56" s="110"/>
      <c r="AB56" s="107"/>
      <c r="AC56" s="109">
        <f>SUM(AC47:AC48,AC39,AC40:AC43)</f>
        <v>155.90191358815622</v>
      </c>
      <c r="AD56" s="110"/>
      <c r="AE56" s="111">
        <f t="shared" si="14"/>
        <v>0.96894994063427475</v>
      </c>
      <c r="AF56" s="78">
        <f>IF((W56)=0,"",(AE56/W56))</f>
        <v>6.2539947460029917E-3</v>
      </c>
      <c r="AG56" s="110"/>
      <c r="AH56" s="107"/>
      <c r="AI56" s="109">
        <f>SUM(AI47:AI48,AI39,AI40:AI43)</f>
        <v>156.42323283301235</v>
      </c>
      <c r="AJ56" s="110"/>
      <c r="AK56" s="111">
        <f t="shared" si="15"/>
        <v>0.52131924485613013</v>
      </c>
      <c r="AL56" s="78">
        <f>IF((AC56)=0,"",(AK56/AC56))</f>
        <v>3.3438925338228464E-3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19.235870662305651</v>
      </c>
      <c r="I57" s="115"/>
      <c r="J57" s="113">
        <v>0.13</v>
      </c>
      <c r="K57" s="116">
        <f>K56*J57</f>
        <v>19.830543691897407</v>
      </c>
      <c r="L57" s="115"/>
      <c r="M57" s="117">
        <f>K57-H57</f>
        <v>0.59467302959175683</v>
      </c>
      <c r="N57" s="86">
        <f>IF((H57)=0,"",(M57/H57))</f>
        <v>3.0914796633409996E-2</v>
      </c>
      <c r="O57" s="115"/>
      <c r="P57" s="113">
        <v>0.13</v>
      </c>
      <c r="Q57" s="116">
        <f>Q56*P57</f>
        <v>20.004114460425996</v>
      </c>
      <c r="R57" s="115"/>
      <c r="S57" s="117">
        <f t="shared" si="12"/>
        <v>0.1735707685285881</v>
      </c>
      <c r="T57" s="86">
        <f>IF((K57)=0,"",(S57/K57))</f>
        <v>8.752698424476766E-3</v>
      </c>
      <c r="U57" s="115"/>
      <c r="V57" s="113">
        <v>0.13</v>
      </c>
      <c r="W57" s="116">
        <f>W56*V57</f>
        <v>20.141285274177854</v>
      </c>
      <c r="X57" s="115"/>
      <c r="Y57" s="117">
        <f t="shared" si="13"/>
        <v>0.13717081375185813</v>
      </c>
      <c r="Z57" s="86">
        <f>IF((Q57)=0,"",(Y57/Q57))</f>
        <v>6.8571300180881398E-3</v>
      </c>
      <c r="AA57" s="115"/>
      <c r="AB57" s="113">
        <v>0.13</v>
      </c>
      <c r="AC57" s="116">
        <f>AC56*AB57</f>
        <v>20.267248766460309</v>
      </c>
      <c r="AD57" s="115"/>
      <c r="AE57" s="117">
        <f t="shared" si="14"/>
        <v>0.12596349228245529</v>
      </c>
      <c r="AF57" s="86">
        <f>IF((W57)=0,"",(AE57/W57))</f>
        <v>6.25399474600297E-3</v>
      </c>
      <c r="AG57" s="115"/>
      <c r="AH57" s="113">
        <v>0.13</v>
      </c>
      <c r="AI57" s="116">
        <f>AI56*AH57</f>
        <v>20.335020268291608</v>
      </c>
      <c r="AJ57" s="115"/>
      <c r="AK57" s="117">
        <f t="shared" si="15"/>
        <v>6.7771501831298764E-2</v>
      </c>
      <c r="AL57" s="86">
        <f>IF((AC57)=0,"",(AK57/AC57))</f>
        <v>3.3438925338229375E-3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167.20410652619526</v>
      </c>
      <c r="I58" s="115"/>
      <c r="J58" s="119"/>
      <c r="K58" s="116">
        <f>K56+K57</f>
        <v>172.37318747572363</v>
      </c>
      <c r="L58" s="115"/>
      <c r="M58" s="117">
        <f>K58-H58</f>
        <v>5.1690809495283645</v>
      </c>
      <c r="N58" s="86">
        <f>IF((H58)=0,"",(M58/H58))</f>
        <v>3.0914796633410097E-2</v>
      </c>
      <c r="O58" s="115"/>
      <c r="P58" s="119"/>
      <c r="Q58" s="116">
        <f>Q56+Q57</f>
        <v>173.88191800216441</v>
      </c>
      <c r="R58" s="115"/>
      <c r="S58" s="117">
        <f t="shared" si="12"/>
        <v>1.508730526440786</v>
      </c>
      <c r="T58" s="86">
        <f>IF((K58)=0,"",(S58/K58))</f>
        <v>8.7526984244766584E-3</v>
      </c>
      <c r="U58" s="115"/>
      <c r="V58" s="119"/>
      <c r="W58" s="116">
        <f>W56+W57</f>
        <v>175.07424892169979</v>
      </c>
      <c r="X58" s="115"/>
      <c r="Y58" s="117">
        <f t="shared" si="13"/>
        <v>1.1923309195353795</v>
      </c>
      <c r="Z58" s="86">
        <f>IF((Q58)=0,"",(Y58/Q58))</f>
        <v>6.8571300180881251E-3</v>
      </c>
      <c r="AA58" s="115"/>
      <c r="AB58" s="119"/>
      <c r="AC58" s="116">
        <f>AC56+AC57</f>
        <v>176.16916235461653</v>
      </c>
      <c r="AD58" s="115"/>
      <c r="AE58" s="117">
        <f t="shared" si="14"/>
        <v>1.0949134329167407</v>
      </c>
      <c r="AF58" s="86">
        <f>IF((W58)=0,"",(AE58/W58))</f>
        <v>6.2539947460030507E-3</v>
      </c>
      <c r="AG58" s="115"/>
      <c r="AH58" s="119"/>
      <c r="AI58" s="116">
        <f>AI56+AI57</f>
        <v>176.75825310130395</v>
      </c>
      <c r="AJ58" s="115"/>
      <c r="AK58" s="117">
        <f t="shared" si="15"/>
        <v>0.58909074668741823</v>
      </c>
      <c r="AL58" s="86">
        <f>IF((AC58)=0,"",(AK58/AC58))</f>
        <v>3.3438925338227961E-3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-16.72</v>
      </c>
      <c r="I59" s="115"/>
      <c r="J59" s="119"/>
      <c r="K59" s="122">
        <f>ROUND(-K58*10%,2)</f>
        <v>-17.239999999999998</v>
      </c>
      <c r="L59" s="115"/>
      <c r="M59" s="123">
        <f>K59-H59</f>
        <v>-0.51999999999999957</v>
      </c>
      <c r="N59" s="92">
        <f>IF((H59)=0,"",(M59/H59))</f>
        <v>3.1100478468899496E-2</v>
      </c>
      <c r="O59" s="115"/>
      <c r="P59" s="119"/>
      <c r="Q59" s="122">
        <f>ROUND(-Q58*10%,2)</f>
        <v>-17.39</v>
      </c>
      <c r="R59" s="115"/>
      <c r="S59" s="123">
        <f t="shared" si="12"/>
        <v>-0.15000000000000213</v>
      </c>
      <c r="T59" s="92">
        <f>IF((K59)=0,"",(S59/K59))</f>
        <v>8.7006960556845793E-3</v>
      </c>
      <c r="U59" s="115"/>
      <c r="V59" s="119"/>
      <c r="W59" s="122">
        <f>ROUND(-W58*10%,2)</f>
        <v>-17.510000000000002</v>
      </c>
      <c r="X59" s="115"/>
      <c r="Y59" s="123">
        <f t="shared" si="13"/>
        <v>-0.12000000000000099</v>
      </c>
      <c r="Z59" s="92">
        <f>IF((Q59)=0,"",(Y59/Q59))</f>
        <v>6.900517538815468E-3</v>
      </c>
      <c r="AA59" s="115"/>
      <c r="AB59" s="119"/>
      <c r="AC59" s="122">
        <f>ROUND(-AC58*10%,2)</f>
        <v>-17.62</v>
      </c>
      <c r="AD59" s="115"/>
      <c r="AE59" s="123">
        <f t="shared" si="14"/>
        <v>-0.10999999999999943</v>
      </c>
      <c r="AF59" s="92">
        <f>IF((W59)=0,"",(AE59/W59))</f>
        <v>6.2821245002855179E-3</v>
      </c>
      <c r="AG59" s="115"/>
      <c r="AH59" s="119"/>
      <c r="AI59" s="122">
        <f>ROUND(-AI58*10%,2)</f>
        <v>-17.68</v>
      </c>
      <c r="AJ59" s="115"/>
      <c r="AK59" s="123">
        <f t="shared" si="15"/>
        <v>-5.9999999999998721E-2</v>
      </c>
      <c r="AL59" s="92">
        <f>IF((AC59)=0,"",(AK59/AC59))</f>
        <v>3.4052213393869872E-3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150.48410652619526</v>
      </c>
      <c r="I60" s="127"/>
      <c r="J60" s="124"/>
      <c r="K60" s="128">
        <f>SUM(K58:K59)</f>
        <v>155.13318747572362</v>
      </c>
      <c r="L60" s="127"/>
      <c r="M60" s="129">
        <f>K60-H60</f>
        <v>4.6490809495283543</v>
      </c>
      <c r="N60" s="130">
        <f>IF((H60)=0,"",(M60/H60))</f>
        <v>3.0894165881358862E-2</v>
      </c>
      <c r="O60" s="127"/>
      <c r="P60" s="124"/>
      <c r="Q60" s="128">
        <f>SUM(Q58:Q59)</f>
        <v>156.49191800216443</v>
      </c>
      <c r="R60" s="127"/>
      <c r="S60" s="129">
        <f t="shared" si="12"/>
        <v>1.3587305264408087</v>
      </c>
      <c r="T60" s="130">
        <f>IF((K60)=0,"",(S60/K60))</f>
        <v>8.7584774641044031E-3</v>
      </c>
      <c r="U60" s="127"/>
      <c r="V60" s="124"/>
      <c r="W60" s="128">
        <f>SUM(W58:W59)</f>
        <v>157.5642489216998</v>
      </c>
      <c r="X60" s="127"/>
      <c r="Y60" s="129">
        <f t="shared" si="13"/>
        <v>1.072330919535375</v>
      </c>
      <c r="Z60" s="130">
        <f>IF((Q60)=0,"",(Y60/Q60))</f>
        <v>6.8523086254239892E-3</v>
      </c>
      <c r="AA60" s="127"/>
      <c r="AB60" s="124"/>
      <c r="AC60" s="128">
        <f>SUM(AC58:AC59)</f>
        <v>158.54916235461653</v>
      </c>
      <c r="AD60" s="127"/>
      <c r="AE60" s="129">
        <f t="shared" si="14"/>
        <v>0.98491343291672706</v>
      </c>
      <c r="AF60" s="130">
        <f>IF((W60)=0,"",(AE60/W60))</f>
        <v>6.2508687069372654E-3</v>
      </c>
      <c r="AG60" s="127"/>
      <c r="AH60" s="124"/>
      <c r="AI60" s="128">
        <f>SUM(AI58:AI59)</f>
        <v>159.07825310130394</v>
      </c>
      <c r="AJ60" s="127"/>
      <c r="AK60" s="129">
        <f t="shared" si="15"/>
        <v>0.52909074668741596</v>
      </c>
      <c r="AL60" s="130">
        <f>IF((AC60)=0,"",(AK60/AC60))</f>
        <v>3.3370768967169524E-3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L51" zoomScaleNormal="100" workbookViewId="0">
      <selection activeCell="L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1500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16.350000000000001</v>
      </c>
      <c r="K12" s="18">
        <f t="shared" ref="K12:K27" si="1">$F12*J12</f>
        <v>16.350000000000001</v>
      </c>
      <c r="L12" s="19"/>
      <c r="M12" s="21">
        <f>K12-H12</f>
        <v>1.4300000000000015</v>
      </c>
      <c r="N12" s="22">
        <f>IF((H12)=0,"",(M12/H12))</f>
        <v>9.5844504021447827E-2</v>
      </c>
      <c r="O12" s="19"/>
      <c r="P12" s="16">
        <v>17.079999999999998</v>
      </c>
      <c r="Q12" s="18">
        <f t="shared" ref="Q12:Q27" si="2">$F12*P12</f>
        <v>17.079999999999998</v>
      </c>
      <c r="R12" s="19"/>
      <c r="S12" s="21">
        <f>Q12-K12</f>
        <v>0.72999999999999687</v>
      </c>
      <c r="T12" s="22">
        <f t="shared" ref="T12:T34" si="3">IF((K12)=0,"",(S12/K12))</f>
        <v>4.4648318042813259E-2</v>
      </c>
      <c r="U12" s="19"/>
      <c r="V12" s="16">
        <v>17.420000000000002</v>
      </c>
      <c r="W12" s="18">
        <f t="shared" ref="W12:W27" si="4">$F12*V12</f>
        <v>17.420000000000002</v>
      </c>
      <c r="X12" s="19"/>
      <c r="Y12" s="21">
        <f>W12-Q12</f>
        <v>0.34000000000000341</v>
      </c>
      <c r="Z12" s="22">
        <f t="shared" ref="Z12:Z34" si="5">IF((Q12)=0,"",(Y12/Q12))</f>
        <v>1.9906323185011912E-2</v>
      </c>
      <c r="AA12" s="19"/>
      <c r="AB12" s="16">
        <v>17.670000000000002</v>
      </c>
      <c r="AC12" s="18">
        <f t="shared" ref="AC12:AC27" si="6">$F12*AB12</f>
        <v>17.670000000000002</v>
      </c>
      <c r="AD12" s="19"/>
      <c r="AE12" s="21">
        <f>AC12-W12</f>
        <v>0.25</v>
      </c>
      <c r="AF12" s="22">
        <f t="shared" ref="AF12:AF34" si="7">IF((W12)=0,"",(AE12/W12))</f>
        <v>1.4351320321469574E-2</v>
      </c>
      <c r="AG12" s="19"/>
      <c r="AH12" s="16">
        <v>18.170000000000002</v>
      </c>
      <c r="AI12" s="18">
        <f t="shared" ref="AI12:AI27" si="8">$F12*AH12</f>
        <v>18.170000000000002</v>
      </c>
      <c r="AJ12" s="19"/>
      <c r="AK12" s="21">
        <f>AI12-AC12</f>
        <v>0.5</v>
      </c>
      <c r="AL12" s="22">
        <f t="shared" ref="AL12:AL34" si="9">IF((AC12)=0,"",(AK12/AC12))</f>
        <v>2.8296547821165814E-2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1500</v>
      </c>
      <c r="G19" s="16">
        <v>1.47E-2</v>
      </c>
      <c r="H19" s="18">
        <f t="shared" si="0"/>
        <v>22.05</v>
      </c>
      <c r="I19" s="19"/>
      <c r="J19" s="16">
        <v>1.61E-2</v>
      </c>
      <c r="K19" s="18">
        <f t="shared" si="1"/>
        <v>24.15</v>
      </c>
      <c r="L19" s="19"/>
      <c r="M19" s="21">
        <f t="shared" si="10"/>
        <v>2.0999999999999979</v>
      </c>
      <c r="N19" s="22">
        <f t="shared" si="11"/>
        <v>9.5238095238095136E-2</v>
      </c>
      <c r="O19" s="19"/>
      <c r="P19" s="16">
        <v>1.6799999999999999E-2</v>
      </c>
      <c r="Q19" s="18">
        <f t="shared" si="2"/>
        <v>25.2</v>
      </c>
      <c r="R19" s="19"/>
      <c r="S19" s="21">
        <f t="shared" si="12"/>
        <v>1.0500000000000007</v>
      </c>
      <c r="T19" s="22">
        <f t="shared" si="3"/>
        <v>4.3478260869565251E-2</v>
      </c>
      <c r="U19" s="19"/>
      <c r="V19" s="16">
        <v>1.7100000000000001E-2</v>
      </c>
      <c r="W19" s="18">
        <f t="shared" si="4"/>
        <v>25.650000000000002</v>
      </c>
      <c r="X19" s="19"/>
      <c r="Y19" s="21">
        <f t="shared" si="13"/>
        <v>0.45000000000000284</v>
      </c>
      <c r="Z19" s="22">
        <f t="shared" si="5"/>
        <v>1.7857142857142971E-2</v>
      </c>
      <c r="AA19" s="19"/>
      <c r="AB19" s="16">
        <v>1.7299999999999999E-2</v>
      </c>
      <c r="AC19" s="18">
        <f t="shared" si="6"/>
        <v>25.95</v>
      </c>
      <c r="AD19" s="19"/>
      <c r="AE19" s="21">
        <f t="shared" si="14"/>
        <v>0.29999999999999716</v>
      </c>
      <c r="AF19" s="22">
        <f t="shared" si="7"/>
        <v>1.1695906432748426E-2</v>
      </c>
      <c r="AG19" s="19"/>
      <c r="AH19" s="16">
        <v>1.78E-2</v>
      </c>
      <c r="AI19" s="18">
        <f t="shared" si="8"/>
        <v>26.7</v>
      </c>
      <c r="AJ19" s="19"/>
      <c r="AK19" s="21">
        <f t="shared" si="15"/>
        <v>0.75</v>
      </c>
      <c r="AL19" s="22">
        <f t="shared" si="9"/>
        <v>2.8901734104046242E-2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1500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-0.15</v>
      </c>
      <c r="L21" s="19"/>
      <c r="M21" s="21">
        <f t="shared" si="10"/>
        <v>-0.15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0.15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1500</v>
      </c>
      <c r="G24" s="16">
        <v>-1E-4</v>
      </c>
      <c r="H24" s="18">
        <f t="shared" si="0"/>
        <v>-0.15</v>
      </c>
      <c r="I24" s="19"/>
      <c r="J24" s="16">
        <v>0</v>
      </c>
      <c r="K24" s="18">
        <f t="shared" si="1"/>
        <v>0</v>
      </c>
      <c r="L24" s="19"/>
      <c r="M24" s="21">
        <f t="shared" si="10"/>
        <v>0.15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1500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1500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1500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38.330000000000005</v>
      </c>
      <c r="I28" s="31"/>
      <c r="J28" s="28"/>
      <c r="K28" s="30">
        <f>SUM(K12:K27)</f>
        <v>40.36</v>
      </c>
      <c r="L28" s="31"/>
      <c r="M28" s="32">
        <f t="shared" si="10"/>
        <v>2.029999999999994</v>
      </c>
      <c r="N28" s="33">
        <f t="shared" si="11"/>
        <v>5.2961127054526318E-2</v>
      </c>
      <c r="O28" s="31"/>
      <c r="P28" s="28"/>
      <c r="Q28" s="30">
        <f>SUM(Q12:Q27)</f>
        <v>42.28</v>
      </c>
      <c r="R28" s="31"/>
      <c r="S28" s="32">
        <f t="shared" si="12"/>
        <v>1.9200000000000017</v>
      </c>
      <c r="T28" s="33">
        <f t="shared" si="3"/>
        <v>4.757185332011897E-2</v>
      </c>
      <c r="U28" s="31"/>
      <c r="V28" s="28"/>
      <c r="W28" s="30">
        <f>SUM(W12:W27)</f>
        <v>43.070000000000007</v>
      </c>
      <c r="X28" s="31"/>
      <c r="Y28" s="32">
        <f t="shared" si="13"/>
        <v>0.79000000000000625</v>
      </c>
      <c r="Z28" s="33">
        <f t="shared" si="5"/>
        <v>1.868495742667943E-2</v>
      </c>
      <c r="AA28" s="31"/>
      <c r="AB28" s="28"/>
      <c r="AC28" s="30">
        <f>SUM(AC12:AC27)</f>
        <v>43.620000000000005</v>
      </c>
      <c r="AD28" s="31"/>
      <c r="AE28" s="32">
        <f t="shared" si="14"/>
        <v>0.54999999999999716</v>
      </c>
      <c r="AF28" s="33">
        <f t="shared" si="7"/>
        <v>1.2769909449732924E-2</v>
      </c>
      <c r="AG28" s="31"/>
      <c r="AH28" s="28"/>
      <c r="AI28" s="30">
        <f>SUM(AI12:AI27)</f>
        <v>44.870000000000005</v>
      </c>
      <c r="AJ28" s="31"/>
      <c r="AK28" s="32">
        <f t="shared" si="15"/>
        <v>1.25</v>
      </c>
      <c r="AL28" s="33">
        <f t="shared" si="9"/>
        <v>2.8656579550664831E-2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1500</v>
      </c>
      <c r="G29" s="16">
        <v>-1.6000000000000001E-3</v>
      </c>
      <c r="H29" s="18">
        <f t="shared" ref="H29:H35" si="17">F29*G29</f>
        <v>-2.4</v>
      </c>
      <c r="I29" s="19"/>
      <c r="J29" s="16">
        <v>-6.9999999999999999E-4</v>
      </c>
      <c r="K29" s="18">
        <f t="shared" ref="K29:K35" si="18">$F29*J29</f>
        <v>-1.05</v>
      </c>
      <c r="L29" s="19"/>
      <c r="M29" s="21">
        <f t="shared" si="10"/>
        <v>1.3499999999999999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1.05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1500</v>
      </c>
      <c r="G30" s="16">
        <v>-2.1403213611039147E-4</v>
      </c>
      <c r="H30" s="18">
        <f t="shared" si="17"/>
        <v>-0.32104820416558721</v>
      </c>
      <c r="I30" s="19"/>
      <c r="J30" s="16">
        <v>1.1999999999999999E-3</v>
      </c>
      <c r="K30" s="18">
        <f t="shared" si="18"/>
        <v>1.7999999999999998</v>
      </c>
      <c r="L30" s="19"/>
      <c r="M30" s="21">
        <f t="shared" si="10"/>
        <v>2.1210482041655871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-1.7999999999999998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1500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0.15</v>
      </c>
      <c r="L31" s="19"/>
      <c r="M31" s="21">
        <f t="shared" si="10"/>
        <v>0.15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-0.15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1500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1500</v>
      </c>
      <c r="G33" s="141">
        <v>6.0000000000000002E-5</v>
      </c>
      <c r="H33" s="18">
        <f t="shared" si="17"/>
        <v>0.09</v>
      </c>
      <c r="I33" s="19"/>
      <c r="J33" s="141">
        <v>6.0055783826201001E-5</v>
      </c>
      <c r="K33" s="18">
        <f t="shared" si="18"/>
        <v>9.0083675739301497E-2</v>
      </c>
      <c r="L33" s="19"/>
      <c r="M33" s="21">
        <f t="shared" si="10"/>
        <v>8.3675739301500296E-5</v>
      </c>
      <c r="N33" s="22">
        <f t="shared" si="11"/>
        <v>9.2973043668333666E-4</v>
      </c>
      <c r="O33" s="19"/>
      <c r="P33" s="141">
        <v>6.0055541738426606E-5</v>
      </c>
      <c r="Q33" s="18">
        <f t="shared" si="19"/>
        <v>9.0083312607639909E-2</v>
      </c>
      <c r="R33" s="19"/>
      <c r="S33" s="21">
        <f t="shared" si="12"/>
        <v>-3.6313166158763455E-7</v>
      </c>
      <c r="T33" s="22">
        <f t="shared" si="3"/>
        <v>-4.0310484514255702E-6</v>
      </c>
      <c r="U33" s="19"/>
      <c r="V33" s="141">
        <v>6.0055647521937992E-5</v>
      </c>
      <c r="W33" s="18">
        <f t="shared" si="20"/>
        <v>9.0083471282906988E-2</v>
      </c>
      <c r="X33" s="19"/>
      <c r="Y33" s="21">
        <f t="shared" si="13"/>
        <v>1.5867526707846746E-7</v>
      </c>
      <c r="Z33" s="22">
        <f t="shared" si="5"/>
        <v>1.7614279768949162E-6</v>
      </c>
      <c r="AA33" s="19"/>
      <c r="AB33" s="141">
        <v>6.0055588156227897E-5</v>
      </c>
      <c r="AC33" s="18">
        <f t="shared" si="21"/>
        <v>9.0083382234341841E-2</v>
      </c>
      <c r="AD33" s="19"/>
      <c r="AE33" s="21">
        <f t="shared" si="14"/>
        <v>-8.9048565146687686E-8</v>
      </c>
      <c r="AF33" s="22">
        <f t="shared" si="7"/>
        <v>-9.8851169785665579E-7</v>
      </c>
      <c r="AG33" s="19"/>
      <c r="AH33" s="141">
        <v>6.0004833012362753E-5</v>
      </c>
      <c r="AI33" s="18">
        <f t="shared" si="22"/>
        <v>9.0007249518544136E-2</v>
      </c>
      <c r="AJ33" s="19"/>
      <c r="AK33" s="21">
        <f t="shared" si="15"/>
        <v>-7.6132715797705419E-5</v>
      </c>
      <c r="AL33" s="22">
        <f t="shared" si="9"/>
        <v>-8.4513607181904737E-4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56.850000000000136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5.0551020000000122</v>
      </c>
      <c r="I34" s="19"/>
      <c r="J34" s="38">
        <f>0.64*$G$44+0.18*$G$45+0.18*$G$46</f>
        <v>8.8919999999999999E-2</v>
      </c>
      <c r="K34" s="18">
        <f t="shared" si="18"/>
        <v>5.0551020000000122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5.0551020000000122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5.0551020000000122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5.0551020000000122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5.0551020000000122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41.544053795834429</v>
      </c>
      <c r="I36" s="31"/>
      <c r="J36" s="42"/>
      <c r="K36" s="44">
        <f>SUM(K29:K35)+K28</f>
        <v>47.19518567573931</v>
      </c>
      <c r="L36" s="31"/>
      <c r="M36" s="32">
        <f t="shared" si="10"/>
        <v>5.6511318799048809</v>
      </c>
      <c r="N36" s="33">
        <f t="shared" ref="N36:N46" si="24">IF((H36)=0,"",(M36/H36))</f>
        <v>0.13602745431818</v>
      </c>
      <c r="O36" s="31"/>
      <c r="P36" s="42"/>
      <c r="Q36" s="44">
        <f>SUM(Q29:Q35)+Q28</f>
        <v>48.215185312607652</v>
      </c>
      <c r="R36" s="31"/>
      <c r="S36" s="32">
        <f t="shared" si="12"/>
        <v>1.0199996368683415</v>
      </c>
      <c r="T36" s="33">
        <f t="shared" ref="T36:T46" si="25">IF((K36)=0,"",(S36/K36))</f>
        <v>2.1612366224732799E-2</v>
      </c>
      <c r="U36" s="31"/>
      <c r="V36" s="42"/>
      <c r="W36" s="44">
        <f>SUM(W29:W35)+W28</f>
        <v>49.005185471282928</v>
      </c>
      <c r="X36" s="31"/>
      <c r="Y36" s="32">
        <f t="shared" si="13"/>
        <v>0.79000015867527651</v>
      </c>
      <c r="Z36" s="33">
        <f t="shared" ref="Z36:Z46" si="26">IF((Q36)=0,"",(Y36/Q36))</f>
        <v>1.6384882761587179E-2</v>
      </c>
      <c r="AA36" s="31"/>
      <c r="AB36" s="42"/>
      <c r="AC36" s="44">
        <f>SUM(AC29:AC35)+AC28</f>
        <v>49.555185382234356</v>
      </c>
      <c r="AD36" s="31"/>
      <c r="AE36" s="32">
        <f t="shared" si="14"/>
        <v>0.54999991095142775</v>
      </c>
      <c r="AF36" s="33">
        <f t="shared" ref="AF36:AF46" si="27">IF((W36)=0,"",(AE36/W36))</f>
        <v>1.1223300262249351E-2</v>
      </c>
      <c r="AG36" s="31"/>
      <c r="AH36" s="42"/>
      <c r="AI36" s="44">
        <f>SUM(AI29:AI35)+AI28</f>
        <v>50.015109249518559</v>
      </c>
      <c r="AJ36" s="31"/>
      <c r="AK36" s="32">
        <f t="shared" si="15"/>
        <v>0.45992386728420342</v>
      </c>
      <c r="AL36" s="33">
        <f t="shared" ref="AL36:AL46" si="28">IF((AC36)=0,"",(AK36/AC36))</f>
        <v>9.281044228503425E-3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1556.8500000000001</v>
      </c>
      <c r="G37" s="20">
        <v>7.1999999999999998E-3</v>
      </c>
      <c r="H37" s="18">
        <f>F37*G37</f>
        <v>11.20932</v>
      </c>
      <c r="I37" s="19"/>
      <c r="J37" s="20">
        <v>7.6E-3</v>
      </c>
      <c r="K37" s="18">
        <f>$F37*J37</f>
        <v>11.83206</v>
      </c>
      <c r="L37" s="19"/>
      <c r="M37" s="21">
        <f t="shared" si="10"/>
        <v>0.62274000000000029</v>
      </c>
      <c r="N37" s="22">
        <f t="shared" si="24"/>
        <v>5.555555555555558E-2</v>
      </c>
      <c r="O37" s="19"/>
      <c r="P37" s="20">
        <v>7.7999999999999996E-3</v>
      </c>
      <c r="Q37" s="18">
        <f>$F37*P37</f>
        <v>12.14343</v>
      </c>
      <c r="R37" s="19"/>
      <c r="S37" s="21">
        <f t="shared" si="12"/>
        <v>0.31137000000000015</v>
      </c>
      <c r="T37" s="22">
        <f t="shared" si="25"/>
        <v>2.6315789473684223E-2</v>
      </c>
      <c r="U37" s="19"/>
      <c r="V37" s="20">
        <v>8.0999999999999996E-3</v>
      </c>
      <c r="W37" s="18">
        <f>$F37*V37</f>
        <v>12.610485000000001</v>
      </c>
      <c r="X37" s="19"/>
      <c r="Y37" s="21">
        <f t="shared" si="13"/>
        <v>0.46705500000000022</v>
      </c>
      <c r="Z37" s="22">
        <f t="shared" si="26"/>
        <v>3.8461538461538478E-2</v>
      </c>
      <c r="AA37" s="19"/>
      <c r="AB37" s="20">
        <v>8.3999999999999995E-3</v>
      </c>
      <c r="AC37" s="18">
        <f>$F37*AB37</f>
        <v>13.077540000000001</v>
      </c>
      <c r="AD37" s="19"/>
      <c r="AE37" s="21">
        <f t="shared" si="14"/>
        <v>0.46705500000000022</v>
      </c>
      <c r="AF37" s="22">
        <f t="shared" si="27"/>
        <v>3.7037037037037056E-2</v>
      </c>
      <c r="AG37" s="19"/>
      <c r="AH37" s="20">
        <v>8.6E-3</v>
      </c>
      <c r="AI37" s="18">
        <f>$F37*AH37</f>
        <v>13.388910000000001</v>
      </c>
      <c r="AJ37" s="19"/>
      <c r="AK37" s="21">
        <f t="shared" si="15"/>
        <v>0.31137000000000015</v>
      </c>
      <c r="AL37" s="22">
        <f t="shared" si="28"/>
        <v>2.3809523809523819E-2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1556.8500000000001</v>
      </c>
      <c r="G38" s="20">
        <v>5.1999999999999998E-3</v>
      </c>
      <c r="H38" s="18">
        <f>F38*G38</f>
        <v>8.0956200000000003</v>
      </c>
      <c r="I38" s="19"/>
      <c r="J38" s="20">
        <v>5.5999999999999999E-3</v>
      </c>
      <c r="K38" s="18">
        <f>$F38*J38</f>
        <v>8.7183600000000006</v>
      </c>
      <c r="L38" s="19"/>
      <c r="M38" s="21">
        <f t="shared" si="10"/>
        <v>0.62274000000000029</v>
      </c>
      <c r="N38" s="22">
        <f t="shared" si="24"/>
        <v>7.6923076923076955E-2</v>
      </c>
      <c r="O38" s="19"/>
      <c r="P38" s="20">
        <v>5.7000000000000002E-3</v>
      </c>
      <c r="Q38" s="18">
        <f>$F38*P38</f>
        <v>8.8740450000000006</v>
      </c>
      <c r="R38" s="19"/>
      <c r="S38" s="21">
        <f t="shared" si="12"/>
        <v>0.15568500000000007</v>
      </c>
      <c r="T38" s="22">
        <f t="shared" si="25"/>
        <v>1.7857142857142863E-2</v>
      </c>
      <c r="U38" s="19"/>
      <c r="V38" s="20">
        <v>5.7999999999999996E-3</v>
      </c>
      <c r="W38" s="18">
        <f>$F38*V38</f>
        <v>9.0297300000000007</v>
      </c>
      <c r="X38" s="19"/>
      <c r="Y38" s="21">
        <f t="shared" si="13"/>
        <v>0.15568500000000007</v>
      </c>
      <c r="Z38" s="22">
        <f t="shared" si="26"/>
        <v>1.7543859649122813E-2</v>
      </c>
      <c r="AA38" s="19"/>
      <c r="AB38" s="20">
        <v>6.0000000000000001E-3</v>
      </c>
      <c r="AC38" s="18">
        <f>$F38*AB38</f>
        <v>9.3411000000000008</v>
      </c>
      <c r="AD38" s="19"/>
      <c r="AE38" s="21">
        <f t="shared" si="14"/>
        <v>0.31137000000000015</v>
      </c>
      <c r="AF38" s="22">
        <f t="shared" si="27"/>
        <v>3.4482758620689669E-2</v>
      </c>
      <c r="AG38" s="19"/>
      <c r="AH38" s="20">
        <v>6.1000000000000004E-3</v>
      </c>
      <c r="AI38" s="18">
        <f>$F38*AH38</f>
        <v>9.4967850000000009</v>
      </c>
      <c r="AJ38" s="19"/>
      <c r="AK38" s="21">
        <f t="shared" si="15"/>
        <v>0.15568500000000007</v>
      </c>
      <c r="AL38" s="22">
        <f t="shared" si="28"/>
        <v>1.6666666666666673E-2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60.848993795834431</v>
      </c>
      <c r="I39" s="49"/>
      <c r="J39" s="48"/>
      <c r="K39" s="44">
        <f>SUM(K36:K38)</f>
        <v>67.745605675739313</v>
      </c>
      <c r="L39" s="49"/>
      <c r="M39" s="32">
        <f t="shared" si="10"/>
        <v>6.8966118799048814</v>
      </c>
      <c r="N39" s="33">
        <f t="shared" si="24"/>
        <v>0.11333978509233798</v>
      </c>
      <c r="O39" s="49"/>
      <c r="P39" s="48"/>
      <c r="Q39" s="44">
        <f>SUM(Q36:Q38)</f>
        <v>69.232660312607649</v>
      </c>
      <c r="R39" s="49"/>
      <c r="S39" s="32">
        <f t="shared" si="12"/>
        <v>1.4870546368683364</v>
      </c>
      <c r="T39" s="33">
        <f t="shared" si="25"/>
        <v>2.1950569664784505E-2</v>
      </c>
      <c r="U39" s="49"/>
      <c r="V39" s="48"/>
      <c r="W39" s="44">
        <f>SUM(W36:W38)</f>
        <v>70.645400471282926</v>
      </c>
      <c r="X39" s="49"/>
      <c r="Y39" s="32">
        <f t="shared" si="13"/>
        <v>1.4127401586752768</v>
      </c>
      <c r="Z39" s="33">
        <f t="shared" si="26"/>
        <v>2.0405689342230998E-2</v>
      </c>
      <c r="AA39" s="49"/>
      <c r="AB39" s="48"/>
      <c r="AC39" s="44">
        <f>SUM(AC36:AC38)</f>
        <v>71.973825382234352</v>
      </c>
      <c r="AD39" s="49"/>
      <c r="AE39" s="32">
        <f t="shared" si="14"/>
        <v>1.3284249109514263</v>
      </c>
      <c r="AF39" s="33">
        <f t="shared" si="27"/>
        <v>1.8804124572716178E-2</v>
      </c>
      <c r="AG39" s="49"/>
      <c r="AH39" s="48"/>
      <c r="AI39" s="44">
        <f>SUM(AI36:AI38)</f>
        <v>72.900804249518558</v>
      </c>
      <c r="AJ39" s="49"/>
      <c r="AK39" s="32">
        <f t="shared" si="15"/>
        <v>0.92697886728420542</v>
      </c>
      <c r="AL39" s="33">
        <f t="shared" si="28"/>
        <v>1.2879388616087315E-2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1556.8500000000001</v>
      </c>
      <c r="G40" s="51">
        <v>4.4000000000000003E-3</v>
      </c>
      <c r="H40" s="162">
        <f t="shared" ref="H40:H48" si="29">F40*G40</f>
        <v>6.8501400000000015</v>
      </c>
      <c r="I40" s="19"/>
      <c r="J40" s="51">
        <v>4.4000000000000003E-3</v>
      </c>
      <c r="K40" s="162">
        <f t="shared" ref="K40:K48" si="30">$F40*J40</f>
        <v>6.8501400000000015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6.8501400000000015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6.8501400000000015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6.8501400000000015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6.8501400000000015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1556.8500000000001</v>
      </c>
      <c r="G41" s="51">
        <v>1.1999999999999999E-3</v>
      </c>
      <c r="H41" s="162">
        <f t="shared" si="29"/>
        <v>1.86822</v>
      </c>
      <c r="I41" s="19"/>
      <c r="J41" s="51">
        <v>1.1999999999999999E-3</v>
      </c>
      <c r="K41" s="162">
        <f t="shared" si="30"/>
        <v>1.86822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2.0239050000000001</v>
      </c>
      <c r="R41" s="19"/>
      <c r="S41" s="21">
        <f t="shared" si="12"/>
        <v>0.15568500000000007</v>
      </c>
      <c r="T41" s="163">
        <f t="shared" si="25"/>
        <v>8.333333333333337E-2</v>
      </c>
      <c r="U41" s="19"/>
      <c r="V41" s="51">
        <v>1.2999999999999999E-3</v>
      </c>
      <c r="W41" s="162">
        <f t="shared" si="32"/>
        <v>2.0239050000000001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2.0239050000000001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2.0239050000000001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1500</v>
      </c>
      <c r="G43" s="51">
        <v>7.0000000000000001E-3</v>
      </c>
      <c r="H43" s="162">
        <f t="shared" si="29"/>
        <v>10.5</v>
      </c>
      <c r="I43" s="19"/>
      <c r="J43" s="51">
        <v>7.0000000000000001E-3</v>
      </c>
      <c r="K43" s="162">
        <f t="shared" si="30"/>
        <v>10.5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10.5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10.5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10.5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10.5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960</v>
      </c>
      <c r="G44" s="55">
        <v>7.1999999999999995E-2</v>
      </c>
      <c r="H44" s="162">
        <f t="shared" si="29"/>
        <v>69.11999999999999</v>
      </c>
      <c r="I44" s="19"/>
      <c r="J44" s="55">
        <v>7.1999999999999995E-2</v>
      </c>
      <c r="K44" s="162">
        <f t="shared" si="30"/>
        <v>69.11999999999999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69.11999999999999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69.11999999999999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69.11999999999999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69.11999999999999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270</v>
      </c>
      <c r="G45" s="55">
        <v>0.109</v>
      </c>
      <c r="H45" s="162">
        <f t="shared" si="29"/>
        <v>29.43</v>
      </c>
      <c r="I45" s="19"/>
      <c r="J45" s="55">
        <v>0.109</v>
      </c>
      <c r="K45" s="162">
        <f t="shared" si="30"/>
        <v>29.43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29.43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29.43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29.43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29.43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270</v>
      </c>
      <c r="G46" s="55">
        <v>0.129</v>
      </c>
      <c r="H46" s="162">
        <f t="shared" si="29"/>
        <v>34.83</v>
      </c>
      <c r="I46" s="19"/>
      <c r="J46" s="55">
        <v>0.129</v>
      </c>
      <c r="K46" s="162">
        <f t="shared" si="30"/>
        <v>34.83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34.83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34.83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34.83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34.83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8.3000000000000004E-2</v>
      </c>
      <c r="H47" s="162">
        <f t="shared" si="29"/>
        <v>49.800000000000004</v>
      </c>
      <c r="I47" s="60"/>
      <c r="J47" s="55">
        <v>8.3000000000000004E-2</v>
      </c>
      <c r="K47" s="162">
        <f t="shared" si="30"/>
        <v>49.800000000000004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49.800000000000004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49.800000000000004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49.800000000000004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49.800000000000004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900</v>
      </c>
      <c r="G48" s="55">
        <v>9.7000000000000003E-2</v>
      </c>
      <c r="H48" s="162">
        <f t="shared" si="29"/>
        <v>87.3</v>
      </c>
      <c r="I48" s="60"/>
      <c r="J48" s="55">
        <v>9.7000000000000003E-2</v>
      </c>
      <c r="K48" s="162">
        <f t="shared" si="30"/>
        <v>87.3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87.3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87.3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87.3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87.3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213.69735379583443</v>
      </c>
      <c r="I50" s="76"/>
      <c r="J50" s="73"/>
      <c r="K50" s="75">
        <f>SUM(K40:K46,K39)</f>
        <v>220.59396567573933</v>
      </c>
      <c r="L50" s="76"/>
      <c r="M50" s="77">
        <f>K50-H50</f>
        <v>6.8966118799048957</v>
      </c>
      <c r="N50" s="78">
        <f>IF((H50)=0,"",(M50/H50))</f>
        <v>3.2272799627148824E-2</v>
      </c>
      <c r="O50" s="76"/>
      <c r="P50" s="73"/>
      <c r="Q50" s="75">
        <f>SUM(Q40:Q46,Q39)</f>
        <v>222.23670531260768</v>
      </c>
      <c r="R50" s="76"/>
      <c r="S50" s="77">
        <f t="shared" si="12"/>
        <v>1.642739636868356</v>
      </c>
      <c r="T50" s="78">
        <f>IF((K50)=0,"",(S50/K50))</f>
        <v>7.4468929004299711E-3</v>
      </c>
      <c r="U50" s="76"/>
      <c r="V50" s="73"/>
      <c r="W50" s="75">
        <f>SUM(W40:W46,W39)</f>
        <v>223.64944547128295</v>
      </c>
      <c r="X50" s="76"/>
      <c r="Y50" s="77">
        <f t="shared" si="13"/>
        <v>1.4127401586752626</v>
      </c>
      <c r="Z50" s="78">
        <f>IF((Q50)=0,"",(Y50/Q50))</f>
        <v>6.3569164089615241E-3</v>
      </c>
      <c r="AA50" s="76"/>
      <c r="AB50" s="73"/>
      <c r="AC50" s="75">
        <f>SUM(AC40:AC46,AC39)</f>
        <v>224.97787038223436</v>
      </c>
      <c r="AD50" s="76"/>
      <c r="AE50" s="77">
        <f t="shared" si="14"/>
        <v>1.3284249109514121</v>
      </c>
      <c r="AF50" s="78">
        <f>IF((W50)=0,"",(AE50/W50))</f>
        <v>5.9397639379436097E-3</v>
      </c>
      <c r="AG50" s="76"/>
      <c r="AH50" s="73"/>
      <c r="AI50" s="75">
        <f>SUM(AI40:AI46,AI39)</f>
        <v>225.90484924951858</v>
      </c>
      <c r="AJ50" s="76"/>
      <c r="AK50" s="77">
        <f t="shared" si="15"/>
        <v>0.92697886728421963</v>
      </c>
      <c r="AL50" s="78">
        <f>IF((AC50)=0,"",(AK50/AC50))</f>
        <v>4.1203113253285538E-3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27.780655993458478</v>
      </c>
      <c r="I51" s="83"/>
      <c r="J51" s="80">
        <v>0.13</v>
      </c>
      <c r="K51" s="84">
        <f>K50*J51</f>
        <v>28.677215537846113</v>
      </c>
      <c r="L51" s="83"/>
      <c r="M51" s="85">
        <f>K51-H51</f>
        <v>0.8965595443876353</v>
      </c>
      <c r="N51" s="86">
        <f>IF((H51)=0,"",(M51/H51))</f>
        <v>3.2272799627148782E-2</v>
      </c>
      <c r="O51" s="83"/>
      <c r="P51" s="80">
        <v>0.13</v>
      </c>
      <c r="Q51" s="84">
        <f>Q50*P51</f>
        <v>28.890771690638999</v>
      </c>
      <c r="R51" s="83"/>
      <c r="S51" s="85">
        <f t="shared" si="12"/>
        <v>0.21355615279288642</v>
      </c>
      <c r="T51" s="86">
        <f>IF((K51)=0,"",(S51/K51))</f>
        <v>7.4468929004299763E-3</v>
      </c>
      <c r="U51" s="83"/>
      <c r="V51" s="80">
        <v>0.13</v>
      </c>
      <c r="W51" s="84">
        <f>W50*V51</f>
        <v>29.074427911266785</v>
      </c>
      <c r="X51" s="83"/>
      <c r="Y51" s="85">
        <f t="shared" si="13"/>
        <v>0.18365622062778542</v>
      </c>
      <c r="Z51" s="86">
        <f>IF((Q51)=0,"",(Y51/Q51))</f>
        <v>6.3569164089615684E-3</v>
      </c>
      <c r="AA51" s="83"/>
      <c r="AB51" s="80">
        <v>0.13</v>
      </c>
      <c r="AC51" s="84">
        <f>AC50*AB51</f>
        <v>29.247123149690466</v>
      </c>
      <c r="AD51" s="83"/>
      <c r="AE51" s="85">
        <f t="shared" si="14"/>
        <v>0.17269523842368173</v>
      </c>
      <c r="AF51" s="86">
        <f>IF((W51)=0,"",(AE51/W51))</f>
        <v>5.9397639379435456E-3</v>
      </c>
      <c r="AG51" s="83"/>
      <c r="AH51" s="80">
        <v>0.13</v>
      </c>
      <c r="AI51" s="84">
        <f>AI50*AH51</f>
        <v>29.367630402437417</v>
      </c>
      <c r="AJ51" s="83"/>
      <c r="AK51" s="85">
        <f t="shared" si="15"/>
        <v>0.1205072527469504</v>
      </c>
      <c r="AL51" s="86">
        <f>IF((AC51)=0,"",(AK51/AC51))</f>
        <v>4.1203113253286171E-3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241.47800978929291</v>
      </c>
      <c r="I52" s="83"/>
      <c r="J52" s="88"/>
      <c r="K52" s="84">
        <f>K50+K51</f>
        <v>249.27118121358544</v>
      </c>
      <c r="L52" s="83"/>
      <c r="M52" s="85">
        <f>K52-H52</f>
        <v>7.7931714242925239</v>
      </c>
      <c r="N52" s="86">
        <f>IF((H52)=0,"",(M52/H52))</f>
        <v>3.2272799627148789E-2</v>
      </c>
      <c r="O52" s="83"/>
      <c r="P52" s="88"/>
      <c r="Q52" s="84">
        <f>Q50+Q51</f>
        <v>251.12747700324667</v>
      </c>
      <c r="R52" s="83"/>
      <c r="S52" s="85">
        <f t="shared" si="12"/>
        <v>1.8562957896612318</v>
      </c>
      <c r="T52" s="86">
        <f>IF((K52)=0,"",(S52/K52))</f>
        <v>7.4468929004299295E-3</v>
      </c>
      <c r="U52" s="83"/>
      <c r="V52" s="88"/>
      <c r="W52" s="84">
        <f>W50+W51</f>
        <v>252.72387338254973</v>
      </c>
      <c r="X52" s="83"/>
      <c r="Y52" s="85">
        <f t="shared" si="13"/>
        <v>1.5963963793030587</v>
      </c>
      <c r="Z52" s="86">
        <f>IF((Q52)=0,"",(Y52/Q52))</f>
        <v>6.3569164089615727E-3</v>
      </c>
      <c r="AA52" s="83"/>
      <c r="AB52" s="88"/>
      <c r="AC52" s="84">
        <f>AC50+AC51</f>
        <v>254.22499353192484</v>
      </c>
      <c r="AD52" s="83"/>
      <c r="AE52" s="85">
        <f t="shared" si="14"/>
        <v>1.5011201493751116</v>
      </c>
      <c r="AF52" s="86">
        <f>IF((W52)=0,"",(AE52/W52))</f>
        <v>5.9397639379436722E-3</v>
      </c>
      <c r="AG52" s="83"/>
      <c r="AH52" s="88"/>
      <c r="AI52" s="84">
        <f>AI50+AI51</f>
        <v>255.27247965195599</v>
      </c>
      <c r="AJ52" s="83"/>
      <c r="AK52" s="85">
        <f t="shared" si="15"/>
        <v>1.0474861200311523</v>
      </c>
      <c r="AL52" s="86">
        <f>IF((AC52)=0,"",(AK52/AC52))</f>
        <v>4.1203113253284913E-3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-24.15</v>
      </c>
      <c r="I53" s="83"/>
      <c r="J53" s="88"/>
      <c r="K53" s="90">
        <f>ROUND(-K52*10%,2)</f>
        <v>-24.93</v>
      </c>
      <c r="L53" s="83"/>
      <c r="M53" s="91">
        <f>K53-H53</f>
        <v>-0.78000000000000114</v>
      </c>
      <c r="N53" s="92">
        <f>IF((H53)=0,"",(M53/H53))</f>
        <v>3.2298136645962781E-2</v>
      </c>
      <c r="O53" s="83"/>
      <c r="P53" s="88"/>
      <c r="Q53" s="90">
        <f>ROUND(-Q52*10%,2)</f>
        <v>-25.11</v>
      </c>
      <c r="R53" s="83"/>
      <c r="S53" s="91">
        <f t="shared" si="12"/>
        <v>-0.17999999999999972</v>
      </c>
      <c r="T53" s="92">
        <f>IF((K53)=0,"",(S53/K53))</f>
        <v>7.2202166064981839E-3</v>
      </c>
      <c r="U53" s="83"/>
      <c r="V53" s="88"/>
      <c r="W53" s="90">
        <f>ROUND(-W52*10%,2)</f>
        <v>-25.27</v>
      </c>
      <c r="X53" s="83"/>
      <c r="Y53" s="91">
        <f t="shared" si="13"/>
        <v>-0.16000000000000014</v>
      </c>
      <c r="Z53" s="92">
        <f>IF((Q53)=0,"",(Y53/Q53))</f>
        <v>6.371963361210679E-3</v>
      </c>
      <c r="AA53" s="83"/>
      <c r="AB53" s="88"/>
      <c r="AC53" s="90">
        <f>ROUND(-AC52*10%,2)</f>
        <v>-25.42</v>
      </c>
      <c r="AD53" s="83"/>
      <c r="AE53" s="91">
        <f t="shared" si="14"/>
        <v>-0.15000000000000213</v>
      </c>
      <c r="AF53" s="92">
        <f>IF((W53)=0,"",(AE53/W53))</f>
        <v>5.9358923624852448E-3</v>
      </c>
      <c r="AG53" s="83"/>
      <c r="AH53" s="88"/>
      <c r="AI53" s="90">
        <f>ROUND(-AI52*10%,2)</f>
        <v>-25.53</v>
      </c>
      <c r="AJ53" s="83"/>
      <c r="AK53" s="91">
        <f t="shared" si="15"/>
        <v>-0.10999999999999943</v>
      </c>
      <c r="AL53" s="92">
        <f>IF((AC53)=0,"",(AK53/AC53))</f>
        <v>4.3273013375294813E-3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217.32800978929291</v>
      </c>
      <c r="I54" s="96"/>
      <c r="J54" s="93"/>
      <c r="K54" s="97">
        <f>K52+K53</f>
        <v>224.34118121358543</v>
      </c>
      <c r="L54" s="96"/>
      <c r="M54" s="98">
        <f>K54-H54</f>
        <v>7.0131714242925227</v>
      </c>
      <c r="N54" s="99">
        <f>IF((H54)=0,"",(M54/H54))</f>
        <v>3.226998411797926E-2</v>
      </c>
      <c r="O54" s="96"/>
      <c r="P54" s="93"/>
      <c r="Q54" s="97">
        <f>Q52+Q53</f>
        <v>226.01747700324665</v>
      </c>
      <c r="R54" s="96"/>
      <c r="S54" s="98">
        <f t="shared" si="12"/>
        <v>1.6762957896612249</v>
      </c>
      <c r="T54" s="99">
        <f>IF((K54)=0,"",(S54/K54))</f>
        <v>7.4720823907283304E-3</v>
      </c>
      <c r="U54" s="96"/>
      <c r="V54" s="93"/>
      <c r="W54" s="97">
        <f>W52+W53</f>
        <v>227.45387338254972</v>
      </c>
      <c r="X54" s="96"/>
      <c r="Y54" s="98">
        <f t="shared" si="13"/>
        <v>1.4363963793030621</v>
      </c>
      <c r="Z54" s="99">
        <f>IF((Q54)=0,"",(Y54/Q54))</f>
        <v>6.3552447286296752E-3</v>
      </c>
      <c r="AA54" s="96"/>
      <c r="AB54" s="93"/>
      <c r="AC54" s="97">
        <f>AC52+AC53</f>
        <v>228.80499353192482</v>
      </c>
      <c r="AD54" s="96"/>
      <c r="AE54" s="98">
        <f t="shared" si="14"/>
        <v>1.3511201493751059</v>
      </c>
      <c r="AF54" s="99">
        <f>IF((W54)=0,"",(AE54/W54))</f>
        <v>5.9401940678437534E-3</v>
      </c>
      <c r="AG54" s="96"/>
      <c r="AH54" s="93"/>
      <c r="AI54" s="97">
        <f>AI52+AI53</f>
        <v>229.74247965195599</v>
      </c>
      <c r="AJ54" s="96"/>
      <c r="AK54" s="98">
        <f t="shared" si="15"/>
        <v>0.93748612003116705</v>
      </c>
      <c r="AL54" s="99">
        <f>IF((AC54)=0,"",(AK54/AC54))</f>
        <v>4.0973149473696301E-3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217.41735379583446</v>
      </c>
      <c r="I56" s="110"/>
      <c r="J56" s="107"/>
      <c r="K56" s="109">
        <f>SUM(K47:K48,K39,K40:K43)</f>
        <v>224.31396567573933</v>
      </c>
      <c r="L56" s="110"/>
      <c r="M56" s="111">
        <f>K56-H56</f>
        <v>6.8966118799048672</v>
      </c>
      <c r="N56" s="78">
        <f>IF((H56)=0,"",(M56/H56))</f>
        <v>3.1720613646972831E-2</v>
      </c>
      <c r="O56" s="110"/>
      <c r="P56" s="107"/>
      <c r="Q56" s="109">
        <f>SUM(Q47:Q48,Q39,Q40:Q43)</f>
        <v>225.95670531260765</v>
      </c>
      <c r="R56" s="110"/>
      <c r="S56" s="111">
        <f t="shared" si="12"/>
        <v>1.6427396368683276</v>
      </c>
      <c r="T56" s="78">
        <f>IF((K56)=0,"",(S56/K56))</f>
        <v>7.3233943857201307E-3</v>
      </c>
      <c r="U56" s="110"/>
      <c r="V56" s="107"/>
      <c r="W56" s="109">
        <f>SUM(W47:W48,W39,W40:W43)</f>
        <v>227.36944547128294</v>
      </c>
      <c r="X56" s="110"/>
      <c r="Y56" s="111">
        <f t="shared" si="13"/>
        <v>1.412740158675291</v>
      </c>
      <c r="Z56" s="78">
        <f>IF((Q56)=0,"",(Y56/Q56))</f>
        <v>6.2522603908602165E-3</v>
      </c>
      <c r="AA56" s="110"/>
      <c r="AB56" s="107"/>
      <c r="AC56" s="109">
        <f>SUM(AC47:AC48,AC39,AC40:AC43)</f>
        <v>228.69787038223438</v>
      </c>
      <c r="AD56" s="110"/>
      <c r="AE56" s="111">
        <f t="shared" si="14"/>
        <v>1.3284249109514406</v>
      </c>
      <c r="AF56" s="78">
        <f>IF((W56)=0,"",(AE56/W56))</f>
        <v>5.8425832380332842E-3</v>
      </c>
      <c r="AG56" s="110"/>
      <c r="AH56" s="107"/>
      <c r="AI56" s="109">
        <f>SUM(AI47:AI48,AI39,AI40:AI43)</f>
        <v>229.62484924951858</v>
      </c>
      <c r="AJ56" s="110"/>
      <c r="AK56" s="111">
        <f t="shared" si="15"/>
        <v>0.92697886728419121</v>
      </c>
      <c r="AL56" s="78">
        <f>IF((AC56)=0,"",(AK56/AC56))</f>
        <v>4.0532903333768888E-3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28.26425599345848</v>
      </c>
      <c r="I57" s="115"/>
      <c r="J57" s="113">
        <v>0.13</v>
      </c>
      <c r="K57" s="116">
        <f>K56*J57</f>
        <v>29.160815537846112</v>
      </c>
      <c r="L57" s="115"/>
      <c r="M57" s="117">
        <f>K57-H57</f>
        <v>0.89655954438763175</v>
      </c>
      <c r="N57" s="86">
        <f>IF((H57)=0,"",(M57/H57))</f>
        <v>3.1720613646972796E-2</v>
      </c>
      <c r="O57" s="115"/>
      <c r="P57" s="113">
        <v>0.13</v>
      </c>
      <c r="Q57" s="116">
        <f>Q56*P57</f>
        <v>29.374371690638995</v>
      </c>
      <c r="R57" s="115"/>
      <c r="S57" s="117">
        <f t="shared" si="12"/>
        <v>0.21355615279288287</v>
      </c>
      <c r="T57" s="86">
        <f>IF((K57)=0,"",(S57/K57))</f>
        <v>7.3233943857201412E-3</v>
      </c>
      <c r="U57" s="115"/>
      <c r="V57" s="113">
        <v>0.13</v>
      </c>
      <c r="W57" s="116">
        <f>W56*V57</f>
        <v>29.558027911266784</v>
      </c>
      <c r="X57" s="115"/>
      <c r="Y57" s="117">
        <f t="shared" si="13"/>
        <v>0.18365622062778897</v>
      </c>
      <c r="Z57" s="86">
        <f>IF((Q57)=0,"",(Y57/Q57))</f>
        <v>6.2522603908602547E-3</v>
      </c>
      <c r="AA57" s="115"/>
      <c r="AB57" s="113">
        <v>0.13</v>
      </c>
      <c r="AC57" s="116">
        <f>AC56*AB57</f>
        <v>29.730723149690473</v>
      </c>
      <c r="AD57" s="115"/>
      <c r="AE57" s="117">
        <f t="shared" si="14"/>
        <v>0.17269523842368883</v>
      </c>
      <c r="AF57" s="86">
        <f>IF((W57)=0,"",(AE57/W57))</f>
        <v>5.8425832380333371E-3</v>
      </c>
      <c r="AG57" s="115"/>
      <c r="AH57" s="113">
        <v>0.13</v>
      </c>
      <c r="AI57" s="116">
        <f>AI56*AH57</f>
        <v>29.851230402437416</v>
      </c>
      <c r="AJ57" s="115"/>
      <c r="AK57" s="117">
        <f t="shared" si="15"/>
        <v>0.12050725274694329</v>
      </c>
      <c r="AL57" s="86">
        <f>IF((AC57)=0,"",(AK57/AC57))</f>
        <v>4.053290333376835E-3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245.68160978929293</v>
      </c>
      <c r="I58" s="115"/>
      <c r="J58" s="119"/>
      <c r="K58" s="116">
        <f>K56+K57</f>
        <v>253.47478121358543</v>
      </c>
      <c r="L58" s="115"/>
      <c r="M58" s="117">
        <f>K58-H58</f>
        <v>7.7931714242924954</v>
      </c>
      <c r="N58" s="86">
        <f>IF((H58)=0,"",(M58/H58))</f>
        <v>3.1720613646972817E-2</v>
      </c>
      <c r="O58" s="115"/>
      <c r="P58" s="119"/>
      <c r="Q58" s="116">
        <f>Q56+Q57</f>
        <v>255.33107700324666</v>
      </c>
      <c r="R58" s="115"/>
      <c r="S58" s="117">
        <f t="shared" si="12"/>
        <v>1.8562957896612318</v>
      </c>
      <c r="T58" s="86">
        <f>IF((K58)=0,"",(S58/K58))</f>
        <v>7.3233943857202166E-3</v>
      </c>
      <c r="U58" s="115"/>
      <c r="V58" s="119"/>
      <c r="W58" s="116">
        <f>W56+W57</f>
        <v>256.92747338254975</v>
      </c>
      <c r="X58" s="115"/>
      <c r="Y58" s="117">
        <f t="shared" si="13"/>
        <v>1.5963963793030871</v>
      </c>
      <c r="Z58" s="86">
        <f>IF((Q58)=0,"",(Y58/Q58))</f>
        <v>6.2522603908602477E-3</v>
      </c>
      <c r="AA58" s="115"/>
      <c r="AB58" s="119"/>
      <c r="AC58" s="116">
        <f>AC56+AC57</f>
        <v>258.42859353192483</v>
      </c>
      <c r="AD58" s="115"/>
      <c r="AE58" s="117">
        <f t="shared" si="14"/>
        <v>1.5011201493750832</v>
      </c>
      <c r="AF58" s="86">
        <f>IF((W58)=0,"",(AE58/W58))</f>
        <v>5.8425832380331099E-3</v>
      </c>
      <c r="AG58" s="115"/>
      <c r="AH58" s="119"/>
      <c r="AI58" s="116">
        <f>AI56+AI57</f>
        <v>259.47607965195601</v>
      </c>
      <c r="AJ58" s="115"/>
      <c r="AK58" s="117">
        <f t="shared" si="15"/>
        <v>1.0474861200311807</v>
      </c>
      <c r="AL58" s="86">
        <f>IF((AC58)=0,"",(AK58/AC58))</f>
        <v>4.0532903333770614E-3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-24.57</v>
      </c>
      <c r="I59" s="115"/>
      <c r="J59" s="119"/>
      <c r="K59" s="122">
        <f>ROUND(-K58*10%,2)</f>
        <v>-25.35</v>
      </c>
      <c r="L59" s="115"/>
      <c r="M59" s="123">
        <f>K59-H59</f>
        <v>-0.78000000000000114</v>
      </c>
      <c r="N59" s="92">
        <f>IF((H59)=0,"",(M59/H59))</f>
        <v>3.1746031746031793E-2</v>
      </c>
      <c r="O59" s="115"/>
      <c r="P59" s="119"/>
      <c r="Q59" s="122">
        <f>ROUND(-Q58*10%,2)</f>
        <v>-25.53</v>
      </c>
      <c r="R59" s="115"/>
      <c r="S59" s="123">
        <f t="shared" si="12"/>
        <v>-0.17999999999999972</v>
      </c>
      <c r="T59" s="92">
        <f>IF((K59)=0,"",(S59/K59))</f>
        <v>7.1005917159763197E-3</v>
      </c>
      <c r="U59" s="115"/>
      <c r="V59" s="119"/>
      <c r="W59" s="122">
        <f>ROUND(-W58*10%,2)</f>
        <v>-25.69</v>
      </c>
      <c r="X59" s="115"/>
      <c r="Y59" s="123">
        <f t="shared" si="13"/>
        <v>-0.16000000000000014</v>
      </c>
      <c r="Z59" s="92">
        <f>IF((Q59)=0,"",(Y59/Q59))</f>
        <v>6.2671367019193156E-3</v>
      </c>
      <c r="AA59" s="115"/>
      <c r="AB59" s="119"/>
      <c r="AC59" s="122">
        <f>ROUND(-AC58*10%,2)</f>
        <v>-25.84</v>
      </c>
      <c r="AD59" s="115"/>
      <c r="AE59" s="123">
        <f t="shared" si="14"/>
        <v>-0.14999999999999858</v>
      </c>
      <c r="AF59" s="92">
        <f>IF((W59)=0,"",(AE59/W59))</f>
        <v>5.838847800700606E-3</v>
      </c>
      <c r="AG59" s="115"/>
      <c r="AH59" s="119"/>
      <c r="AI59" s="122">
        <f>ROUND(-AI58*10%,2)</f>
        <v>-25.95</v>
      </c>
      <c r="AJ59" s="115"/>
      <c r="AK59" s="123">
        <f t="shared" si="15"/>
        <v>-0.10999999999999943</v>
      </c>
      <c r="AL59" s="92">
        <f>IF((AC59)=0,"",(AK59/AC59))</f>
        <v>4.2569659442724238E-3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221.11160978929294</v>
      </c>
      <c r="I60" s="127"/>
      <c r="J60" s="124"/>
      <c r="K60" s="128">
        <f>SUM(K58:K59)</f>
        <v>228.12478121358544</v>
      </c>
      <c r="L60" s="127"/>
      <c r="M60" s="129">
        <f>K60-H60</f>
        <v>7.0131714242924943</v>
      </c>
      <c r="N60" s="130">
        <f>IF((H60)=0,"",(M60/H60))</f>
        <v>3.1717789178847988E-2</v>
      </c>
      <c r="O60" s="127"/>
      <c r="P60" s="124"/>
      <c r="Q60" s="128">
        <f>SUM(Q58:Q59)</f>
        <v>229.80107700324666</v>
      </c>
      <c r="R60" s="127"/>
      <c r="S60" s="129">
        <f t="shared" si="12"/>
        <v>1.6762957896612249</v>
      </c>
      <c r="T60" s="130">
        <f>IF((K60)=0,"",(S60/K60))</f>
        <v>7.3481529746291198E-3</v>
      </c>
      <c r="U60" s="127"/>
      <c r="V60" s="124"/>
      <c r="W60" s="128">
        <f>SUM(W58:W59)</f>
        <v>231.23747338254975</v>
      </c>
      <c r="X60" s="127"/>
      <c r="Y60" s="129">
        <f t="shared" si="13"/>
        <v>1.4363963793030905</v>
      </c>
      <c r="Z60" s="130">
        <f>IF((Q60)=0,"",(Y60/Q60))</f>
        <v>6.2506076909413129E-3</v>
      </c>
      <c r="AA60" s="127"/>
      <c r="AB60" s="124"/>
      <c r="AC60" s="128">
        <f>SUM(AC58:AC59)</f>
        <v>232.58859353192483</v>
      </c>
      <c r="AD60" s="127"/>
      <c r="AE60" s="129">
        <f t="shared" si="14"/>
        <v>1.3511201493750775</v>
      </c>
      <c r="AF60" s="130">
        <f>IF((W60)=0,"",(AE60/W60))</f>
        <v>5.8429982373135519E-3</v>
      </c>
      <c r="AG60" s="127"/>
      <c r="AH60" s="124"/>
      <c r="AI60" s="128">
        <f>SUM(AI58:AI59)</f>
        <v>233.52607965195602</v>
      </c>
      <c r="AJ60" s="127"/>
      <c r="AK60" s="129">
        <f t="shared" si="15"/>
        <v>0.93748612003119547</v>
      </c>
      <c r="AL60" s="130">
        <f>IF((AC60)=0,"",(AK60/AC60))</f>
        <v>4.0306624920646303E-3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P79"/>
  <sheetViews>
    <sheetView showGridLines="0" topLeftCell="O42" zoomScaleNormal="100" workbookViewId="0">
      <selection activeCell="O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8.88671875" style="152" bestFit="1" customWidth="1"/>
    <col min="9" max="9" width="1.6640625" style="1" customWidth="1"/>
    <col min="10" max="10" width="9.88671875" style="1" bestFit="1" customWidth="1"/>
    <col min="11" max="11" width="8.8867187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9.109375" style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9.109375" style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9.109375" style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9.109375" style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54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2000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14.92</v>
      </c>
      <c r="H12" s="18">
        <f t="shared" ref="H12:H27" si="0">F12*G12</f>
        <v>14.92</v>
      </c>
      <c r="I12" s="19"/>
      <c r="J12" s="16">
        <v>16.350000000000001</v>
      </c>
      <c r="K12" s="18">
        <f t="shared" ref="K12:K27" si="1">$F12*J12</f>
        <v>16.350000000000001</v>
      </c>
      <c r="L12" s="19"/>
      <c r="M12" s="21">
        <f>K12-H12</f>
        <v>1.4300000000000015</v>
      </c>
      <c r="N12" s="22">
        <f>IF((H12)=0,"",(M12/H12))</f>
        <v>9.5844504021447827E-2</v>
      </c>
      <c r="O12" s="19"/>
      <c r="P12" s="16">
        <v>17.079999999999998</v>
      </c>
      <c r="Q12" s="18">
        <f t="shared" ref="Q12:Q27" si="2">$F12*P12</f>
        <v>17.079999999999998</v>
      </c>
      <c r="R12" s="19"/>
      <c r="S12" s="21">
        <f>Q12-K12</f>
        <v>0.72999999999999687</v>
      </c>
      <c r="T12" s="22">
        <f t="shared" ref="T12:T34" si="3">IF((K12)=0,"",(S12/K12))</f>
        <v>4.4648318042813259E-2</v>
      </c>
      <c r="U12" s="19"/>
      <c r="V12" s="16">
        <v>17.420000000000002</v>
      </c>
      <c r="W12" s="18">
        <f t="shared" ref="W12:W27" si="4">$F12*V12</f>
        <v>17.420000000000002</v>
      </c>
      <c r="X12" s="19"/>
      <c r="Y12" s="21">
        <f>W12-Q12</f>
        <v>0.34000000000000341</v>
      </c>
      <c r="Z12" s="22">
        <f t="shared" ref="Z12:Z34" si="5">IF((Q12)=0,"",(Y12/Q12))</f>
        <v>1.9906323185011912E-2</v>
      </c>
      <c r="AA12" s="19"/>
      <c r="AB12" s="16">
        <v>17.670000000000002</v>
      </c>
      <c r="AC12" s="18">
        <f t="shared" ref="AC12:AC27" si="6">$F12*AB12</f>
        <v>17.670000000000002</v>
      </c>
      <c r="AD12" s="19"/>
      <c r="AE12" s="21">
        <f>AC12-W12</f>
        <v>0.25</v>
      </c>
      <c r="AF12" s="22">
        <f t="shared" ref="AF12:AF34" si="7">IF((W12)=0,"",(AE12/W12))</f>
        <v>1.4351320321469574E-2</v>
      </c>
      <c r="AG12" s="19"/>
      <c r="AH12" s="16">
        <v>18.170000000000002</v>
      </c>
      <c r="AI12" s="18">
        <f t="shared" ref="AI12:AI27" si="8">$F12*AH12</f>
        <v>18.170000000000002</v>
      </c>
      <c r="AJ12" s="19"/>
      <c r="AK12" s="21">
        <f>AI12-AC12</f>
        <v>0.5</v>
      </c>
      <c r="AL12" s="22">
        <f t="shared" ref="AL12:AL34" si="9">IF((AC12)=0,"",(AK12/AC12))</f>
        <v>2.8296547821165814E-2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1.47</v>
      </c>
      <c r="H14" s="18">
        <f t="shared" si="0"/>
        <v>1.47</v>
      </c>
      <c r="I14" s="19"/>
      <c r="J14" s="16">
        <v>0</v>
      </c>
      <c r="K14" s="18">
        <f t="shared" si="1"/>
        <v>0</v>
      </c>
      <c r="L14" s="19"/>
      <c r="M14" s="21">
        <f t="shared" si="10"/>
        <v>-1.47</v>
      </c>
      <c r="N14" s="22">
        <f t="shared" si="11"/>
        <v>-1</v>
      </c>
      <c r="O14" s="19"/>
      <c r="P14" s="16">
        <v>0</v>
      </c>
      <c r="Q14" s="18">
        <f t="shared" si="2"/>
        <v>0</v>
      </c>
      <c r="R14" s="19"/>
      <c r="S14" s="21">
        <f t="shared" si="12"/>
        <v>0</v>
      </c>
      <c r="T14" s="22" t="str">
        <f t="shared" si="3"/>
        <v/>
      </c>
      <c r="U14" s="19"/>
      <c r="V14" s="16">
        <v>0</v>
      </c>
      <c r="W14" s="18">
        <f t="shared" si="4"/>
        <v>0</v>
      </c>
      <c r="X14" s="19"/>
      <c r="Y14" s="21">
        <f t="shared" si="13"/>
        <v>0</v>
      </c>
      <c r="Z14" s="22" t="str">
        <f t="shared" si="5"/>
        <v/>
      </c>
      <c r="AA14" s="19"/>
      <c r="AB14" s="16">
        <v>0</v>
      </c>
      <c r="AC14" s="18">
        <f t="shared" si="6"/>
        <v>0</v>
      </c>
      <c r="AD14" s="19"/>
      <c r="AE14" s="21">
        <f t="shared" si="14"/>
        <v>0</v>
      </c>
      <c r="AF14" s="22" t="str">
        <f t="shared" si="7"/>
        <v/>
      </c>
      <c r="AG14" s="19"/>
      <c r="AH14" s="16">
        <v>0</v>
      </c>
      <c r="AI14" s="18">
        <f t="shared" si="8"/>
        <v>0</v>
      </c>
      <c r="AJ14" s="19"/>
      <c r="AK14" s="21">
        <f t="shared" si="15"/>
        <v>0</v>
      </c>
      <c r="AL14" s="22" t="str">
        <f t="shared" si="9"/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 t="shared" si="9"/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2000</v>
      </c>
      <c r="G19" s="16">
        <v>1.47E-2</v>
      </c>
      <c r="H19" s="18">
        <f t="shared" si="0"/>
        <v>29.4</v>
      </c>
      <c r="I19" s="19"/>
      <c r="J19" s="16">
        <v>1.61E-2</v>
      </c>
      <c r="K19" s="18">
        <f t="shared" si="1"/>
        <v>32.200000000000003</v>
      </c>
      <c r="L19" s="19"/>
      <c r="M19" s="21">
        <f t="shared" si="10"/>
        <v>2.8000000000000043</v>
      </c>
      <c r="N19" s="22">
        <f t="shared" si="11"/>
        <v>9.5238095238095385E-2</v>
      </c>
      <c r="O19" s="19"/>
      <c r="P19" s="16">
        <v>1.6799999999999999E-2</v>
      </c>
      <c r="Q19" s="18">
        <f t="shared" si="2"/>
        <v>33.6</v>
      </c>
      <c r="R19" s="19"/>
      <c r="S19" s="21">
        <f t="shared" si="12"/>
        <v>1.3999999999999986</v>
      </c>
      <c r="T19" s="22">
        <f t="shared" si="3"/>
        <v>4.3478260869565168E-2</v>
      </c>
      <c r="U19" s="19"/>
      <c r="V19" s="16">
        <v>1.7100000000000001E-2</v>
      </c>
      <c r="W19" s="18">
        <f t="shared" si="4"/>
        <v>34.200000000000003</v>
      </c>
      <c r="X19" s="19"/>
      <c r="Y19" s="21">
        <f t="shared" si="13"/>
        <v>0.60000000000000142</v>
      </c>
      <c r="Z19" s="22">
        <f t="shared" si="5"/>
        <v>1.7857142857142898E-2</v>
      </c>
      <c r="AA19" s="19"/>
      <c r="AB19" s="16">
        <v>1.7299999999999999E-2</v>
      </c>
      <c r="AC19" s="18">
        <f t="shared" si="6"/>
        <v>34.6</v>
      </c>
      <c r="AD19" s="19"/>
      <c r="AE19" s="21">
        <f t="shared" si="14"/>
        <v>0.39999999999999858</v>
      </c>
      <c r="AF19" s="22">
        <f t="shared" si="7"/>
        <v>1.1695906432748496E-2</v>
      </c>
      <c r="AG19" s="19"/>
      <c r="AH19" s="16">
        <v>1.78E-2</v>
      </c>
      <c r="AI19" s="18">
        <f t="shared" si="8"/>
        <v>35.6</v>
      </c>
      <c r="AJ19" s="19"/>
      <c r="AK19" s="21">
        <f t="shared" si="15"/>
        <v>1</v>
      </c>
      <c r="AL19" s="22">
        <f t="shared" si="9"/>
        <v>2.8901734104046242E-2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0.01</v>
      </c>
      <c r="K20" s="18">
        <f t="shared" si="1"/>
        <v>0.01</v>
      </c>
      <c r="L20" s="19"/>
      <c r="M20" s="21">
        <f t="shared" si="10"/>
        <v>0.01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-0.01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2000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-0.2</v>
      </c>
      <c r="L21" s="19"/>
      <c r="M21" s="21">
        <f t="shared" si="10"/>
        <v>-0.2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0.2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27" si="16">$G$7</f>
        <v>2000</v>
      </c>
      <c r="G24" s="16">
        <v>-1E-4</v>
      </c>
      <c r="H24" s="18">
        <f t="shared" si="0"/>
        <v>-0.2</v>
      </c>
      <c r="I24" s="19"/>
      <c r="J24" s="16">
        <v>0</v>
      </c>
      <c r="K24" s="18">
        <f t="shared" si="1"/>
        <v>0</v>
      </c>
      <c r="L24" s="19"/>
      <c r="M24" s="21">
        <f t="shared" si="10"/>
        <v>0.2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16"/>
        <v>2000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16"/>
        <v>2000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16"/>
        <v>2000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45.629999999999995</v>
      </c>
      <c r="I28" s="31"/>
      <c r="J28" s="28"/>
      <c r="K28" s="30">
        <f>SUM(K12:K27)</f>
        <v>48.36</v>
      </c>
      <c r="L28" s="31"/>
      <c r="M28" s="32">
        <f t="shared" si="10"/>
        <v>2.730000000000004</v>
      </c>
      <c r="N28" s="33">
        <f t="shared" si="11"/>
        <v>5.9829059829059922E-2</v>
      </c>
      <c r="O28" s="31"/>
      <c r="P28" s="28"/>
      <c r="Q28" s="30">
        <f>SUM(Q12:Q27)</f>
        <v>50.68</v>
      </c>
      <c r="R28" s="31"/>
      <c r="S28" s="32">
        <f t="shared" si="12"/>
        <v>2.3200000000000003</v>
      </c>
      <c r="T28" s="33">
        <f t="shared" si="3"/>
        <v>4.7973531844499595E-2</v>
      </c>
      <c r="U28" s="31"/>
      <c r="V28" s="28"/>
      <c r="W28" s="30">
        <f>SUM(W12:W27)</f>
        <v>51.620000000000005</v>
      </c>
      <c r="X28" s="31"/>
      <c r="Y28" s="32">
        <f t="shared" si="13"/>
        <v>0.94000000000000483</v>
      </c>
      <c r="Z28" s="33">
        <f t="shared" si="5"/>
        <v>1.8547750591949581E-2</v>
      </c>
      <c r="AA28" s="31"/>
      <c r="AB28" s="28"/>
      <c r="AC28" s="30">
        <f>SUM(AC12:AC27)</f>
        <v>52.27</v>
      </c>
      <c r="AD28" s="31"/>
      <c r="AE28" s="32">
        <f t="shared" si="14"/>
        <v>0.64999999999999858</v>
      </c>
      <c r="AF28" s="33">
        <f t="shared" si="7"/>
        <v>1.2592018597442823E-2</v>
      </c>
      <c r="AG28" s="31"/>
      <c r="AH28" s="28"/>
      <c r="AI28" s="30">
        <f>SUM(AI12:AI27)</f>
        <v>53.77</v>
      </c>
      <c r="AJ28" s="31"/>
      <c r="AK28" s="32">
        <f t="shared" si="15"/>
        <v>1.5</v>
      </c>
      <c r="AL28" s="33">
        <f t="shared" si="9"/>
        <v>2.8697149416491294E-2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2000</v>
      </c>
      <c r="G29" s="16">
        <v>-1.6000000000000001E-3</v>
      </c>
      <c r="H29" s="18">
        <f t="shared" ref="H29:H35" si="17">F29*G29</f>
        <v>-3.2</v>
      </c>
      <c r="I29" s="19"/>
      <c r="J29" s="16">
        <v>-6.9999999999999999E-4</v>
      </c>
      <c r="K29" s="18">
        <f t="shared" ref="K29:K35" si="18">$F29*J29</f>
        <v>-1.4</v>
      </c>
      <c r="L29" s="19"/>
      <c r="M29" s="21">
        <f t="shared" si="10"/>
        <v>1.8000000000000003</v>
      </c>
      <c r="N29" s="22">
        <f t="shared" si="11"/>
        <v>-0.5625</v>
      </c>
      <c r="O29" s="19"/>
      <c r="P29" s="16">
        <v>0</v>
      </c>
      <c r="Q29" s="18">
        <f t="shared" ref="Q29:Q35" si="19">$F29*P29</f>
        <v>0</v>
      </c>
      <c r="R29" s="19"/>
      <c r="S29" s="21">
        <f t="shared" si="12"/>
        <v>1.4</v>
      </c>
      <c r="T29" s="22">
        <f t="shared" si="3"/>
        <v>-1</v>
      </c>
      <c r="U29" s="19"/>
      <c r="V29" s="16">
        <v>0</v>
      </c>
      <c r="W29" s="18">
        <f t="shared" ref="W29:W35" si="20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21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22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:F33" si="23">$G$7</f>
        <v>2000</v>
      </c>
      <c r="G30" s="16">
        <v>-2.1403213611039147E-4</v>
      </c>
      <c r="H30" s="18">
        <f t="shared" si="17"/>
        <v>-0.42806427222078292</v>
      </c>
      <c r="I30" s="19"/>
      <c r="J30" s="16">
        <v>1.1999999999999999E-3</v>
      </c>
      <c r="K30" s="18">
        <f t="shared" si="18"/>
        <v>2.4</v>
      </c>
      <c r="L30" s="19"/>
      <c r="M30" s="21">
        <f t="shared" si="10"/>
        <v>2.8280642722207827</v>
      </c>
      <c r="N30" s="22">
        <f t="shared" si="11"/>
        <v>-6.6066346942455185</v>
      </c>
      <c r="O30" s="19"/>
      <c r="P30" s="16">
        <v>0</v>
      </c>
      <c r="Q30" s="18">
        <f t="shared" si="19"/>
        <v>0</v>
      </c>
      <c r="R30" s="19"/>
      <c r="S30" s="21">
        <f t="shared" si="12"/>
        <v>-2.4</v>
      </c>
      <c r="T30" s="22">
        <f t="shared" si="3"/>
        <v>-1</v>
      </c>
      <c r="U30" s="19"/>
      <c r="V30" s="16">
        <v>0</v>
      </c>
      <c r="W30" s="18">
        <f t="shared" si="20"/>
        <v>0</v>
      </c>
      <c r="X30" s="19"/>
      <c r="Y30" s="21">
        <f t="shared" si="13"/>
        <v>0</v>
      </c>
      <c r="Z30" s="22" t="str">
        <f t="shared" si="5"/>
        <v/>
      </c>
      <c r="AA30" s="19"/>
      <c r="AB30" s="16">
        <v>0</v>
      </c>
      <c r="AC30" s="18">
        <f t="shared" si="21"/>
        <v>0</v>
      </c>
      <c r="AD30" s="19"/>
      <c r="AE30" s="21">
        <f t="shared" si="14"/>
        <v>0</v>
      </c>
      <c r="AF30" s="22" t="str">
        <f t="shared" si="7"/>
        <v/>
      </c>
      <c r="AG30" s="19"/>
      <c r="AH30" s="16">
        <v>0</v>
      </c>
      <c r="AI30" s="18">
        <f t="shared" si="22"/>
        <v>0</v>
      </c>
      <c r="AJ30" s="19"/>
      <c r="AK30" s="21">
        <f t="shared" si="15"/>
        <v>0</v>
      </c>
      <c r="AL30" s="22" t="str">
        <f t="shared" si="9"/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3"/>
        <v>2000</v>
      </c>
      <c r="G31" s="16">
        <v>0</v>
      </c>
      <c r="H31" s="18">
        <f t="shared" si="17"/>
        <v>0</v>
      </c>
      <c r="I31" s="19"/>
      <c r="J31" s="16">
        <v>1E-4</v>
      </c>
      <c r="K31" s="18">
        <f t="shared" si="18"/>
        <v>0.2</v>
      </c>
      <c r="L31" s="19"/>
      <c r="M31" s="21">
        <f t="shared" si="10"/>
        <v>0.2</v>
      </c>
      <c r="N31" s="22" t="str">
        <f t="shared" si="11"/>
        <v/>
      </c>
      <c r="O31" s="19"/>
      <c r="P31" s="16">
        <v>0</v>
      </c>
      <c r="Q31" s="18">
        <f t="shared" si="19"/>
        <v>0</v>
      </c>
      <c r="R31" s="19"/>
      <c r="S31" s="21">
        <f t="shared" si="12"/>
        <v>-0.2</v>
      </c>
      <c r="T31" s="22">
        <f t="shared" si="3"/>
        <v>-1</v>
      </c>
      <c r="U31" s="19"/>
      <c r="V31" s="16">
        <v>0</v>
      </c>
      <c r="W31" s="18">
        <f t="shared" si="20"/>
        <v>0</v>
      </c>
      <c r="X31" s="19"/>
      <c r="Y31" s="21">
        <f t="shared" si="13"/>
        <v>0</v>
      </c>
      <c r="Z31" s="22" t="str">
        <f t="shared" si="5"/>
        <v/>
      </c>
      <c r="AA31" s="19"/>
      <c r="AB31" s="16">
        <v>0</v>
      </c>
      <c r="AC31" s="18">
        <f t="shared" si="21"/>
        <v>0</v>
      </c>
      <c r="AD31" s="19"/>
      <c r="AE31" s="21">
        <f t="shared" si="14"/>
        <v>0</v>
      </c>
      <c r="AF31" s="22" t="str">
        <f t="shared" si="7"/>
        <v/>
      </c>
      <c r="AG31" s="19"/>
      <c r="AH31" s="16">
        <v>0</v>
      </c>
      <c r="AI31" s="18">
        <f t="shared" si="22"/>
        <v>0</v>
      </c>
      <c r="AJ31" s="19"/>
      <c r="AK31" s="21">
        <f t="shared" si="15"/>
        <v>0</v>
      </c>
      <c r="AL31" s="22" t="str">
        <f t="shared" si="9"/>
        <v/>
      </c>
    </row>
    <row r="32" spans="2:38" hidden="1" x14ac:dyDescent="0.25">
      <c r="B32" s="35"/>
      <c r="C32" s="14"/>
      <c r="D32" s="15"/>
      <c r="E32" s="15"/>
      <c r="F32" s="17">
        <f t="shared" si="23"/>
        <v>2000</v>
      </c>
      <c r="G32" s="16"/>
      <c r="H32" s="18">
        <f t="shared" si="17"/>
        <v>0</v>
      </c>
      <c r="I32" s="36"/>
      <c r="J32" s="16"/>
      <c r="K32" s="18">
        <f t="shared" si="18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19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20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21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22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23"/>
        <v>2000</v>
      </c>
      <c r="G33" s="141">
        <v>6.0000000000000002E-5</v>
      </c>
      <c r="H33" s="18">
        <f t="shared" si="17"/>
        <v>0.12000000000000001</v>
      </c>
      <c r="I33" s="19"/>
      <c r="J33" s="141">
        <v>6.0055783826201001E-5</v>
      </c>
      <c r="K33" s="18">
        <f t="shared" si="18"/>
        <v>0.120111567652402</v>
      </c>
      <c r="L33" s="19"/>
      <c r="M33" s="21">
        <f t="shared" si="10"/>
        <v>1.1156765240198652E-4</v>
      </c>
      <c r="N33" s="22">
        <f t="shared" si="11"/>
        <v>9.2973043668322086E-4</v>
      </c>
      <c r="O33" s="19"/>
      <c r="P33" s="141">
        <v>6.0055541738426606E-5</v>
      </c>
      <c r="Q33" s="18">
        <f t="shared" si="19"/>
        <v>0.12011108347685322</v>
      </c>
      <c r="R33" s="19"/>
      <c r="S33" s="21">
        <f t="shared" si="12"/>
        <v>-4.841755487788868E-7</v>
      </c>
      <c r="T33" s="22">
        <f t="shared" si="3"/>
        <v>-4.0310484513870573E-6</v>
      </c>
      <c r="U33" s="19"/>
      <c r="V33" s="141">
        <v>6.0055647521937992E-5</v>
      </c>
      <c r="W33" s="18">
        <f t="shared" si="20"/>
        <v>0.12011129504387598</v>
      </c>
      <c r="X33" s="19"/>
      <c r="Y33" s="21">
        <f t="shared" si="13"/>
        <v>2.1156702276203809E-7</v>
      </c>
      <c r="Z33" s="22">
        <f t="shared" si="5"/>
        <v>1.7614279768178887E-6</v>
      </c>
      <c r="AA33" s="19"/>
      <c r="AB33" s="141">
        <v>6.0055588156227897E-5</v>
      </c>
      <c r="AC33" s="18">
        <f t="shared" si="21"/>
        <v>0.1201111763124558</v>
      </c>
      <c r="AD33" s="19"/>
      <c r="AE33" s="21">
        <f t="shared" si="14"/>
        <v>-1.1873142018170579E-7</v>
      </c>
      <c r="AF33" s="22">
        <f t="shared" si="7"/>
        <v>-9.8851169774111478E-7</v>
      </c>
      <c r="AG33" s="19"/>
      <c r="AH33" s="141">
        <v>6.0004833012362753E-5</v>
      </c>
      <c r="AI33" s="18">
        <f t="shared" si="22"/>
        <v>0.1200096660247255</v>
      </c>
      <c r="AJ33" s="19"/>
      <c r="AK33" s="21">
        <f t="shared" si="15"/>
        <v>-1.0151028773029702E-4</v>
      </c>
      <c r="AL33" s="22">
        <f t="shared" si="9"/>
        <v>-8.4513607181923981E-4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75.800000000000182</v>
      </c>
      <c r="G34" s="38">
        <f>IF(ISBLANK(D5)=TRUE, 0, IF(D5="TOU", 0.64*$G$44+0.18*$G$45+0.18*$G$46, IF(AND(D5="non-TOU", F48&gt;0), G48,G47)))</f>
        <v>8.8919999999999999E-2</v>
      </c>
      <c r="H34" s="18">
        <f t="shared" si="17"/>
        <v>6.7401360000000157</v>
      </c>
      <c r="I34" s="19"/>
      <c r="J34" s="38">
        <f>0.64*$G$44+0.18*$G$45+0.18*$G$46</f>
        <v>8.8919999999999999E-2</v>
      </c>
      <c r="K34" s="18">
        <f t="shared" si="18"/>
        <v>6.7401360000000157</v>
      </c>
      <c r="L34" s="19"/>
      <c r="M34" s="21">
        <f t="shared" si="10"/>
        <v>0</v>
      </c>
      <c r="N34" s="22">
        <f t="shared" si="11"/>
        <v>0</v>
      </c>
      <c r="O34" s="19"/>
      <c r="P34" s="38">
        <f>0.64*$G$44+0.18*$G$45+0.18*$G$46</f>
        <v>8.8919999999999999E-2</v>
      </c>
      <c r="Q34" s="18">
        <f t="shared" si="19"/>
        <v>6.7401360000000157</v>
      </c>
      <c r="R34" s="19"/>
      <c r="S34" s="21">
        <f t="shared" si="12"/>
        <v>0</v>
      </c>
      <c r="T34" s="22">
        <f t="shared" si="3"/>
        <v>0</v>
      </c>
      <c r="U34" s="19"/>
      <c r="V34" s="38">
        <f>0.64*$G$44+0.18*$G$45+0.18*$G$46</f>
        <v>8.8919999999999999E-2</v>
      </c>
      <c r="W34" s="18">
        <f t="shared" si="20"/>
        <v>6.7401360000000157</v>
      </c>
      <c r="X34" s="19"/>
      <c r="Y34" s="21">
        <f t="shared" si="13"/>
        <v>0</v>
      </c>
      <c r="Z34" s="22">
        <f t="shared" si="5"/>
        <v>0</v>
      </c>
      <c r="AA34" s="19"/>
      <c r="AB34" s="38">
        <f>0.64*$G$44+0.18*$G$45+0.18*$G$46</f>
        <v>8.8919999999999999E-2</v>
      </c>
      <c r="AC34" s="18">
        <f t="shared" si="21"/>
        <v>6.7401360000000157</v>
      </c>
      <c r="AD34" s="19"/>
      <c r="AE34" s="21">
        <f t="shared" si="14"/>
        <v>0</v>
      </c>
      <c r="AF34" s="22">
        <f t="shared" si="7"/>
        <v>0</v>
      </c>
      <c r="AG34" s="19"/>
      <c r="AH34" s="38">
        <f>0.64*$G$44+0.18*$G$45+0.18*$G$46</f>
        <v>8.8919999999999999E-2</v>
      </c>
      <c r="AI34" s="18">
        <f t="shared" si="22"/>
        <v>6.7401360000000157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0.79</v>
      </c>
      <c r="H35" s="18">
        <f t="shared" si="17"/>
        <v>0.79</v>
      </c>
      <c r="I35" s="19"/>
      <c r="J35" s="38">
        <v>0.79</v>
      </c>
      <c r="K35" s="18">
        <f t="shared" si="18"/>
        <v>0.79</v>
      </c>
      <c r="L35" s="19"/>
      <c r="M35" s="21">
        <f t="shared" si="10"/>
        <v>0</v>
      </c>
      <c r="N35" s="22"/>
      <c r="O35" s="19"/>
      <c r="P35" s="38">
        <v>0.79</v>
      </c>
      <c r="Q35" s="18">
        <f t="shared" si="19"/>
        <v>0.79</v>
      </c>
      <c r="R35" s="19"/>
      <c r="S35" s="21">
        <f t="shared" si="12"/>
        <v>0</v>
      </c>
      <c r="T35" s="22"/>
      <c r="U35" s="19"/>
      <c r="V35" s="38">
        <v>0.79</v>
      </c>
      <c r="W35" s="18">
        <f t="shared" si="20"/>
        <v>0.79</v>
      </c>
      <c r="X35" s="19"/>
      <c r="Y35" s="21">
        <f t="shared" si="13"/>
        <v>0</v>
      </c>
      <c r="Z35" s="22"/>
      <c r="AA35" s="19"/>
      <c r="AB35" s="38">
        <v>0.79</v>
      </c>
      <c r="AC35" s="18">
        <f t="shared" si="21"/>
        <v>0.79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22"/>
        <v>0</v>
      </c>
      <c r="AJ35" s="19"/>
      <c r="AK35" s="21">
        <f t="shared" si="15"/>
        <v>-0.79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49.65207172777923</v>
      </c>
      <c r="I36" s="31"/>
      <c r="J36" s="42"/>
      <c r="K36" s="44">
        <f>SUM(K29:K35)+K28</f>
        <v>57.210247567652416</v>
      </c>
      <c r="L36" s="31"/>
      <c r="M36" s="32">
        <f t="shared" si="10"/>
        <v>7.5581758398731864</v>
      </c>
      <c r="N36" s="33">
        <f t="shared" ref="N36:N46" si="24">IF((H36)=0,"",(M36/H36))</f>
        <v>0.15222276889696337</v>
      </c>
      <c r="O36" s="31"/>
      <c r="P36" s="42"/>
      <c r="Q36" s="44">
        <f>SUM(Q29:Q35)+Q28</f>
        <v>58.33024708347687</v>
      </c>
      <c r="R36" s="31"/>
      <c r="S36" s="32">
        <f t="shared" si="12"/>
        <v>1.1199995158244533</v>
      </c>
      <c r="T36" s="33">
        <f t="shared" ref="T36:T46" si="25">IF((K36)=0,"",(S36/K36))</f>
        <v>1.9576903849262816E-2</v>
      </c>
      <c r="U36" s="31"/>
      <c r="V36" s="42"/>
      <c r="W36" s="44">
        <f>SUM(W29:W35)+W28</f>
        <v>59.270247295043895</v>
      </c>
      <c r="X36" s="31"/>
      <c r="Y36" s="32">
        <f t="shared" si="13"/>
        <v>0.94000021156702473</v>
      </c>
      <c r="Z36" s="33">
        <f t="shared" ref="Z36:Z46" si="26">IF((Q36)=0,"",(Y36/Q36))</f>
        <v>1.6115141947226509E-2</v>
      </c>
      <c r="AA36" s="31"/>
      <c r="AB36" s="42"/>
      <c r="AC36" s="44">
        <f>SUM(AC29:AC35)+AC28</f>
        <v>59.920247176312472</v>
      </c>
      <c r="AD36" s="31"/>
      <c r="AE36" s="32">
        <f t="shared" si="14"/>
        <v>0.64999988126857744</v>
      </c>
      <c r="AF36" s="33">
        <f t="shared" ref="AF36:AF46" si="27">IF((W36)=0,"",(AE36/W36))</f>
        <v>1.0966714514162819E-2</v>
      </c>
      <c r="AG36" s="31"/>
      <c r="AH36" s="42"/>
      <c r="AI36" s="44">
        <f>SUM(AI29:AI35)+AI28</f>
        <v>60.630145666024745</v>
      </c>
      <c r="AJ36" s="31"/>
      <c r="AK36" s="32">
        <f t="shared" si="15"/>
        <v>0.70989848971227332</v>
      </c>
      <c r="AL36" s="33">
        <f t="shared" ref="AL36:AL46" si="28">IF((AC36)=0,"",(AK36/AC36))</f>
        <v>1.1847389207581719E-2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2075.8000000000002</v>
      </c>
      <c r="G37" s="20">
        <v>7.1999999999999998E-3</v>
      </c>
      <c r="H37" s="18">
        <f>F37*G37</f>
        <v>14.945760000000002</v>
      </c>
      <c r="I37" s="19"/>
      <c r="J37" s="20">
        <v>7.6E-3</v>
      </c>
      <c r="K37" s="18">
        <f>$F37*J37</f>
        <v>15.776080000000002</v>
      </c>
      <c r="L37" s="19"/>
      <c r="M37" s="21">
        <f t="shared" si="10"/>
        <v>0.83032000000000039</v>
      </c>
      <c r="N37" s="22">
        <f t="shared" si="24"/>
        <v>5.5555555555555573E-2</v>
      </c>
      <c r="O37" s="19"/>
      <c r="P37" s="20">
        <v>7.7999999999999996E-3</v>
      </c>
      <c r="Q37" s="18">
        <f>$F37*P37</f>
        <v>16.191240000000001</v>
      </c>
      <c r="R37" s="19"/>
      <c r="S37" s="21">
        <f t="shared" si="12"/>
        <v>0.41515999999999842</v>
      </c>
      <c r="T37" s="22">
        <f t="shared" si="25"/>
        <v>2.6315789473684108E-2</v>
      </c>
      <c r="U37" s="19"/>
      <c r="V37" s="20">
        <v>8.0999999999999996E-3</v>
      </c>
      <c r="W37" s="18">
        <f>$F37*V37</f>
        <v>16.813980000000001</v>
      </c>
      <c r="X37" s="19"/>
      <c r="Y37" s="21">
        <f t="shared" si="13"/>
        <v>0.62274000000000029</v>
      </c>
      <c r="Z37" s="22">
        <f t="shared" si="26"/>
        <v>3.8461538461538478E-2</v>
      </c>
      <c r="AA37" s="19"/>
      <c r="AB37" s="20">
        <v>8.3999999999999995E-3</v>
      </c>
      <c r="AC37" s="18">
        <f>$F37*AB37</f>
        <v>17.436720000000001</v>
      </c>
      <c r="AD37" s="19"/>
      <c r="AE37" s="21">
        <f t="shared" si="14"/>
        <v>0.62274000000000029</v>
      </c>
      <c r="AF37" s="22">
        <f t="shared" si="27"/>
        <v>3.7037037037037056E-2</v>
      </c>
      <c r="AG37" s="19"/>
      <c r="AH37" s="20">
        <v>8.6E-3</v>
      </c>
      <c r="AI37" s="18">
        <f>$F37*AH37</f>
        <v>17.851880000000001</v>
      </c>
      <c r="AJ37" s="19"/>
      <c r="AK37" s="21">
        <f t="shared" si="15"/>
        <v>0.4151600000000002</v>
      </c>
      <c r="AL37" s="22">
        <f t="shared" si="28"/>
        <v>2.3809523809523819E-2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2075.8000000000002</v>
      </c>
      <c r="G38" s="20">
        <v>5.1999999999999998E-3</v>
      </c>
      <c r="H38" s="18">
        <f>F38*G38</f>
        <v>10.79416</v>
      </c>
      <c r="I38" s="19"/>
      <c r="J38" s="20">
        <v>5.5999999999999999E-3</v>
      </c>
      <c r="K38" s="18">
        <f>$F38*J38</f>
        <v>11.62448</v>
      </c>
      <c r="L38" s="19"/>
      <c r="M38" s="21">
        <f t="shared" si="10"/>
        <v>0.83032000000000039</v>
      </c>
      <c r="N38" s="22">
        <f t="shared" si="24"/>
        <v>7.6923076923076955E-2</v>
      </c>
      <c r="O38" s="19"/>
      <c r="P38" s="20">
        <v>5.7000000000000002E-3</v>
      </c>
      <c r="Q38" s="18">
        <f>$F38*P38</f>
        <v>11.832060000000002</v>
      </c>
      <c r="R38" s="19"/>
      <c r="S38" s="21">
        <f t="shared" si="12"/>
        <v>0.20758000000000187</v>
      </c>
      <c r="T38" s="22">
        <f t="shared" si="25"/>
        <v>1.7857142857143019E-2</v>
      </c>
      <c r="U38" s="19"/>
      <c r="V38" s="20">
        <v>5.7999999999999996E-3</v>
      </c>
      <c r="W38" s="18">
        <f>$F38*V38</f>
        <v>12.03964</v>
      </c>
      <c r="X38" s="19"/>
      <c r="Y38" s="21">
        <f t="shared" si="13"/>
        <v>0.20757999999999832</v>
      </c>
      <c r="Z38" s="22">
        <f t="shared" si="26"/>
        <v>1.7543859649122664E-2</v>
      </c>
      <c r="AA38" s="19"/>
      <c r="AB38" s="20">
        <v>6.0000000000000001E-3</v>
      </c>
      <c r="AC38" s="18">
        <f>$F38*AB38</f>
        <v>12.454800000000001</v>
      </c>
      <c r="AD38" s="19"/>
      <c r="AE38" s="21">
        <f t="shared" si="14"/>
        <v>0.4151600000000002</v>
      </c>
      <c r="AF38" s="22">
        <f t="shared" si="27"/>
        <v>3.4482758620689669E-2</v>
      </c>
      <c r="AG38" s="19"/>
      <c r="AH38" s="20">
        <v>6.1000000000000004E-3</v>
      </c>
      <c r="AI38" s="18">
        <f>$F38*AH38</f>
        <v>12.662380000000002</v>
      </c>
      <c r="AJ38" s="19"/>
      <c r="AK38" s="21">
        <f t="shared" si="15"/>
        <v>0.20758000000000187</v>
      </c>
      <c r="AL38" s="22">
        <f t="shared" si="28"/>
        <v>1.6666666666666816E-2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75.391991727779242</v>
      </c>
      <c r="I39" s="49"/>
      <c r="J39" s="48"/>
      <c r="K39" s="44">
        <f>SUM(K36:K38)</f>
        <v>84.610807567652429</v>
      </c>
      <c r="L39" s="49"/>
      <c r="M39" s="32">
        <f t="shared" si="10"/>
        <v>9.2188158398731872</v>
      </c>
      <c r="N39" s="33">
        <f t="shared" si="24"/>
        <v>0.12227844932337004</v>
      </c>
      <c r="O39" s="49"/>
      <c r="P39" s="48"/>
      <c r="Q39" s="44">
        <f>SUM(Q36:Q38)</f>
        <v>86.353547083476869</v>
      </c>
      <c r="R39" s="49"/>
      <c r="S39" s="32">
        <f t="shared" si="12"/>
        <v>1.7427395158244394</v>
      </c>
      <c r="T39" s="33">
        <f t="shared" si="25"/>
        <v>2.0597126607389885E-2</v>
      </c>
      <c r="U39" s="49"/>
      <c r="V39" s="48"/>
      <c r="W39" s="44">
        <f>SUM(W36:W38)</f>
        <v>88.123867295043894</v>
      </c>
      <c r="X39" s="49"/>
      <c r="Y39" s="32">
        <f t="shared" si="13"/>
        <v>1.7703202115670251</v>
      </c>
      <c r="Z39" s="33">
        <f t="shared" si="26"/>
        <v>2.0500839529564191E-2</v>
      </c>
      <c r="AA39" s="49"/>
      <c r="AB39" s="48"/>
      <c r="AC39" s="44">
        <f>SUM(AC36:AC38)</f>
        <v>89.811767176312486</v>
      </c>
      <c r="AD39" s="49"/>
      <c r="AE39" s="32">
        <f t="shared" si="14"/>
        <v>1.6878998812685921</v>
      </c>
      <c r="AF39" s="33">
        <f t="shared" si="27"/>
        <v>1.9153720020223398E-2</v>
      </c>
      <c r="AG39" s="49"/>
      <c r="AH39" s="48"/>
      <c r="AI39" s="44">
        <f>SUM(AI36:AI38)</f>
        <v>91.144405666024753</v>
      </c>
      <c r="AJ39" s="49"/>
      <c r="AK39" s="32">
        <f t="shared" si="15"/>
        <v>1.3326384897122665</v>
      </c>
      <c r="AL39" s="33">
        <f t="shared" si="28"/>
        <v>1.4838127915867853E-2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2075.8000000000002</v>
      </c>
      <c r="G40" s="51">
        <v>4.4000000000000003E-3</v>
      </c>
      <c r="H40" s="162">
        <f t="shared" ref="H40:H48" si="29">F40*G40</f>
        <v>9.1335200000000007</v>
      </c>
      <c r="I40" s="19"/>
      <c r="J40" s="51">
        <v>4.4000000000000003E-3</v>
      </c>
      <c r="K40" s="162">
        <f t="shared" ref="K40:K48" si="30">$F40*J40</f>
        <v>9.1335200000000007</v>
      </c>
      <c r="L40" s="19"/>
      <c r="M40" s="21">
        <f t="shared" si="10"/>
        <v>0</v>
      </c>
      <c r="N40" s="163">
        <f t="shared" si="24"/>
        <v>0</v>
      </c>
      <c r="O40" s="19"/>
      <c r="P40" s="51">
        <v>4.4000000000000003E-3</v>
      </c>
      <c r="Q40" s="162">
        <f t="shared" ref="Q40:Q48" si="31">$F40*P40</f>
        <v>9.1335200000000007</v>
      </c>
      <c r="R40" s="19"/>
      <c r="S40" s="21">
        <f t="shared" si="12"/>
        <v>0</v>
      </c>
      <c r="T40" s="163">
        <f t="shared" si="25"/>
        <v>0</v>
      </c>
      <c r="U40" s="19"/>
      <c r="V40" s="51">
        <v>4.4000000000000003E-3</v>
      </c>
      <c r="W40" s="162">
        <f t="shared" ref="W40:W48" si="32">$F40*V40</f>
        <v>9.1335200000000007</v>
      </c>
      <c r="X40" s="19"/>
      <c r="Y40" s="21">
        <f t="shared" si="13"/>
        <v>0</v>
      </c>
      <c r="Z40" s="163">
        <f t="shared" si="26"/>
        <v>0</v>
      </c>
      <c r="AA40" s="19"/>
      <c r="AB40" s="51">
        <v>4.4000000000000003E-3</v>
      </c>
      <c r="AC40" s="162">
        <f t="shared" ref="AC40:AC48" si="33">$F40*AB40</f>
        <v>9.1335200000000007</v>
      </c>
      <c r="AD40" s="19"/>
      <c r="AE40" s="21">
        <f t="shared" si="14"/>
        <v>0</v>
      </c>
      <c r="AF40" s="163">
        <f t="shared" si="27"/>
        <v>0</v>
      </c>
      <c r="AG40" s="19"/>
      <c r="AH40" s="51">
        <v>4.4000000000000003E-3</v>
      </c>
      <c r="AI40" s="162">
        <f t="shared" ref="AI40:AI48" si="34">$F40*AH40</f>
        <v>9.1335200000000007</v>
      </c>
      <c r="AJ40" s="19"/>
      <c r="AK40" s="21">
        <f t="shared" si="15"/>
        <v>0</v>
      </c>
      <c r="AL40" s="163">
        <f t="shared" si="28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2075.8000000000002</v>
      </c>
      <c r="G41" s="51">
        <v>1.1999999999999999E-3</v>
      </c>
      <c r="H41" s="162">
        <f t="shared" si="29"/>
        <v>2.4909599999999998</v>
      </c>
      <c r="I41" s="19"/>
      <c r="J41" s="51">
        <v>1.1999999999999999E-3</v>
      </c>
      <c r="K41" s="162">
        <f t="shared" si="30"/>
        <v>2.4909599999999998</v>
      </c>
      <c r="L41" s="19"/>
      <c r="M41" s="21">
        <f t="shared" si="10"/>
        <v>0</v>
      </c>
      <c r="N41" s="163">
        <f t="shared" si="24"/>
        <v>0</v>
      </c>
      <c r="O41" s="19"/>
      <c r="P41" s="51">
        <v>1.2999999999999999E-3</v>
      </c>
      <c r="Q41" s="162">
        <f t="shared" si="31"/>
        <v>2.6985399999999999</v>
      </c>
      <c r="R41" s="19"/>
      <c r="S41" s="21">
        <f t="shared" si="12"/>
        <v>0.2075800000000001</v>
      </c>
      <c r="T41" s="163">
        <f t="shared" si="25"/>
        <v>8.3333333333333384E-2</v>
      </c>
      <c r="U41" s="19"/>
      <c r="V41" s="51">
        <v>1.2999999999999999E-3</v>
      </c>
      <c r="W41" s="162">
        <f t="shared" si="32"/>
        <v>2.6985399999999999</v>
      </c>
      <c r="X41" s="19"/>
      <c r="Y41" s="21">
        <f t="shared" si="13"/>
        <v>0</v>
      </c>
      <c r="Z41" s="163">
        <f t="shared" si="26"/>
        <v>0</v>
      </c>
      <c r="AA41" s="19"/>
      <c r="AB41" s="51">
        <v>1.2999999999999999E-3</v>
      </c>
      <c r="AC41" s="162">
        <f t="shared" si="33"/>
        <v>2.6985399999999999</v>
      </c>
      <c r="AD41" s="19"/>
      <c r="AE41" s="21">
        <f t="shared" si="14"/>
        <v>0</v>
      </c>
      <c r="AF41" s="163">
        <f t="shared" si="27"/>
        <v>0</v>
      </c>
      <c r="AG41" s="19"/>
      <c r="AH41" s="51">
        <v>1.2999999999999999E-3</v>
      </c>
      <c r="AI41" s="162">
        <f t="shared" si="34"/>
        <v>2.6985399999999999</v>
      </c>
      <c r="AJ41" s="19"/>
      <c r="AK41" s="21">
        <f t="shared" si="15"/>
        <v>0</v>
      </c>
      <c r="AL41" s="163">
        <f t="shared" si="28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29"/>
        <v>0.25</v>
      </c>
      <c r="I42" s="19"/>
      <c r="J42" s="51">
        <v>0.25</v>
      </c>
      <c r="K42" s="162">
        <f t="shared" si="30"/>
        <v>0.25</v>
      </c>
      <c r="L42" s="19"/>
      <c r="M42" s="21">
        <f t="shared" si="10"/>
        <v>0</v>
      </c>
      <c r="N42" s="163">
        <f t="shared" si="24"/>
        <v>0</v>
      </c>
      <c r="O42" s="19"/>
      <c r="P42" s="51">
        <v>0.25</v>
      </c>
      <c r="Q42" s="162">
        <f t="shared" si="31"/>
        <v>0.25</v>
      </c>
      <c r="R42" s="19"/>
      <c r="S42" s="21">
        <f t="shared" si="12"/>
        <v>0</v>
      </c>
      <c r="T42" s="163">
        <f t="shared" si="25"/>
        <v>0</v>
      </c>
      <c r="U42" s="19"/>
      <c r="V42" s="51">
        <v>0.25</v>
      </c>
      <c r="W42" s="162">
        <f t="shared" si="32"/>
        <v>0.25</v>
      </c>
      <c r="X42" s="19"/>
      <c r="Y42" s="21">
        <f t="shared" si="13"/>
        <v>0</v>
      </c>
      <c r="Z42" s="163">
        <f t="shared" si="26"/>
        <v>0</v>
      </c>
      <c r="AA42" s="19"/>
      <c r="AB42" s="51">
        <v>0.25</v>
      </c>
      <c r="AC42" s="162">
        <f t="shared" si="33"/>
        <v>0.25</v>
      </c>
      <c r="AD42" s="19"/>
      <c r="AE42" s="21">
        <f t="shared" si="14"/>
        <v>0</v>
      </c>
      <c r="AF42" s="163">
        <f t="shared" si="27"/>
        <v>0</v>
      </c>
      <c r="AG42" s="19"/>
      <c r="AH42" s="51">
        <v>0.25</v>
      </c>
      <c r="AI42" s="162">
        <f t="shared" si="34"/>
        <v>0.25</v>
      </c>
      <c r="AJ42" s="19"/>
      <c r="AK42" s="21">
        <f t="shared" si="15"/>
        <v>0</v>
      </c>
      <c r="AL42" s="163">
        <f t="shared" si="28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2000</v>
      </c>
      <c r="G43" s="51">
        <v>7.0000000000000001E-3</v>
      </c>
      <c r="H43" s="162">
        <f t="shared" si="29"/>
        <v>14</v>
      </c>
      <c r="I43" s="19"/>
      <c r="J43" s="51">
        <v>7.0000000000000001E-3</v>
      </c>
      <c r="K43" s="162">
        <f t="shared" si="30"/>
        <v>14</v>
      </c>
      <c r="L43" s="19"/>
      <c r="M43" s="21">
        <f t="shared" si="10"/>
        <v>0</v>
      </c>
      <c r="N43" s="163">
        <f t="shared" si="24"/>
        <v>0</v>
      </c>
      <c r="O43" s="19"/>
      <c r="P43" s="51">
        <v>7.0000000000000001E-3</v>
      </c>
      <c r="Q43" s="162">
        <f t="shared" si="31"/>
        <v>14</v>
      </c>
      <c r="R43" s="19"/>
      <c r="S43" s="21">
        <f t="shared" si="12"/>
        <v>0</v>
      </c>
      <c r="T43" s="163">
        <f t="shared" si="25"/>
        <v>0</v>
      </c>
      <c r="U43" s="19"/>
      <c r="V43" s="51">
        <v>7.0000000000000001E-3</v>
      </c>
      <c r="W43" s="162">
        <f t="shared" si="32"/>
        <v>14</v>
      </c>
      <c r="X43" s="19"/>
      <c r="Y43" s="21">
        <f t="shared" si="13"/>
        <v>0</v>
      </c>
      <c r="Z43" s="163">
        <f t="shared" si="26"/>
        <v>0</v>
      </c>
      <c r="AA43" s="19"/>
      <c r="AB43" s="51">
        <v>7.0000000000000001E-3</v>
      </c>
      <c r="AC43" s="162">
        <f t="shared" si="33"/>
        <v>14</v>
      </c>
      <c r="AD43" s="19"/>
      <c r="AE43" s="21">
        <f t="shared" si="14"/>
        <v>0</v>
      </c>
      <c r="AF43" s="163">
        <f t="shared" si="27"/>
        <v>0</v>
      </c>
      <c r="AG43" s="19"/>
      <c r="AH43" s="51">
        <v>7.0000000000000001E-3</v>
      </c>
      <c r="AI43" s="162">
        <f t="shared" si="34"/>
        <v>14</v>
      </c>
      <c r="AJ43" s="19"/>
      <c r="AK43" s="21">
        <f t="shared" si="15"/>
        <v>0</v>
      </c>
      <c r="AL43" s="163">
        <f t="shared" si="28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1280</v>
      </c>
      <c r="G44" s="55">
        <v>7.1999999999999995E-2</v>
      </c>
      <c r="H44" s="162">
        <f t="shared" si="29"/>
        <v>92.16</v>
      </c>
      <c r="I44" s="19"/>
      <c r="J44" s="55">
        <v>7.1999999999999995E-2</v>
      </c>
      <c r="K44" s="162">
        <f t="shared" si="30"/>
        <v>92.16</v>
      </c>
      <c r="L44" s="19"/>
      <c r="M44" s="21">
        <f t="shared" si="10"/>
        <v>0</v>
      </c>
      <c r="N44" s="163">
        <f t="shared" si="24"/>
        <v>0</v>
      </c>
      <c r="O44" s="19"/>
      <c r="P44" s="55">
        <v>7.1999999999999995E-2</v>
      </c>
      <c r="Q44" s="162">
        <f t="shared" si="31"/>
        <v>92.16</v>
      </c>
      <c r="R44" s="19"/>
      <c r="S44" s="21">
        <f t="shared" si="12"/>
        <v>0</v>
      </c>
      <c r="T44" s="163">
        <f t="shared" si="25"/>
        <v>0</v>
      </c>
      <c r="U44" s="19"/>
      <c r="V44" s="55">
        <v>7.1999999999999995E-2</v>
      </c>
      <c r="W44" s="162">
        <f t="shared" si="32"/>
        <v>92.16</v>
      </c>
      <c r="X44" s="19"/>
      <c r="Y44" s="21">
        <f t="shared" si="13"/>
        <v>0</v>
      </c>
      <c r="Z44" s="163">
        <f t="shared" si="26"/>
        <v>0</v>
      </c>
      <c r="AA44" s="19"/>
      <c r="AB44" s="55">
        <v>7.1999999999999995E-2</v>
      </c>
      <c r="AC44" s="162">
        <f t="shared" si="33"/>
        <v>92.16</v>
      </c>
      <c r="AD44" s="19"/>
      <c r="AE44" s="21">
        <f t="shared" si="14"/>
        <v>0</v>
      </c>
      <c r="AF44" s="163">
        <f t="shared" si="27"/>
        <v>0</v>
      </c>
      <c r="AG44" s="19"/>
      <c r="AH44" s="55">
        <v>7.1999999999999995E-2</v>
      </c>
      <c r="AI44" s="162">
        <f t="shared" si="34"/>
        <v>92.16</v>
      </c>
      <c r="AJ44" s="19"/>
      <c r="AK44" s="21">
        <f t="shared" si="15"/>
        <v>0</v>
      </c>
      <c r="AL44" s="163">
        <f t="shared" si="28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360</v>
      </c>
      <c r="G45" s="55">
        <v>0.109</v>
      </c>
      <c r="H45" s="162">
        <f t="shared" si="29"/>
        <v>39.24</v>
      </c>
      <c r="I45" s="19"/>
      <c r="J45" s="55">
        <v>0.109</v>
      </c>
      <c r="K45" s="162">
        <f t="shared" si="30"/>
        <v>39.24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31"/>
        <v>39.24</v>
      </c>
      <c r="R45" s="19"/>
      <c r="S45" s="21">
        <f t="shared" si="12"/>
        <v>0</v>
      </c>
      <c r="T45" s="163">
        <f t="shared" si="25"/>
        <v>0</v>
      </c>
      <c r="U45" s="19"/>
      <c r="V45" s="55">
        <v>0.109</v>
      </c>
      <c r="W45" s="162">
        <f t="shared" si="32"/>
        <v>39.24</v>
      </c>
      <c r="X45" s="19"/>
      <c r="Y45" s="21">
        <f t="shared" si="13"/>
        <v>0</v>
      </c>
      <c r="Z45" s="163">
        <f t="shared" si="26"/>
        <v>0</v>
      </c>
      <c r="AA45" s="19"/>
      <c r="AB45" s="55">
        <v>0.109</v>
      </c>
      <c r="AC45" s="162">
        <f t="shared" si="33"/>
        <v>39.24</v>
      </c>
      <c r="AD45" s="19"/>
      <c r="AE45" s="21">
        <f t="shared" si="14"/>
        <v>0</v>
      </c>
      <c r="AF45" s="163">
        <f t="shared" si="27"/>
        <v>0</v>
      </c>
      <c r="AG45" s="19"/>
      <c r="AH45" s="55">
        <v>0.109</v>
      </c>
      <c r="AI45" s="162">
        <f t="shared" si="34"/>
        <v>39.24</v>
      </c>
      <c r="AJ45" s="19"/>
      <c r="AK45" s="21">
        <f t="shared" si="15"/>
        <v>0</v>
      </c>
      <c r="AL45" s="163">
        <f t="shared" si="28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360</v>
      </c>
      <c r="G46" s="55">
        <v>0.129</v>
      </c>
      <c r="H46" s="162">
        <f t="shared" si="29"/>
        <v>46.44</v>
      </c>
      <c r="I46" s="19"/>
      <c r="J46" s="55">
        <v>0.129</v>
      </c>
      <c r="K46" s="162">
        <f t="shared" si="30"/>
        <v>46.44</v>
      </c>
      <c r="L46" s="19"/>
      <c r="M46" s="21">
        <f t="shared" si="10"/>
        <v>0</v>
      </c>
      <c r="N46" s="163">
        <f t="shared" si="24"/>
        <v>0</v>
      </c>
      <c r="O46" s="19"/>
      <c r="P46" s="55">
        <v>0.129</v>
      </c>
      <c r="Q46" s="162">
        <f t="shared" si="31"/>
        <v>46.44</v>
      </c>
      <c r="R46" s="19"/>
      <c r="S46" s="21">
        <f t="shared" si="12"/>
        <v>0</v>
      </c>
      <c r="T46" s="163">
        <f t="shared" si="25"/>
        <v>0</v>
      </c>
      <c r="U46" s="19"/>
      <c r="V46" s="55">
        <v>0.129</v>
      </c>
      <c r="W46" s="162">
        <f t="shared" si="32"/>
        <v>46.44</v>
      </c>
      <c r="X46" s="19"/>
      <c r="Y46" s="21">
        <f t="shared" si="13"/>
        <v>0</v>
      </c>
      <c r="Z46" s="163">
        <f t="shared" si="26"/>
        <v>0</v>
      </c>
      <c r="AA46" s="19"/>
      <c r="AB46" s="55">
        <v>0.129</v>
      </c>
      <c r="AC46" s="162">
        <f t="shared" si="33"/>
        <v>46.44</v>
      </c>
      <c r="AD46" s="19"/>
      <c r="AE46" s="21">
        <f t="shared" si="14"/>
        <v>0</v>
      </c>
      <c r="AF46" s="163">
        <f t="shared" si="27"/>
        <v>0</v>
      </c>
      <c r="AG46" s="19"/>
      <c r="AH46" s="55">
        <v>0.129</v>
      </c>
      <c r="AI46" s="162">
        <f t="shared" si="34"/>
        <v>46.44</v>
      </c>
      <c r="AJ46" s="19"/>
      <c r="AK46" s="21">
        <f t="shared" si="15"/>
        <v>0</v>
      </c>
      <c r="AL46" s="163">
        <f t="shared" si="28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G7&gt;=600), 600, IF(AND(N3=1, AND(G7&lt;600, G7&gt;=0)), G7, IF(AND(N3=2, G7&gt;=1000), 1000, IF(AND(N3=2, AND(G7&lt;1000, G7&gt;=0)), G7))))</f>
        <v>600</v>
      </c>
      <c r="G47" s="55">
        <v>8.3000000000000004E-2</v>
      </c>
      <c r="H47" s="162">
        <f t="shared" si="29"/>
        <v>49.800000000000004</v>
      </c>
      <c r="I47" s="60"/>
      <c r="J47" s="55">
        <v>8.3000000000000004E-2</v>
      </c>
      <c r="K47" s="162">
        <f t="shared" si="30"/>
        <v>49.800000000000004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31"/>
        <v>49.800000000000004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32"/>
        <v>49.800000000000004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33"/>
        <v>49.800000000000004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34"/>
        <v>49.800000000000004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G7&gt;=600), G7-600, IF(AND(N3=1, AND(G7&lt;600, G7&gt;=0)), 0, IF(AND(N3=2, G7&gt;=1000), G7-1000, IF(AND(N3=2, AND(G7&lt;1000, G7&gt;=0)), 0))))</f>
        <v>1400</v>
      </c>
      <c r="G48" s="55">
        <v>9.7000000000000003E-2</v>
      </c>
      <c r="H48" s="162">
        <f t="shared" si="29"/>
        <v>135.80000000000001</v>
      </c>
      <c r="I48" s="60"/>
      <c r="J48" s="55">
        <v>9.7000000000000003E-2</v>
      </c>
      <c r="K48" s="162">
        <f t="shared" si="30"/>
        <v>135.80000000000001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31"/>
        <v>135.80000000000001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32"/>
        <v>135.80000000000001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33"/>
        <v>135.80000000000001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34"/>
        <v>135.80000000000001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279.10647172777925</v>
      </c>
      <c r="I50" s="76"/>
      <c r="J50" s="73"/>
      <c r="K50" s="75">
        <f>SUM(K40:K46,K39)</f>
        <v>288.32528756765242</v>
      </c>
      <c r="L50" s="76"/>
      <c r="M50" s="77">
        <f>K50-H50</f>
        <v>9.218815839873173</v>
      </c>
      <c r="N50" s="78">
        <f>IF((H50)=0,"",(M50/H50))</f>
        <v>3.3029745898778565E-2</v>
      </c>
      <c r="O50" s="76"/>
      <c r="P50" s="73"/>
      <c r="Q50" s="75">
        <f>SUM(Q40:Q46,Q39)</f>
        <v>290.27560708347687</v>
      </c>
      <c r="R50" s="76"/>
      <c r="S50" s="77">
        <f t="shared" si="12"/>
        <v>1.9503195158244466</v>
      </c>
      <c r="T50" s="78">
        <f>IF((K50)=0,"",(S50/K50))</f>
        <v>6.7643026814525426E-3</v>
      </c>
      <c r="U50" s="76"/>
      <c r="V50" s="73"/>
      <c r="W50" s="75">
        <f>SUM(W40:W46,W39)</f>
        <v>292.0459272950439</v>
      </c>
      <c r="X50" s="76"/>
      <c r="Y50" s="77">
        <f t="shared" si="13"/>
        <v>1.7703202115670251</v>
      </c>
      <c r="Z50" s="78">
        <f>IF((Q50)=0,"",(Y50/Q50))</f>
        <v>6.0987563831290861E-3</v>
      </c>
      <c r="AA50" s="76"/>
      <c r="AB50" s="73"/>
      <c r="AC50" s="75">
        <f>SUM(AC40:AC46,AC39)</f>
        <v>293.7338271763125</v>
      </c>
      <c r="AD50" s="76"/>
      <c r="AE50" s="77">
        <f t="shared" si="14"/>
        <v>1.6878998812686064</v>
      </c>
      <c r="AF50" s="78">
        <f>IF((W50)=0,"",(AE50/W50))</f>
        <v>5.7795700042869609E-3</v>
      </c>
      <c r="AG50" s="76"/>
      <c r="AH50" s="73"/>
      <c r="AI50" s="75">
        <f>SUM(AI40:AI46,AI39)</f>
        <v>295.06646566602473</v>
      </c>
      <c r="AJ50" s="76"/>
      <c r="AK50" s="77">
        <f t="shared" si="15"/>
        <v>1.3326384897122239</v>
      </c>
      <c r="AL50" s="78">
        <f>IF((AC50)=0,"",(AK50/AC50))</f>
        <v>4.5368914521115517E-3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36.283841324611302</v>
      </c>
      <c r="I51" s="83"/>
      <c r="J51" s="80">
        <v>0.13</v>
      </c>
      <c r="K51" s="84">
        <f>K50*J51</f>
        <v>37.482287383794819</v>
      </c>
      <c r="L51" s="83"/>
      <c r="M51" s="85">
        <f>K51-H51</f>
        <v>1.1984460591835173</v>
      </c>
      <c r="N51" s="86">
        <f>IF((H51)=0,"",(M51/H51))</f>
        <v>3.3029745898778703E-2</v>
      </c>
      <c r="O51" s="83"/>
      <c r="P51" s="80">
        <v>0.13</v>
      </c>
      <c r="Q51" s="84">
        <f>Q50*P51</f>
        <v>37.735828920851993</v>
      </c>
      <c r="R51" s="83"/>
      <c r="S51" s="85">
        <f t="shared" si="12"/>
        <v>0.25354153705717408</v>
      </c>
      <c r="T51" s="86">
        <f>IF((K51)=0,"",(S51/K51))</f>
        <v>6.7643026814524351E-3</v>
      </c>
      <c r="U51" s="83"/>
      <c r="V51" s="80">
        <v>0.13</v>
      </c>
      <c r="W51" s="84">
        <f>W50*V51</f>
        <v>37.965970548355706</v>
      </c>
      <c r="X51" s="83"/>
      <c r="Y51" s="85">
        <f t="shared" si="13"/>
        <v>0.2301416275037127</v>
      </c>
      <c r="Z51" s="86">
        <f>IF((Q51)=0,"",(Y51/Q51))</f>
        <v>6.0987563831290713E-3</v>
      </c>
      <c r="AA51" s="83"/>
      <c r="AB51" s="80">
        <v>0.13</v>
      </c>
      <c r="AC51" s="84">
        <f>AC50*AB51</f>
        <v>38.185397532920625</v>
      </c>
      <c r="AD51" s="83"/>
      <c r="AE51" s="85">
        <f t="shared" si="14"/>
        <v>0.21942698456491883</v>
      </c>
      <c r="AF51" s="86">
        <f>IF((W51)=0,"",(AE51/W51))</f>
        <v>5.7795700042869609E-3</v>
      </c>
      <c r="AG51" s="83"/>
      <c r="AH51" s="80">
        <v>0.13</v>
      </c>
      <c r="AI51" s="84">
        <f>AI50*AH51</f>
        <v>38.358640536583216</v>
      </c>
      <c r="AJ51" s="83"/>
      <c r="AK51" s="85">
        <f t="shared" si="15"/>
        <v>0.17324300366259138</v>
      </c>
      <c r="AL51" s="86">
        <f>IF((AC51)=0,"",(AK51/AC51))</f>
        <v>4.5368914521116107E-3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315.39031305239052</v>
      </c>
      <c r="I52" s="83"/>
      <c r="J52" s="88"/>
      <c r="K52" s="84">
        <f>K50+K51</f>
        <v>325.80757495144724</v>
      </c>
      <c r="L52" s="83"/>
      <c r="M52" s="85">
        <f>K52-H52</f>
        <v>10.417261899056712</v>
      </c>
      <c r="N52" s="86">
        <f>IF((H52)=0,"",(M52/H52))</f>
        <v>3.3029745898778655E-2</v>
      </c>
      <c r="O52" s="83"/>
      <c r="P52" s="88"/>
      <c r="Q52" s="84">
        <f>Q50+Q51</f>
        <v>328.01143600432886</v>
      </c>
      <c r="R52" s="83"/>
      <c r="S52" s="85">
        <f t="shared" si="12"/>
        <v>2.2038610528816207</v>
      </c>
      <c r="T52" s="86">
        <f>IF((K52)=0,"",(S52/K52))</f>
        <v>6.7643026814525296E-3</v>
      </c>
      <c r="U52" s="83"/>
      <c r="V52" s="88"/>
      <c r="W52" s="84">
        <f>W50+W51</f>
        <v>330.01189784339959</v>
      </c>
      <c r="X52" s="83"/>
      <c r="Y52" s="85">
        <f t="shared" si="13"/>
        <v>2.0004618390707378</v>
      </c>
      <c r="Z52" s="86">
        <f>IF((Q52)=0,"",(Y52/Q52))</f>
        <v>6.0987563831290843E-3</v>
      </c>
      <c r="AA52" s="83"/>
      <c r="AB52" s="88"/>
      <c r="AC52" s="84">
        <f>AC50+AC51</f>
        <v>331.91922470923311</v>
      </c>
      <c r="AD52" s="83"/>
      <c r="AE52" s="85">
        <f t="shared" si="14"/>
        <v>1.907326865833511</v>
      </c>
      <c r="AF52" s="86">
        <f>IF((W52)=0,"",(AE52/W52))</f>
        <v>5.7795700042869184E-3</v>
      </c>
      <c r="AG52" s="83"/>
      <c r="AH52" s="88"/>
      <c r="AI52" s="84">
        <f>AI50+AI51</f>
        <v>333.42510620260794</v>
      </c>
      <c r="AJ52" s="83"/>
      <c r="AK52" s="85">
        <f t="shared" si="15"/>
        <v>1.5058814933748295</v>
      </c>
      <c r="AL52" s="86">
        <f>IF((AC52)=0,"",(AK52/AC52))</f>
        <v>4.5368914521116011E-3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-31.54</v>
      </c>
      <c r="I53" s="83"/>
      <c r="J53" s="88"/>
      <c r="K53" s="90">
        <f>ROUND(-K52*10%,2)</f>
        <v>-32.58</v>
      </c>
      <c r="L53" s="83"/>
      <c r="M53" s="91">
        <f>K53-H53</f>
        <v>-1.0399999999999991</v>
      </c>
      <c r="N53" s="92">
        <f>IF((H53)=0,"",(M53/H53))</f>
        <v>3.2974001268230795E-2</v>
      </c>
      <c r="O53" s="83"/>
      <c r="P53" s="88"/>
      <c r="Q53" s="90">
        <f>ROUND(-Q52*10%,2)</f>
        <v>-32.799999999999997</v>
      </c>
      <c r="R53" s="83"/>
      <c r="S53" s="91">
        <f t="shared" si="12"/>
        <v>-0.21999999999999886</v>
      </c>
      <c r="T53" s="92">
        <f>IF((K53)=0,"",(S53/K53))</f>
        <v>6.7526089625536793E-3</v>
      </c>
      <c r="U53" s="83"/>
      <c r="V53" s="88"/>
      <c r="W53" s="90">
        <f>ROUND(-W52*10%,2)</f>
        <v>-33</v>
      </c>
      <c r="X53" s="83"/>
      <c r="Y53" s="91">
        <f t="shared" si="13"/>
        <v>-0.20000000000000284</v>
      </c>
      <c r="Z53" s="92">
        <f>IF((Q53)=0,"",(Y53/Q53))</f>
        <v>6.097560975609843E-3</v>
      </c>
      <c r="AA53" s="83"/>
      <c r="AB53" s="88"/>
      <c r="AC53" s="90">
        <f>ROUND(-AC52*10%,2)</f>
        <v>-33.19</v>
      </c>
      <c r="AD53" s="83"/>
      <c r="AE53" s="91">
        <f t="shared" si="14"/>
        <v>-0.18999999999999773</v>
      </c>
      <c r="AF53" s="92">
        <f>IF((W53)=0,"",(AE53/W53))</f>
        <v>5.7575757575756888E-3</v>
      </c>
      <c r="AG53" s="83"/>
      <c r="AH53" s="88"/>
      <c r="AI53" s="90">
        <f>ROUND(-AI52*10%,2)</f>
        <v>-33.340000000000003</v>
      </c>
      <c r="AJ53" s="83"/>
      <c r="AK53" s="91">
        <f t="shared" si="15"/>
        <v>-0.15000000000000568</v>
      </c>
      <c r="AL53" s="92">
        <f>IF((AC53)=0,"",(AK53/AC53))</f>
        <v>4.5194335643267761E-3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283.8503130523905</v>
      </c>
      <c r="I54" s="96"/>
      <c r="J54" s="93"/>
      <c r="K54" s="97">
        <f>K52+K53</f>
        <v>293.22757495144725</v>
      </c>
      <c r="L54" s="96"/>
      <c r="M54" s="98">
        <f>K54-H54</f>
        <v>9.377261899056748</v>
      </c>
      <c r="N54" s="99">
        <f>IF((H54)=0,"",(M54/H54))</f>
        <v>3.3035939957994614E-2</v>
      </c>
      <c r="O54" s="96"/>
      <c r="P54" s="93"/>
      <c r="Q54" s="97">
        <f>Q52+Q53</f>
        <v>295.21143600432885</v>
      </c>
      <c r="R54" s="96"/>
      <c r="S54" s="98">
        <f t="shared" si="12"/>
        <v>1.9838610528815934</v>
      </c>
      <c r="T54" s="99">
        <f>IF((K54)=0,"",(S54/K54))</f>
        <v>6.7656019499874182E-3</v>
      </c>
      <c r="U54" s="96"/>
      <c r="V54" s="93"/>
      <c r="W54" s="97">
        <f>W52+W53</f>
        <v>297.01189784339959</v>
      </c>
      <c r="X54" s="96"/>
      <c r="Y54" s="98">
        <f t="shared" si="13"/>
        <v>1.8004618390707492</v>
      </c>
      <c r="Z54" s="99">
        <f>IF((Q54)=0,"",(Y54/Q54))</f>
        <v>6.09888920104148E-3</v>
      </c>
      <c r="AA54" s="96"/>
      <c r="AB54" s="93"/>
      <c r="AC54" s="97">
        <f>AC52+AC53</f>
        <v>298.72922470923311</v>
      </c>
      <c r="AD54" s="96"/>
      <c r="AE54" s="98">
        <f t="shared" si="14"/>
        <v>1.7173268658335132</v>
      </c>
      <c r="AF54" s="99">
        <f>IF((W54)=0,"",(AE54/W54))</f>
        <v>5.7820137115819478E-3</v>
      </c>
      <c r="AG54" s="96"/>
      <c r="AH54" s="93"/>
      <c r="AI54" s="97">
        <f>AI52+AI53</f>
        <v>300.0851062026079</v>
      </c>
      <c r="AJ54" s="96"/>
      <c r="AK54" s="98">
        <f t="shared" si="15"/>
        <v>1.3558814933747954</v>
      </c>
      <c r="AL54" s="99">
        <f>IF((AC54)=0,"",(AK54/AC54))</f>
        <v>4.5388310925873997E-3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286.86647172777919</v>
      </c>
      <c r="I56" s="110"/>
      <c r="J56" s="107"/>
      <c r="K56" s="109">
        <f>SUM(K47:K48,K39,K40:K43)</f>
        <v>296.08528756765241</v>
      </c>
      <c r="L56" s="110"/>
      <c r="M56" s="111">
        <f>K56-H56</f>
        <v>9.2188158398732298</v>
      </c>
      <c r="N56" s="78">
        <f>IF((H56)=0,"",(M56/H56))</f>
        <v>3.2136261112526911E-2</v>
      </c>
      <c r="O56" s="110"/>
      <c r="P56" s="107"/>
      <c r="Q56" s="109">
        <f>SUM(Q47:Q48,Q39,Q40:Q43)</f>
        <v>298.03560708347686</v>
      </c>
      <c r="R56" s="110"/>
      <c r="S56" s="111">
        <f t="shared" si="12"/>
        <v>1.9503195158244466</v>
      </c>
      <c r="T56" s="78">
        <f>IF((K56)=0,"",(S56/K56))</f>
        <v>6.5870193411039337E-3</v>
      </c>
      <c r="U56" s="110"/>
      <c r="V56" s="107"/>
      <c r="W56" s="109">
        <f>SUM(W47:W48,W39,W40:W43)</f>
        <v>299.80592729504389</v>
      </c>
      <c r="X56" s="110"/>
      <c r="Y56" s="111">
        <f t="shared" si="13"/>
        <v>1.7703202115670251</v>
      </c>
      <c r="Z56" s="78">
        <f>IF((Q56)=0,"",(Y56/Q56))</f>
        <v>5.9399621034918011E-3</v>
      </c>
      <c r="AA56" s="110"/>
      <c r="AB56" s="107"/>
      <c r="AC56" s="109">
        <f>SUM(AC47:AC48,AC39,AC40:AC43)</f>
        <v>301.49382717631249</v>
      </c>
      <c r="AD56" s="110"/>
      <c r="AE56" s="111">
        <f t="shared" si="14"/>
        <v>1.6878998812686064</v>
      </c>
      <c r="AF56" s="78">
        <f>IF((W56)=0,"",(AE56/W56))</f>
        <v>5.6299750191647034E-3</v>
      </c>
      <c r="AG56" s="110"/>
      <c r="AH56" s="107"/>
      <c r="AI56" s="109">
        <f>SUM(AI47:AI48,AI39,AI40:AI43)</f>
        <v>302.82646566602472</v>
      </c>
      <c r="AJ56" s="110"/>
      <c r="AK56" s="111">
        <f t="shared" si="15"/>
        <v>1.3326384897122239</v>
      </c>
      <c r="AL56" s="78">
        <f>IF((AC56)=0,"",(AK56/AC56))</f>
        <v>4.4201186544787921E-3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37.292641324611296</v>
      </c>
      <c r="I57" s="115"/>
      <c r="J57" s="113">
        <v>0.13</v>
      </c>
      <c r="K57" s="116">
        <f>K56*J57</f>
        <v>38.491087383794813</v>
      </c>
      <c r="L57" s="115"/>
      <c r="M57" s="117">
        <f>K57-H57</f>
        <v>1.1984460591835173</v>
      </c>
      <c r="N57" s="86">
        <f>IF((H57)=0,"",(M57/H57))</f>
        <v>3.2136261112526834E-2</v>
      </c>
      <c r="O57" s="115"/>
      <c r="P57" s="113">
        <v>0.13</v>
      </c>
      <c r="Q57" s="116">
        <f>Q56*P57</f>
        <v>38.744628920851994</v>
      </c>
      <c r="R57" s="115"/>
      <c r="S57" s="117">
        <f t="shared" si="12"/>
        <v>0.25354153705718119</v>
      </c>
      <c r="T57" s="86">
        <f>IF((K57)=0,"",(S57/K57))</f>
        <v>6.5870193411040152E-3</v>
      </c>
      <c r="U57" s="115"/>
      <c r="V57" s="113">
        <v>0.13</v>
      </c>
      <c r="W57" s="116">
        <f>W56*V57</f>
        <v>38.974770548355707</v>
      </c>
      <c r="X57" s="115"/>
      <c r="Y57" s="117">
        <f t="shared" si="13"/>
        <v>0.2301416275037127</v>
      </c>
      <c r="Z57" s="86">
        <f>IF((Q57)=0,"",(Y57/Q57))</f>
        <v>5.9399621034917863E-3</v>
      </c>
      <c r="AA57" s="115"/>
      <c r="AB57" s="113">
        <v>0.13</v>
      </c>
      <c r="AC57" s="116">
        <f>AC56*AB57</f>
        <v>39.194197532920626</v>
      </c>
      <c r="AD57" s="115"/>
      <c r="AE57" s="117">
        <f t="shared" si="14"/>
        <v>0.21942698456491883</v>
      </c>
      <c r="AF57" s="86">
        <f>IF((W57)=0,"",(AE57/W57))</f>
        <v>5.6299750191647034E-3</v>
      </c>
      <c r="AG57" s="115"/>
      <c r="AH57" s="113">
        <v>0.13</v>
      </c>
      <c r="AI57" s="116">
        <f>AI56*AH57</f>
        <v>39.367440536583217</v>
      </c>
      <c r="AJ57" s="115"/>
      <c r="AK57" s="117">
        <f t="shared" si="15"/>
        <v>0.17324300366259138</v>
      </c>
      <c r="AL57" s="86">
        <f>IF((AC57)=0,"",(AK57/AC57))</f>
        <v>4.4201186544788502E-3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324.15911305239047</v>
      </c>
      <c r="I58" s="115"/>
      <c r="J58" s="119"/>
      <c r="K58" s="116">
        <f>K56+K57</f>
        <v>334.57637495144724</v>
      </c>
      <c r="L58" s="115"/>
      <c r="M58" s="117">
        <f>K58-H58</f>
        <v>10.417261899056768</v>
      </c>
      <c r="N58" s="86">
        <f>IF((H58)=0,"",(M58/H58))</f>
        <v>3.2136261112526966E-2</v>
      </c>
      <c r="O58" s="115"/>
      <c r="P58" s="119"/>
      <c r="Q58" s="116">
        <f>Q56+Q57</f>
        <v>336.78023600432886</v>
      </c>
      <c r="R58" s="115"/>
      <c r="S58" s="117">
        <f t="shared" si="12"/>
        <v>2.2038610528816207</v>
      </c>
      <c r="T58" s="86">
        <f>IF((K58)=0,"",(S58/K58))</f>
        <v>6.5870193411039215E-3</v>
      </c>
      <c r="U58" s="115"/>
      <c r="V58" s="119"/>
      <c r="W58" s="116">
        <f>W56+W57</f>
        <v>338.78069784339959</v>
      </c>
      <c r="X58" s="115"/>
      <c r="Y58" s="117">
        <f t="shared" si="13"/>
        <v>2.0004618390707378</v>
      </c>
      <c r="Z58" s="86">
        <f>IF((Q58)=0,"",(Y58/Q58))</f>
        <v>5.9399621034917994E-3</v>
      </c>
      <c r="AA58" s="115"/>
      <c r="AB58" s="119"/>
      <c r="AC58" s="116">
        <f>AC56+AC57</f>
        <v>340.6880247092331</v>
      </c>
      <c r="AD58" s="115"/>
      <c r="AE58" s="117">
        <f t="shared" si="14"/>
        <v>1.907326865833511</v>
      </c>
      <c r="AF58" s="86">
        <f>IF((W58)=0,"",(AE58/W58))</f>
        <v>5.6299750191646609E-3</v>
      </c>
      <c r="AG58" s="115"/>
      <c r="AH58" s="119"/>
      <c r="AI58" s="116">
        <f>AI56+AI57</f>
        <v>342.19390620260793</v>
      </c>
      <c r="AJ58" s="115"/>
      <c r="AK58" s="117">
        <f t="shared" si="15"/>
        <v>1.5058814933748295</v>
      </c>
      <c r="AL58" s="86">
        <f>IF((AC58)=0,"",(AK58/AC58))</f>
        <v>4.4201186544788407E-3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-32.42</v>
      </c>
      <c r="I59" s="115"/>
      <c r="J59" s="119"/>
      <c r="K59" s="122">
        <f>ROUND(-K58*10%,2)</f>
        <v>-33.46</v>
      </c>
      <c r="L59" s="115"/>
      <c r="M59" s="123">
        <f>K59-H59</f>
        <v>-1.0399999999999991</v>
      </c>
      <c r="N59" s="92">
        <f>IF((H59)=0,"",(M59/H59))</f>
        <v>3.2078963602714346E-2</v>
      </c>
      <c r="O59" s="115"/>
      <c r="P59" s="119"/>
      <c r="Q59" s="122">
        <f>ROUND(-Q58*10%,2)</f>
        <v>-33.68</v>
      </c>
      <c r="R59" s="115"/>
      <c r="S59" s="123">
        <f t="shared" si="12"/>
        <v>-0.21999999999999886</v>
      </c>
      <c r="T59" s="92">
        <f>IF((K59)=0,"",(S59/K59))</f>
        <v>6.5750149432157456E-3</v>
      </c>
      <c r="U59" s="115"/>
      <c r="V59" s="119"/>
      <c r="W59" s="122">
        <f>ROUND(-W58*10%,2)</f>
        <v>-33.880000000000003</v>
      </c>
      <c r="X59" s="115"/>
      <c r="Y59" s="123">
        <f t="shared" si="13"/>
        <v>-0.20000000000000284</v>
      </c>
      <c r="Z59" s="92">
        <f>IF((Q59)=0,"",(Y59/Q59))</f>
        <v>5.9382422802851205E-3</v>
      </c>
      <c r="AA59" s="115"/>
      <c r="AB59" s="119"/>
      <c r="AC59" s="122">
        <f>ROUND(-AC58*10%,2)</f>
        <v>-34.07</v>
      </c>
      <c r="AD59" s="115"/>
      <c r="AE59" s="123">
        <f t="shared" si="14"/>
        <v>-0.18999999999999773</v>
      </c>
      <c r="AF59" s="92">
        <f>IF((W59)=0,"",(AE59/W59))</f>
        <v>5.6080283353009954E-3</v>
      </c>
      <c r="AG59" s="115"/>
      <c r="AH59" s="119"/>
      <c r="AI59" s="122">
        <f>ROUND(-AI58*10%,2)</f>
        <v>-34.22</v>
      </c>
      <c r="AJ59" s="115"/>
      <c r="AK59" s="123">
        <f t="shared" si="15"/>
        <v>-0.14999999999999858</v>
      </c>
      <c r="AL59" s="92">
        <f>IF((AC59)=0,"",(AK59/AC59))</f>
        <v>4.4027003228646489E-3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291.73911305239045</v>
      </c>
      <c r="I60" s="127"/>
      <c r="J60" s="124"/>
      <c r="K60" s="128">
        <f>SUM(K58:K59)</f>
        <v>301.11637495144726</v>
      </c>
      <c r="L60" s="127"/>
      <c r="M60" s="129">
        <f>K60-H60</f>
        <v>9.3772618990568049</v>
      </c>
      <c r="N60" s="130">
        <f>IF((H60)=0,"",(M60/H60))</f>
        <v>3.2142628394749517E-2</v>
      </c>
      <c r="O60" s="127"/>
      <c r="P60" s="124"/>
      <c r="Q60" s="128">
        <f>SUM(Q58:Q59)</f>
        <v>303.10023600432885</v>
      </c>
      <c r="R60" s="127"/>
      <c r="S60" s="129">
        <f t="shared" si="12"/>
        <v>1.9838610528815934</v>
      </c>
      <c r="T60" s="130">
        <f>IF((K60)=0,"",(S60/K60))</f>
        <v>6.5883532677406733E-3</v>
      </c>
      <c r="U60" s="127"/>
      <c r="V60" s="124"/>
      <c r="W60" s="128">
        <f>SUM(W58:W59)</f>
        <v>304.9006978433996</v>
      </c>
      <c r="X60" s="127"/>
      <c r="Y60" s="129">
        <f t="shared" si="13"/>
        <v>1.8004618390707492</v>
      </c>
      <c r="Z60" s="130">
        <f>IF((Q60)=0,"",(Y60/Q60))</f>
        <v>5.940153207419592E-3</v>
      </c>
      <c r="AA60" s="127"/>
      <c r="AB60" s="124"/>
      <c r="AC60" s="128">
        <f>SUM(AC58:AC59)</f>
        <v>306.61802470923311</v>
      </c>
      <c r="AD60" s="127"/>
      <c r="AE60" s="129">
        <f t="shared" si="14"/>
        <v>1.7173268658335132</v>
      </c>
      <c r="AF60" s="130">
        <f>IF((W60)=0,"",(AE60/W60))</f>
        <v>5.6324136939678356E-3</v>
      </c>
      <c r="AG60" s="127"/>
      <c r="AH60" s="124"/>
      <c r="AI60" s="128">
        <f>SUM(AI58:AI59)</f>
        <v>307.97390620260796</v>
      </c>
      <c r="AJ60" s="127"/>
      <c r="AK60" s="129">
        <f t="shared" si="15"/>
        <v>1.3558814933748522</v>
      </c>
      <c r="AL60" s="130">
        <f>IF((AC60)=0,"",(AK60/AC60))</f>
        <v>4.4220541002461906E-3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  <dataValidation type="list" allowBlank="1" showInputMessage="1" showErrorMessage="1" sqref="D5:E5">
      <formula1>"TOU, non-TOU"</formula1>
    </dataValidation>
  </dataValidations>
  <pageMargins left="0.75" right="0.75" top="1" bottom="1" header="0.5" footer="0.5"/>
  <pageSetup paperSize="3" scale="69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9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0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301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198120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79"/>
  <sheetViews>
    <sheetView showGridLines="0" topLeftCell="O42" zoomScaleNormal="100" workbookViewId="0">
      <selection activeCell="O63" sqref="A63:XFD63"/>
    </sheetView>
  </sheetViews>
  <sheetFormatPr defaultColWidth="9.109375" defaultRowHeight="13.2" x14ac:dyDescent="0.25"/>
  <cols>
    <col min="1" max="1" width="2.109375" style="1" customWidth="1"/>
    <col min="2" max="2" width="28.5546875" style="1" customWidth="1"/>
    <col min="3" max="3" width="1.33203125" style="1" customWidth="1"/>
    <col min="4" max="5" width="11.33203125" style="1" customWidth="1"/>
    <col min="6" max="6" width="7.44140625" style="1" bestFit="1" customWidth="1"/>
    <col min="7" max="7" width="12.33203125" style="1" customWidth="1"/>
    <col min="8" max="8" width="10.33203125" style="152" bestFit="1" customWidth="1"/>
    <col min="9" max="9" width="1.6640625" style="1" customWidth="1"/>
    <col min="10" max="10" width="9.88671875" style="1" bestFit="1" customWidth="1"/>
    <col min="11" max="11" width="10.33203125" style="1" bestFit="1" customWidth="1"/>
    <col min="12" max="12" width="1.6640625" style="1" customWidth="1"/>
    <col min="13" max="13" width="9.5546875" style="1" bestFit="1" customWidth="1"/>
    <col min="14" max="14" width="12.109375" style="1" bestFit="1" customWidth="1"/>
    <col min="15" max="15" width="1.6640625" style="1" customWidth="1"/>
    <col min="16" max="16" width="9.88671875" style="1" bestFit="1" customWidth="1"/>
    <col min="17" max="17" width="10.33203125" style="1" bestFit="1" customWidth="1"/>
    <col min="18" max="18" width="1.6640625" style="1" customWidth="1"/>
    <col min="19" max="20" width="9.109375" style="1"/>
    <col min="21" max="21" width="1.6640625" style="1" customWidth="1"/>
    <col min="22" max="22" width="9.88671875" style="1" bestFit="1" customWidth="1"/>
    <col min="23" max="23" width="10.33203125" style="1" bestFit="1" customWidth="1"/>
    <col min="24" max="24" width="1.6640625" style="1" customWidth="1"/>
    <col min="25" max="26" width="9.109375" style="1"/>
    <col min="27" max="27" width="1.6640625" style="1" customWidth="1"/>
    <col min="28" max="28" width="9.88671875" style="1" bestFit="1" customWidth="1"/>
    <col min="29" max="29" width="10.33203125" style="1" bestFit="1" customWidth="1"/>
    <col min="30" max="30" width="1.6640625" style="1" customWidth="1"/>
    <col min="31" max="32" width="9.109375" style="1"/>
    <col min="33" max="33" width="1.6640625" style="1" customWidth="1"/>
    <col min="34" max="34" width="9.88671875" style="1" bestFit="1" customWidth="1"/>
    <col min="35" max="35" width="10.33203125" style="1" bestFit="1" customWidth="1"/>
    <col min="36" max="36" width="1.6640625" style="1" customWidth="1"/>
    <col min="37" max="16384" width="9.109375" style="1"/>
  </cols>
  <sheetData>
    <row r="1" spans="2:42" ht="7.5" customHeight="1" x14ac:dyDescent="0.25">
      <c r="M1"/>
      <c r="N1"/>
    </row>
    <row r="2" spans="2:42" ht="7.5" customHeight="1" x14ac:dyDescent="0.25">
      <c r="M2"/>
      <c r="N2"/>
    </row>
    <row r="3" spans="2:42" ht="15.6" x14ac:dyDescent="0.25">
      <c r="B3" s="2" t="s">
        <v>0</v>
      </c>
      <c r="D3" s="144" t="s">
        <v>71</v>
      </c>
      <c r="E3" s="144"/>
      <c r="F3" s="144"/>
      <c r="G3" s="144"/>
      <c r="H3" s="144"/>
      <c r="I3" s="144"/>
      <c r="J3" s="144"/>
      <c r="K3" s="144"/>
      <c r="L3" s="144"/>
      <c r="M3" s="144"/>
      <c r="N3" s="159">
        <v>1</v>
      </c>
      <c r="O3" s="144"/>
      <c r="Q3" s="34"/>
      <c r="R3" s="160"/>
      <c r="S3" s="34"/>
      <c r="T3" s="34"/>
      <c r="U3" s="160"/>
      <c r="V3" s="34"/>
      <c r="W3" s="34"/>
      <c r="X3" s="160"/>
      <c r="Y3" s="34"/>
      <c r="Z3" s="34"/>
      <c r="AA3" s="160"/>
      <c r="AB3" s="34"/>
      <c r="AC3" s="34"/>
      <c r="AD3" s="160"/>
      <c r="AE3" s="34"/>
      <c r="AF3" s="34"/>
      <c r="AG3" s="160"/>
      <c r="AH3" s="34"/>
      <c r="AI3" s="34"/>
      <c r="AJ3" s="160"/>
      <c r="AK3" s="34"/>
      <c r="AL3" s="34"/>
      <c r="AM3" s="34"/>
      <c r="AN3" s="34"/>
      <c r="AO3" s="34"/>
      <c r="AP3" s="34"/>
    </row>
    <row r="4" spans="2:42" ht="7.5" customHeight="1" x14ac:dyDescent="0.3">
      <c r="B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R4" s="4"/>
      <c r="U4" s="4"/>
      <c r="X4" s="4"/>
      <c r="AA4" s="4"/>
      <c r="AD4" s="4"/>
      <c r="AG4" s="4"/>
      <c r="AJ4" s="4"/>
    </row>
    <row r="5" spans="2:42" ht="15.6" x14ac:dyDescent="0.3">
      <c r="B5" s="2" t="s">
        <v>1</v>
      </c>
      <c r="D5" s="5" t="s">
        <v>2</v>
      </c>
      <c r="E5" s="5"/>
      <c r="F5" s="4"/>
      <c r="G5" s="4"/>
      <c r="H5" s="4"/>
    </row>
    <row r="6" spans="2:42" ht="15.6" x14ac:dyDescent="0.3">
      <c r="B6" s="3"/>
      <c r="D6" s="4"/>
      <c r="E6" s="4"/>
      <c r="F6" s="4"/>
      <c r="G6" s="4"/>
      <c r="H6" s="4"/>
      <c r="J6" s="161"/>
      <c r="K6" s="161"/>
    </row>
    <row r="7" spans="2:42" x14ac:dyDescent="0.25">
      <c r="B7" s="6"/>
      <c r="D7" s="7" t="s">
        <v>3</v>
      </c>
      <c r="E7" s="7"/>
      <c r="F7" s="7"/>
      <c r="G7" s="8">
        <v>1000</v>
      </c>
      <c r="H7" s="9" t="s">
        <v>4</v>
      </c>
      <c r="J7" s="161"/>
      <c r="K7" s="161"/>
    </row>
    <row r="8" spans="2:42" x14ac:dyDescent="0.25">
      <c r="B8" s="6"/>
    </row>
    <row r="9" spans="2:42" s="19" customFormat="1" ht="25.2" customHeight="1" x14ac:dyDescent="0.25">
      <c r="B9" s="156"/>
      <c r="D9" s="157"/>
      <c r="E9" s="157"/>
      <c r="F9" s="157"/>
      <c r="G9" s="213" t="s">
        <v>59</v>
      </c>
      <c r="H9" s="214"/>
      <c r="I9" s="158"/>
      <c r="J9" s="213" t="s">
        <v>61</v>
      </c>
      <c r="K9" s="214"/>
      <c r="L9" s="158"/>
      <c r="M9" s="213" t="s">
        <v>60</v>
      </c>
      <c r="N9" s="214"/>
      <c r="O9" s="158"/>
      <c r="P9" s="213" t="s">
        <v>62</v>
      </c>
      <c r="Q9" s="214"/>
      <c r="R9" s="158"/>
      <c r="S9" s="213" t="s">
        <v>63</v>
      </c>
      <c r="T9" s="214"/>
      <c r="U9" s="158"/>
      <c r="V9" s="213" t="s">
        <v>65</v>
      </c>
      <c r="W9" s="214"/>
      <c r="X9" s="158"/>
      <c r="Y9" s="213" t="s">
        <v>66</v>
      </c>
      <c r="Z9" s="214"/>
      <c r="AA9" s="158"/>
      <c r="AB9" s="213" t="s">
        <v>67</v>
      </c>
      <c r="AC9" s="214"/>
      <c r="AD9" s="158"/>
      <c r="AE9" s="213" t="s">
        <v>68</v>
      </c>
      <c r="AF9" s="214"/>
      <c r="AG9" s="158"/>
      <c r="AH9" s="213" t="s">
        <v>69</v>
      </c>
      <c r="AI9" s="214"/>
      <c r="AJ9" s="158"/>
      <c r="AK9" s="213" t="s">
        <v>70</v>
      </c>
      <c r="AL9" s="214"/>
    </row>
    <row r="10" spans="2:42" ht="12.75" customHeight="1" x14ac:dyDescent="0.25">
      <c r="B10" s="6"/>
      <c r="D10" s="145" t="s">
        <v>5</v>
      </c>
      <c r="E10" s="145"/>
      <c r="F10" s="10" t="s">
        <v>7</v>
      </c>
      <c r="G10" s="10" t="s">
        <v>6</v>
      </c>
      <c r="H10" s="11" t="s">
        <v>8</v>
      </c>
      <c r="I10" s="152"/>
      <c r="J10" s="10" t="s">
        <v>6</v>
      </c>
      <c r="K10" s="11" t="s">
        <v>8</v>
      </c>
      <c r="L10" s="152"/>
      <c r="M10" s="153" t="s">
        <v>9</v>
      </c>
      <c r="N10" s="147" t="s">
        <v>10</v>
      </c>
      <c r="O10" s="152"/>
      <c r="P10" s="10" t="s">
        <v>6</v>
      </c>
      <c r="Q10" s="11" t="s">
        <v>8</v>
      </c>
      <c r="R10" s="152"/>
      <c r="S10" s="153" t="s">
        <v>9</v>
      </c>
      <c r="T10" s="147" t="s">
        <v>64</v>
      </c>
      <c r="U10" s="152"/>
      <c r="V10" s="10" t="s">
        <v>6</v>
      </c>
      <c r="W10" s="11" t="s">
        <v>8</v>
      </c>
      <c r="X10" s="152"/>
      <c r="Y10" s="153" t="s">
        <v>9</v>
      </c>
      <c r="Z10" s="147" t="s">
        <v>64</v>
      </c>
      <c r="AA10" s="152"/>
      <c r="AB10" s="10" t="s">
        <v>6</v>
      </c>
      <c r="AC10" s="11" t="s">
        <v>8</v>
      </c>
      <c r="AD10" s="152"/>
      <c r="AE10" s="153" t="s">
        <v>9</v>
      </c>
      <c r="AF10" s="147" t="s">
        <v>64</v>
      </c>
      <c r="AG10" s="152"/>
      <c r="AH10" s="10" t="s">
        <v>6</v>
      </c>
      <c r="AI10" s="11" t="s">
        <v>8</v>
      </c>
      <c r="AJ10" s="152"/>
      <c r="AK10" s="153" t="s">
        <v>9</v>
      </c>
      <c r="AL10" s="147" t="s">
        <v>64</v>
      </c>
    </row>
    <row r="11" spans="2:42" x14ac:dyDescent="0.25">
      <c r="B11" s="6"/>
      <c r="D11" s="146"/>
      <c r="E11" s="146"/>
      <c r="F11" s="12"/>
      <c r="G11" s="12" t="s">
        <v>11</v>
      </c>
      <c r="H11" s="13" t="s">
        <v>11</v>
      </c>
      <c r="I11" s="152"/>
      <c r="J11" s="12" t="s">
        <v>11</v>
      </c>
      <c r="K11" s="13" t="s">
        <v>11</v>
      </c>
      <c r="L11" s="152"/>
      <c r="M11" s="154"/>
      <c r="N11" s="148"/>
      <c r="O11" s="152"/>
      <c r="P11" s="12" t="s">
        <v>11</v>
      </c>
      <c r="Q11" s="13" t="s">
        <v>11</v>
      </c>
      <c r="R11" s="152"/>
      <c r="S11" s="154"/>
      <c r="T11" s="148"/>
      <c r="U11" s="152"/>
      <c r="V11" s="12" t="s">
        <v>11</v>
      </c>
      <c r="W11" s="13" t="s">
        <v>11</v>
      </c>
      <c r="X11" s="152"/>
      <c r="Y11" s="154"/>
      <c r="Z11" s="148"/>
      <c r="AA11" s="152"/>
      <c r="AB11" s="12" t="s">
        <v>11</v>
      </c>
      <c r="AC11" s="13" t="s">
        <v>11</v>
      </c>
      <c r="AD11" s="152"/>
      <c r="AE11" s="154"/>
      <c r="AF11" s="148"/>
      <c r="AG11" s="152"/>
      <c r="AH11" s="12" t="s">
        <v>11</v>
      </c>
      <c r="AI11" s="13" t="s">
        <v>11</v>
      </c>
      <c r="AJ11" s="152"/>
      <c r="AK11" s="154"/>
      <c r="AL11" s="148"/>
    </row>
    <row r="12" spans="2:42" x14ac:dyDescent="0.25">
      <c r="B12" s="14" t="s">
        <v>12</v>
      </c>
      <c r="C12" s="14"/>
      <c r="D12" s="15" t="s">
        <v>55</v>
      </c>
      <c r="E12" s="15"/>
      <c r="F12" s="17">
        <v>1</v>
      </c>
      <c r="G12" s="16">
        <v>33.21</v>
      </c>
      <c r="H12" s="18">
        <f t="shared" ref="H12:H27" si="0">F12*G12</f>
        <v>33.21</v>
      </c>
      <c r="I12" s="19"/>
      <c r="J12" s="16">
        <v>41.23</v>
      </c>
      <c r="K12" s="18">
        <f t="shared" ref="K12:K27" si="1">$F12*J12</f>
        <v>41.23</v>
      </c>
      <c r="L12" s="19"/>
      <c r="M12" s="21">
        <f>K12-H12</f>
        <v>8.019999999999996</v>
      </c>
      <c r="N12" s="22">
        <f>IF((H12)=0,"",(M12/H12))</f>
        <v>0.24149352604637145</v>
      </c>
      <c r="O12" s="19"/>
      <c r="P12" s="16">
        <v>43.13</v>
      </c>
      <c r="Q12" s="18">
        <f t="shared" ref="Q12:Q27" si="2">$F12*P12</f>
        <v>43.13</v>
      </c>
      <c r="R12" s="19"/>
      <c r="S12" s="21">
        <f>Q12-K12</f>
        <v>1.9000000000000057</v>
      </c>
      <c r="T12" s="22">
        <f t="shared" ref="T12:T34" si="3">IF((K12)=0,"",(S12/K12))</f>
        <v>4.6082949308755901E-2</v>
      </c>
      <c r="U12" s="19"/>
      <c r="V12" s="16">
        <v>44.13</v>
      </c>
      <c r="W12" s="18">
        <f t="shared" ref="W12:W27" si="4">$F12*V12</f>
        <v>44.13</v>
      </c>
      <c r="X12" s="19"/>
      <c r="Y12" s="21">
        <f>W12-Q12</f>
        <v>1</v>
      </c>
      <c r="Z12" s="22">
        <f t="shared" ref="Z12:Z34" si="5">IF((Q12)=0,"",(Y12/Q12))</f>
        <v>2.3185717597959656E-2</v>
      </c>
      <c r="AA12" s="19"/>
      <c r="AB12" s="16">
        <v>44.76</v>
      </c>
      <c r="AC12" s="18">
        <f t="shared" ref="AC12:AC27" si="6">$F12*AB12</f>
        <v>44.76</v>
      </c>
      <c r="AD12" s="19"/>
      <c r="AE12" s="21">
        <f>AC12-W12</f>
        <v>0.62999999999999545</v>
      </c>
      <c r="AF12" s="22">
        <f t="shared" ref="AF12:AF34" si="7">IF((W12)=0,"",(AE12/W12))</f>
        <v>1.4276002719238508E-2</v>
      </c>
      <c r="AG12" s="19"/>
      <c r="AH12" s="16">
        <v>46.04</v>
      </c>
      <c r="AI12" s="18">
        <f t="shared" ref="AI12:AI27" si="8">$F12*AH12</f>
        <v>46.04</v>
      </c>
      <c r="AJ12" s="19"/>
      <c r="AK12" s="21">
        <f>AI12-AC12</f>
        <v>1.2800000000000011</v>
      </c>
      <c r="AL12" s="22">
        <f t="shared" ref="AL12:AL34" si="9">IF((AC12)=0,"",(AK12/AC12))</f>
        <v>2.8596961572832914E-2</v>
      </c>
    </row>
    <row r="13" spans="2:42" x14ac:dyDescent="0.25">
      <c r="B13" s="14" t="s">
        <v>13</v>
      </c>
      <c r="C13" s="14"/>
      <c r="D13" s="15" t="s">
        <v>55</v>
      </c>
      <c r="E13" s="15"/>
      <c r="F13" s="17">
        <v>1</v>
      </c>
      <c r="G13" s="16"/>
      <c r="H13" s="18">
        <f t="shared" si="0"/>
        <v>0</v>
      </c>
      <c r="I13" s="19"/>
      <c r="J13" s="16"/>
      <c r="K13" s="18">
        <f t="shared" si="1"/>
        <v>0</v>
      </c>
      <c r="L13" s="19"/>
      <c r="M13" s="21">
        <f t="shared" ref="M13:M48" si="10">K13-H13</f>
        <v>0</v>
      </c>
      <c r="N13" s="22" t="str">
        <f t="shared" ref="N13:N34" si="11">IF((H13)=0,"",(M13/H13))</f>
        <v/>
      </c>
      <c r="O13" s="19"/>
      <c r="P13" s="16"/>
      <c r="Q13" s="18">
        <f t="shared" si="2"/>
        <v>0</v>
      </c>
      <c r="R13" s="19"/>
      <c r="S13" s="21">
        <f t="shared" ref="S13:S60" si="12">Q13-K13</f>
        <v>0</v>
      </c>
      <c r="T13" s="22" t="str">
        <f t="shared" si="3"/>
        <v/>
      </c>
      <c r="U13" s="19"/>
      <c r="V13" s="16"/>
      <c r="W13" s="18">
        <f t="shared" si="4"/>
        <v>0</v>
      </c>
      <c r="X13" s="19"/>
      <c r="Y13" s="21">
        <f t="shared" ref="Y13:Y60" si="13">W13-Q13</f>
        <v>0</v>
      </c>
      <c r="Z13" s="22" t="str">
        <f t="shared" si="5"/>
        <v/>
      </c>
      <c r="AA13" s="19"/>
      <c r="AB13" s="16"/>
      <c r="AC13" s="18">
        <f t="shared" si="6"/>
        <v>0</v>
      </c>
      <c r="AD13" s="19"/>
      <c r="AE13" s="21">
        <f t="shared" ref="AE13:AE60" si="14">AC13-W13</f>
        <v>0</v>
      </c>
      <c r="AF13" s="22" t="str">
        <f t="shared" si="7"/>
        <v/>
      </c>
      <c r="AG13" s="19"/>
      <c r="AH13" s="16"/>
      <c r="AI13" s="18">
        <f t="shared" si="8"/>
        <v>0</v>
      </c>
      <c r="AJ13" s="19"/>
      <c r="AK13" s="21">
        <f t="shared" ref="AK13:AK60" si="15">AI13-AC13</f>
        <v>0</v>
      </c>
      <c r="AL13" s="22" t="str">
        <f t="shared" si="9"/>
        <v/>
      </c>
    </row>
    <row r="14" spans="2:42" x14ac:dyDescent="0.25">
      <c r="B14" s="23" t="s">
        <v>111</v>
      </c>
      <c r="C14" s="14"/>
      <c r="D14" s="15" t="s">
        <v>55</v>
      </c>
      <c r="E14" s="15"/>
      <c r="F14" s="17">
        <v>1</v>
      </c>
      <c r="G14" s="16">
        <v>3.62</v>
      </c>
      <c r="H14" s="18">
        <f>F14*G14</f>
        <v>3.62</v>
      </c>
      <c r="I14" s="19"/>
      <c r="J14" s="16">
        <v>0</v>
      </c>
      <c r="K14" s="18">
        <f t="shared" ref="K14" si="16">$F14*J14</f>
        <v>0</v>
      </c>
      <c r="L14" s="19"/>
      <c r="M14" s="21">
        <f>K14-H14</f>
        <v>-3.62</v>
      </c>
      <c r="N14" s="22">
        <f t="shared" ref="N14" si="17">IF((H14)=0,"",(M14/H14))</f>
        <v>-1</v>
      </c>
      <c r="O14" s="19"/>
      <c r="P14" s="16">
        <v>0</v>
      </c>
      <c r="Q14" s="18">
        <f t="shared" ref="Q14" si="18">$F14*P14</f>
        <v>0</v>
      </c>
      <c r="R14" s="19"/>
      <c r="S14" s="21">
        <f t="shared" ref="S14" si="19">Q14-K14</f>
        <v>0</v>
      </c>
      <c r="T14" s="22" t="str">
        <f>IF((K14)=0,"",(S14/K14))</f>
        <v/>
      </c>
      <c r="U14" s="19"/>
      <c r="V14" s="16">
        <v>0</v>
      </c>
      <c r="W14" s="18">
        <f t="shared" ref="W14" si="20">$F14*V14</f>
        <v>0</v>
      </c>
      <c r="X14" s="19"/>
      <c r="Y14" s="21">
        <f t="shared" ref="Y14" si="21">W14-Q14</f>
        <v>0</v>
      </c>
      <c r="Z14" s="22" t="str">
        <f t="shared" ref="Z14" si="22">IF((Q14)=0,"",(Y14/Q14))</f>
        <v/>
      </c>
      <c r="AA14" s="19"/>
      <c r="AB14" s="16">
        <v>0</v>
      </c>
      <c r="AC14" s="18">
        <f t="shared" ref="AC14" si="23">$F14*AB14</f>
        <v>0</v>
      </c>
      <c r="AD14" s="19"/>
      <c r="AE14" s="21">
        <f t="shared" ref="AE14" si="24">AC14-W14</f>
        <v>0</v>
      </c>
      <c r="AF14" s="22" t="str">
        <f t="shared" ref="AF14" si="25">IF((W14)=0,"",(AE14/W14))</f>
        <v/>
      </c>
      <c r="AG14" s="19"/>
      <c r="AH14" s="16">
        <v>0</v>
      </c>
      <c r="AI14" s="18">
        <f t="shared" ref="AI14" si="26">$F14*AH14</f>
        <v>0</v>
      </c>
      <c r="AJ14" s="19"/>
      <c r="AK14" s="21">
        <f t="shared" ref="AK14" si="27">AI14-AC14</f>
        <v>0</v>
      </c>
      <c r="AL14" s="22" t="str">
        <f>IF((AC14)=0,"",(AK14/AC14))</f>
        <v/>
      </c>
    </row>
    <row r="15" spans="2:42" x14ac:dyDescent="0.25">
      <c r="B15" s="23" t="s">
        <v>112</v>
      </c>
      <c r="C15" s="14"/>
      <c r="D15" s="15" t="s">
        <v>55</v>
      </c>
      <c r="E15" s="15"/>
      <c r="F15" s="17">
        <v>1</v>
      </c>
      <c r="G15" s="16">
        <v>0.04</v>
      </c>
      <c r="H15" s="18">
        <f t="shared" si="0"/>
        <v>0.04</v>
      </c>
      <c r="I15" s="19"/>
      <c r="J15" s="16">
        <v>0</v>
      </c>
      <c r="K15" s="18">
        <f t="shared" si="1"/>
        <v>0</v>
      </c>
      <c r="L15" s="19"/>
      <c r="M15" s="21">
        <f t="shared" si="10"/>
        <v>-0.04</v>
      </c>
      <c r="N15" s="22">
        <f t="shared" si="11"/>
        <v>-1</v>
      </c>
      <c r="O15" s="19"/>
      <c r="P15" s="16">
        <v>0</v>
      </c>
      <c r="Q15" s="18">
        <f t="shared" si="2"/>
        <v>0</v>
      </c>
      <c r="R15" s="19"/>
      <c r="S15" s="21">
        <f t="shared" si="12"/>
        <v>0</v>
      </c>
      <c r="T15" s="22" t="str">
        <f t="shared" si="3"/>
        <v/>
      </c>
      <c r="U15" s="19"/>
      <c r="V15" s="16">
        <v>0</v>
      </c>
      <c r="W15" s="18">
        <f t="shared" si="4"/>
        <v>0</v>
      </c>
      <c r="X15" s="19"/>
      <c r="Y15" s="21">
        <f t="shared" si="13"/>
        <v>0</v>
      </c>
      <c r="Z15" s="22" t="str">
        <f t="shared" si="5"/>
        <v/>
      </c>
      <c r="AA15" s="19"/>
      <c r="AB15" s="16">
        <v>0</v>
      </c>
      <c r="AC15" s="18">
        <f t="shared" si="6"/>
        <v>0</v>
      </c>
      <c r="AD15" s="19"/>
      <c r="AE15" s="21">
        <f t="shared" si="14"/>
        <v>0</v>
      </c>
      <c r="AF15" s="22" t="str">
        <f t="shared" si="7"/>
        <v/>
      </c>
      <c r="AG15" s="19"/>
      <c r="AH15" s="16">
        <v>0</v>
      </c>
      <c r="AI15" s="18">
        <f t="shared" si="8"/>
        <v>0</v>
      </c>
      <c r="AJ15" s="19"/>
      <c r="AK15" s="21">
        <f t="shared" si="15"/>
        <v>0</v>
      </c>
      <c r="AL15" s="22" t="str">
        <f>IF((AC15)=0,"",(AK15/AC15))</f>
        <v/>
      </c>
    </row>
    <row r="16" spans="2:42" hidden="1" x14ac:dyDescent="0.25">
      <c r="B16" s="23"/>
      <c r="C16" s="14"/>
      <c r="D16" s="15"/>
      <c r="E16" s="15"/>
      <c r="F16" s="17">
        <v>1</v>
      </c>
      <c r="G16" s="16"/>
      <c r="H16" s="18">
        <f t="shared" si="0"/>
        <v>0</v>
      </c>
      <c r="I16" s="19"/>
      <c r="J16" s="16"/>
      <c r="K16" s="18">
        <f t="shared" si="1"/>
        <v>0</v>
      </c>
      <c r="L16" s="19"/>
      <c r="M16" s="21">
        <f t="shared" si="10"/>
        <v>0</v>
      </c>
      <c r="N16" s="22" t="str">
        <f t="shared" si="11"/>
        <v/>
      </c>
      <c r="O16" s="19"/>
      <c r="P16" s="16"/>
      <c r="Q16" s="18">
        <f t="shared" si="2"/>
        <v>0</v>
      </c>
      <c r="R16" s="19"/>
      <c r="S16" s="21">
        <f t="shared" si="12"/>
        <v>0</v>
      </c>
      <c r="T16" s="22" t="str">
        <f t="shared" si="3"/>
        <v/>
      </c>
      <c r="U16" s="19"/>
      <c r="V16" s="16"/>
      <c r="W16" s="18">
        <f t="shared" si="4"/>
        <v>0</v>
      </c>
      <c r="X16" s="19"/>
      <c r="Y16" s="21">
        <f t="shared" si="13"/>
        <v>0</v>
      </c>
      <c r="Z16" s="22" t="str">
        <f t="shared" si="5"/>
        <v/>
      </c>
      <c r="AA16" s="19"/>
      <c r="AB16" s="16"/>
      <c r="AC16" s="18">
        <f t="shared" si="6"/>
        <v>0</v>
      </c>
      <c r="AD16" s="19"/>
      <c r="AE16" s="21">
        <f t="shared" si="14"/>
        <v>0</v>
      </c>
      <c r="AF16" s="22" t="str">
        <f t="shared" si="7"/>
        <v/>
      </c>
      <c r="AG16" s="19"/>
      <c r="AH16" s="16"/>
      <c r="AI16" s="18">
        <f t="shared" si="8"/>
        <v>0</v>
      </c>
      <c r="AJ16" s="19"/>
      <c r="AK16" s="21">
        <f t="shared" si="15"/>
        <v>0</v>
      </c>
      <c r="AL16" s="22" t="str">
        <f t="shared" si="9"/>
        <v/>
      </c>
    </row>
    <row r="17" spans="2:38" hidden="1" x14ac:dyDescent="0.25">
      <c r="B17" s="23"/>
      <c r="C17" s="14"/>
      <c r="D17" s="15"/>
      <c r="E17" s="15"/>
      <c r="F17" s="17">
        <v>1</v>
      </c>
      <c r="G17" s="16"/>
      <c r="H17" s="18">
        <f t="shared" si="0"/>
        <v>0</v>
      </c>
      <c r="I17" s="19"/>
      <c r="J17" s="16"/>
      <c r="K17" s="18">
        <f t="shared" si="1"/>
        <v>0</v>
      </c>
      <c r="L17" s="19"/>
      <c r="M17" s="21">
        <f t="shared" si="10"/>
        <v>0</v>
      </c>
      <c r="N17" s="22" t="str">
        <f t="shared" si="11"/>
        <v/>
      </c>
      <c r="O17" s="19"/>
      <c r="P17" s="16"/>
      <c r="Q17" s="18">
        <f t="shared" si="2"/>
        <v>0</v>
      </c>
      <c r="R17" s="19"/>
      <c r="S17" s="21">
        <f t="shared" si="12"/>
        <v>0</v>
      </c>
      <c r="T17" s="22" t="str">
        <f t="shared" si="3"/>
        <v/>
      </c>
      <c r="U17" s="19"/>
      <c r="V17" s="16"/>
      <c r="W17" s="18">
        <f t="shared" si="4"/>
        <v>0</v>
      </c>
      <c r="X17" s="19"/>
      <c r="Y17" s="21">
        <f t="shared" si="13"/>
        <v>0</v>
      </c>
      <c r="Z17" s="22" t="str">
        <f t="shared" si="5"/>
        <v/>
      </c>
      <c r="AA17" s="19"/>
      <c r="AB17" s="16"/>
      <c r="AC17" s="18">
        <f t="shared" si="6"/>
        <v>0</v>
      </c>
      <c r="AD17" s="19"/>
      <c r="AE17" s="21">
        <f t="shared" si="14"/>
        <v>0</v>
      </c>
      <c r="AF17" s="22" t="str">
        <f t="shared" si="7"/>
        <v/>
      </c>
      <c r="AG17" s="19"/>
      <c r="AH17" s="16"/>
      <c r="AI17" s="18">
        <f t="shared" si="8"/>
        <v>0</v>
      </c>
      <c r="AJ17" s="19"/>
      <c r="AK17" s="21">
        <f t="shared" si="15"/>
        <v>0</v>
      </c>
      <c r="AL17" s="22" t="str">
        <f t="shared" si="9"/>
        <v/>
      </c>
    </row>
    <row r="18" spans="2:38" hidden="1" x14ac:dyDescent="0.25">
      <c r="B18" s="23"/>
      <c r="C18" s="14"/>
      <c r="D18" s="15"/>
      <c r="E18" s="15"/>
      <c r="F18" s="17">
        <v>1</v>
      </c>
      <c r="G18" s="16"/>
      <c r="H18" s="18">
        <f t="shared" si="0"/>
        <v>0</v>
      </c>
      <c r="I18" s="19"/>
      <c r="J18" s="16"/>
      <c r="K18" s="18">
        <f t="shared" si="1"/>
        <v>0</v>
      </c>
      <c r="L18" s="19"/>
      <c r="M18" s="21">
        <f t="shared" si="10"/>
        <v>0</v>
      </c>
      <c r="N18" s="22" t="str">
        <f t="shared" si="11"/>
        <v/>
      </c>
      <c r="O18" s="19"/>
      <c r="P18" s="16"/>
      <c r="Q18" s="18">
        <f t="shared" si="2"/>
        <v>0</v>
      </c>
      <c r="R18" s="19"/>
      <c r="S18" s="21">
        <f t="shared" si="12"/>
        <v>0</v>
      </c>
      <c r="T18" s="22" t="str">
        <f t="shared" si="3"/>
        <v/>
      </c>
      <c r="U18" s="19"/>
      <c r="V18" s="16"/>
      <c r="W18" s="18">
        <f t="shared" si="4"/>
        <v>0</v>
      </c>
      <c r="X18" s="19"/>
      <c r="Y18" s="21">
        <f t="shared" si="13"/>
        <v>0</v>
      </c>
      <c r="Z18" s="22" t="str">
        <f t="shared" si="5"/>
        <v/>
      </c>
      <c r="AA18" s="19"/>
      <c r="AB18" s="16"/>
      <c r="AC18" s="18">
        <f t="shared" si="6"/>
        <v>0</v>
      </c>
      <c r="AD18" s="19"/>
      <c r="AE18" s="21">
        <f t="shared" si="14"/>
        <v>0</v>
      </c>
      <c r="AF18" s="22" t="str">
        <f t="shared" si="7"/>
        <v/>
      </c>
      <c r="AG18" s="19"/>
      <c r="AH18" s="16"/>
      <c r="AI18" s="18">
        <f t="shared" si="8"/>
        <v>0</v>
      </c>
      <c r="AJ18" s="19"/>
      <c r="AK18" s="21">
        <f t="shared" si="15"/>
        <v>0</v>
      </c>
      <c r="AL18" s="22" t="str">
        <f t="shared" si="9"/>
        <v/>
      </c>
    </row>
    <row r="19" spans="2:38" x14ac:dyDescent="0.25">
      <c r="B19" s="14" t="s">
        <v>14</v>
      </c>
      <c r="C19" s="14"/>
      <c r="D19" s="15" t="s">
        <v>58</v>
      </c>
      <c r="E19" s="15"/>
      <c r="F19" s="17">
        <f>$G$7</f>
        <v>1000</v>
      </c>
      <c r="G19" s="16">
        <v>8.6E-3</v>
      </c>
      <c r="H19" s="18">
        <f t="shared" si="0"/>
        <v>8.6</v>
      </c>
      <c r="I19" s="19"/>
      <c r="J19" s="16">
        <v>1.0699999999999999E-2</v>
      </c>
      <c r="K19" s="18">
        <f t="shared" si="1"/>
        <v>10.7</v>
      </c>
      <c r="L19" s="19"/>
      <c r="M19" s="21">
        <f t="shared" si="10"/>
        <v>2.0999999999999996</v>
      </c>
      <c r="N19" s="22">
        <f t="shared" si="11"/>
        <v>0.24418604651162787</v>
      </c>
      <c r="O19" s="19"/>
      <c r="P19" s="16">
        <v>1.12E-2</v>
      </c>
      <c r="Q19" s="18">
        <f t="shared" si="2"/>
        <v>11.2</v>
      </c>
      <c r="R19" s="19"/>
      <c r="S19" s="21">
        <f t="shared" si="12"/>
        <v>0.5</v>
      </c>
      <c r="T19" s="22">
        <f t="shared" si="3"/>
        <v>4.6728971962616828E-2</v>
      </c>
      <c r="U19" s="19"/>
      <c r="V19" s="16">
        <v>1.15E-2</v>
      </c>
      <c r="W19" s="18">
        <f t="shared" si="4"/>
        <v>11.5</v>
      </c>
      <c r="X19" s="19"/>
      <c r="Y19" s="21">
        <f t="shared" si="13"/>
        <v>0.30000000000000071</v>
      </c>
      <c r="Z19" s="22">
        <f t="shared" si="5"/>
        <v>2.678571428571435E-2</v>
      </c>
      <c r="AA19" s="19"/>
      <c r="AB19" s="16">
        <v>1.17E-2</v>
      </c>
      <c r="AC19" s="18">
        <f t="shared" si="6"/>
        <v>11.700000000000001</v>
      </c>
      <c r="AD19" s="19"/>
      <c r="AE19" s="21">
        <f t="shared" si="14"/>
        <v>0.20000000000000107</v>
      </c>
      <c r="AF19" s="22">
        <f t="shared" si="7"/>
        <v>1.7391304347826181E-2</v>
      </c>
      <c r="AG19" s="19"/>
      <c r="AH19" s="16">
        <v>1.2E-2</v>
      </c>
      <c r="AI19" s="18">
        <f t="shared" si="8"/>
        <v>12</v>
      </c>
      <c r="AJ19" s="19"/>
      <c r="AK19" s="21">
        <f t="shared" si="15"/>
        <v>0.29999999999999893</v>
      </c>
      <c r="AL19" s="22">
        <f t="shared" si="9"/>
        <v>2.5641025641025546E-2</v>
      </c>
    </row>
    <row r="20" spans="2:38" x14ac:dyDescent="0.25">
      <c r="B20" s="14" t="s">
        <v>15</v>
      </c>
      <c r="C20" s="14"/>
      <c r="D20" s="15" t="s">
        <v>55</v>
      </c>
      <c r="E20" s="15"/>
      <c r="F20" s="17">
        <v>1</v>
      </c>
      <c r="G20" s="16">
        <v>0</v>
      </c>
      <c r="H20" s="18">
        <f t="shared" si="0"/>
        <v>0</v>
      </c>
      <c r="I20" s="19"/>
      <c r="J20" s="16">
        <v>2.2999999999999998</v>
      </c>
      <c r="K20" s="18">
        <f t="shared" si="1"/>
        <v>2.2999999999999998</v>
      </c>
      <c r="L20" s="19"/>
      <c r="M20" s="21">
        <f t="shared" si="10"/>
        <v>2.2999999999999998</v>
      </c>
      <c r="N20" s="22" t="str">
        <f t="shared" si="11"/>
        <v/>
      </c>
      <c r="O20" s="19"/>
      <c r="P20" s="16"/>
      <c r="Q20" s="18">
        <f t="shared" si="2"/>
        <v>0</v>
      </c>
      <c r="R20" s="19"/>
      <c r="S20" s="21">
        <f t="shared" si="12"/>
        <v>-2.2999999999999998</v>
      </c>
      <c r="T20" s="22">
        <f t="shared" si="3"/>
        <v>-1</v>
      </c>
      <c r="U20" s="19"/>
      <c r="V20" s="16"/>
      <c r="W20" s="18">
        <f t="shared" si="4"/>
        <v>0</v>
      </c>
      <c r="X20" s="19"/>
      <c r="Y20" s="21">
        <f t="shared" si="13"/>
        <v>0</v>
      </c>
      <c r="Z20" s="22" t="str">
        <f t="shared" si="5"/>
        <v/>
      </c>
      <c r="AA20" s="19"/>
      <c r="AB20" s="16"/>
      <c r="AC20" s="18">
        <f t="shared" si="6"/>
        <v>0</v>
      </c>
      <c r="AD20" s="19"/>
      <c r="AE20" s="21">
        <f t="shared" si="14"/>
        <v>0</v>
      </c>
      <c r="AF20" s="22" t="str">
        <f t="shared" si="7"/>
        <v/>
      </c>
      <c r="AG20" s="19"/>
      <c r="AH20" s="16"/>
      <c r="AI20" s="18">
        <f t="shared" si="8"/>
        <v>0</v>
      </c>
      <c r="AJ20" s="19"/>
      <c r="AK20" s="21">
        <f t="shared" si="15"/>
        <v>0</v>
      </c>
      <c r="AL20" s="22" t="str">
        <f t="shared" si="9"/>
        <v/>
      </c>
    </row>
    <row r="21" spans="2:38" x14ac:dyDescent="0.25">
      <c r="B21" s="14" t="s">
        <v>16</v>
      </c>
      <c r="C21" s="14"/>
      <c r="D21" s="15" t="s">
        <v>58</v>
      </c>
      <c r="E21" s="15"/>
      <c r="F21" s="17">
        <f>$G$7</f>
        <v>1000</v>
      </c>
      <c r="G21" s="16"/>
      <c r="H21" s="18">
        <f t="shared" si="0"/>
        <v>0</v>
      </c>
      <c r="I21" s="19"/>
      <c r="J21" s="16">
        <v>-1E-4</v>
      </c>
      <c r="K21" s="18">
        <f t="shared" si="1"/>
        <v>-0.1</v>
      </c>
      <c r="L21" s="19"/>
      <c r="M21" s="21">
        <f t="shared" si="10"/>
        <v>-0.1</v>
      </c>
      <c r="N21" s="22" t="str">
        <f t="shared" si="11"/>
        <v/>
      </c>
      <c r="O21" s="19"/>
      <c r="P21" s="16"/>
      <c r="Q21" s="18">
        <f t="shared" si="2"/>
        <v>0</v>
      </c>
      <c r="R21" s="19"/>
      <c r="S21" s="21">
        <f t="shared" si="12"/>
        <v>0.1</v>
      </c>
      <c r="T21" s="22">
        <f t="shared" si="3"/>
        <v>-1</v>
      </c>
      <c r="U21" s="19"/>
      <c r="V21" s="16"/>
      <c r="W21" s="18">
        <f t="shared" si="4"/>
        <v>0</v>
      </c>
      <c r="X21" s="19"/>
      <c r="Y21" s="21">
        <f t="shared" si="13"/>
        <v>0</v>
      </c>
      <c r="Z21" s="22" t="str">
        <f t="shared" si="5"/>
        <v/>
      </c>
      <c r="AA21" s="19"/>
      <c r="AB21" s="16"/>
      <c r="AC21" s="18">
        <f t="shared" si="6"/>
        <v>0</v>
      </c>
      <c r="AD21" s="19"/>
      <c r="AE21" s="21">
        <f t="shared" si="14"/>
        <v>0</v>
      </c>
      <c r="AF21" s="22" t="str">
        <f t="shared" si="7"/>
        <v/>
      </c>
      <c r="AG21" s="19"/>
      <c r="AH21" s="16"/>
      <c r="AI21" s="18">
        <f t="shared" si="8"/>
        <v>0</v>
      </c>
      <c r="AJ21" s="19"/>
      <c r="AK21" s="21">
        <f t="shared" si="15"/>
        <v>0</v>
      </c>
      <c r="AL21" s="22" t="str">
        <f t="shared" si="9"/>
        <v/>
      </c>
    </row>
    <row r="22" spans="2:38" hidden="1" x14ac:dyDescent="0.25">
      <c r="B22" s="24"/>
      <c r="C22" s="14"/>
      <c r="D22" s="15"/>
      <c r="E22" s="15"/>
      <c r="F22" s="17"/>
      <c r="G22" s="16"/>
      <c r="H22" s="18"/>
      <c r="I22" s="19"/>
      <c r="J22" s="16"/>
      <c r="K22" s="18"/>
      <c r="L22" s="19"/>
      <c r="M22" s="21"/>
      <c r="N22" s="22"/>
      <c r="O22" s="19"/>
      <c r="P22" s="16"/>
      <c r="Q22" s="18"/>
      <c r="R22" s="19"/>
      <c r="S22" s="21"/>
      <c r="T22" s="22"/>
      <c r="U22" s="19"/>
      <c r="V22" s="16"/>
      <c r="W22" s="18"/>
      <c r="X22" s="19"/>
      <c r="Y22" s="21"/>
      <c r="Z22" s="22"/>
      <c r="AA22" s="19"/>
      <c r="AB22" s="16"/>
      <c r="AC22" s="18"/>
      <c r="AD22" s="19"/>
      <c r="AE22" s="21"/>
      <c r="AF22" s="22"/>
      <c r="AG22" s="19"/>
      <c r="AH22" s="16"/>
      <c r="AI22" s="18"/>
      <c r="AJ22" s="19"/>
      <c r="AK22" s="21"/>
      <c r="AL22" s="22"/>
    </row>
    <row r="23" spans="2:38" hidden="1" x14ac:dyDescent="0.25">
      <c r="B23" s="140"/>
      <c r="C23" s="14"/>
      <c r="D23" s="15"/>
      <c r="E23" s="15"/>
      <c r="F23" s="17"/>
      <c r="G23" s="16"/>
      <c r="H23" s="18"/>
      <c r="I23" s="19"/>
      <c r="J23" s="16"/>
      <c r="K23" s="18"/>
      <c r="L23" s="19"/>
      <c r="M23" s="21"/>
      <c r="N23" s="22"/>
      <c r="O23" s="19"/>
      <c r="P23" s="16"/>
      <c r="Q23" s="18"/>
      <c r="R23" s="19"/>
      <c r="S23" s="21"/>
      <c r="T23" s="22"/>
      <c r="U23" s="19"/>
      <c r="V23" s="16"/>
      <c r="W23" s="18"/>
      <c r="X23" s="19"/>
      <c r="Y23" s="21"/>
      <c r="Z23" s="22"/>
      <c r="AA23" s="19"/>
      <c r="AB23" s="16"/>
      <c r="AC23" s="18"/>
      <c r="AD23" s="19"/>
      <c r="AE23" s="21"/>
      <c r="AF23" s="22"/>
      <c r="AG23" s="19"/>
      <c r="AH23" s="16"/>
      <c r="AI23" s="18"/>
      <c r="AJ23" s="19"/>
      <c r="AK23" s="21"/>
      <c r="AL23" s="22"/>
    </row>
    <row r="24" spans="2:38" x14ac:dyDescent="0.25">
      <c r="B24" s="24" t="s">
        <v>57</v>
      </c>
      <c r="C24" s="14"/>
      <c r="D24" s="15" t="s">
        <v>58</v>
      </c>
      <c r="E24" s="15"/>
      <c r="F24" s="17">
        <f t="shared" ref="F24:F31" si="28">$G$7</f>
        <v>1000</v>
      </c>
      <c r="G24" s="16">
        <v>-1E-4</v>
      </c>
      <c r="H24" s="18">
        <f t="shared" si="0"/>
        <v>-0.1</v>
      </c>
      <c r="I24" s="19"/>
      <c r="J24" s="16">
        <v>0</v>
      </c>
      <c r="K24" s="18">
        <f t="shared" si="1"/>
        <v>0</v>
      </c>
      <c r="L24" s="19"/>
      <c r="M24" s="21">
        <f t="shared" si="10"/>
        <v>0.1</v>
      </c>
      <c r="N24" s="22">
        <f t="shared" si="11"/>
        <v>-1</v>
      </c>
      <c r="O24" s="19"/>
      <c r="P24" s="16">
        <v>0</v>
      </c>
      <c r="Q24" s="18">
        <f t="shared" si="2"/>
        <v>0</v>
      </c>
      <c r="R24" s="19"/>
      <c r="S24" s="21">
        <f t="shared" si="12"/>
        <v>0</v>
      </c>
      <c r="T24" s="22" t="str">
        <f t="shared" si="3"/>
        <v/>
      </c>
      <c r="U24" s="19"/>
      <c r="V24" s="16">
        <v>0</v>
      </c>
      <c r="W24" s="18">
        <f t="shared" si="4"/>
        <v>0</v>
      </c>
      <c r="X24" s="19"/>
      <c r="Y24" s="21">
        <f t="shared" si="13"/>
        <v>0</v>
      </c>
      <c r="Z24" s="22" t="str">
        <f t="shared" si="5"/>
        <v/>
      </c>
      <c r="AA24" s="19"/>
      <c r="AB24" s="16">
        <v>0</v>
      </c>
      <c r="AC24" s="18">
        <f t="shared" si="6"/>
        <v>0</v>
      </c>
      <c r="AD24" s="19"/>
      <c r="AE24" s="21">
        <f t="shared" si="14"/>
        <v>0</v>
      </c>
      <c r="AF24" s="22" t="str">
        <f t="shared" si="7"/>
        <v/>
      </c>
      <c r="AG24" s="19"/>
      <c r="AH24" s="16">
        <v>0</v>
      </c>
      <c r="AI24" s="18">
        <f t="shared" si="8"/>
        <v>0</v>
      </c>
      <c r="AJ24" s="19"/>
      <c r="AK24" s="21">
        <f t="shared" si="15"/>
        <v>0</v>
      </c>
      <c r="AL24" s="22" t="str">
        <f t="shared" si="9"/>
        <v/>
      </c>
    </row>
    <row r="25" spans="2:38" hidden="1" x14ac:dyDescent="0.25">
      <c r="B25" s="24"/>
      <c r="C25" s="14"/>
      <c r="D25" s="15"/>
      <c r="E25" s="15"/>
      <c r="F25" s="17">
        <f t="shared" si="28"/>
        <v>1000</v>
      </c>
      <c r="G25" s="16"/>
      <c r="H25" s="18">
        <f t="shared" si="0"/>
        <v>0</v>
      </c>
      <c r="I25" s="19"/>
      <c r="J25" s="16"/>
      <c r="K25" s="18">
        <f t="shared" si="1"/>
        <v>0</v>
      </c>
      <c r="L25" s="19"/>
      <c r="M25" s="21">
        <f t="shared" si="10"/>
        <v>0</v>
      </c>
      <c r="N25" s="22" t="str">
        <f t="shared" si="11"/>
        <v/>
      </c>
      <c r="O25" s="19"/>
      <c r="P25" s="16"/>
      <c r="Q25" s="18">
        <f t="shared" si="2"/>
        <v>0</v>
      </c>
      <c r="R25" s="19"/>
      <c r="S25" s="21">
        <f t="shared" si="12"/>
        <v>0</v>
      </c>
      <c r="T25" s="22" t="str">
        <f t="shared" si="3"/>
        <v/>
      </c>
      <c r="U25" s="19"/>
      <c r="V25" s="16"/>
      <c r="W25" s="18">
        <f t="shared" si="4"/>
        <v>0</v>
      </c>
      <c r="X25" s="19"/>
      <c r="Y25" s="21">
        <f t="shared" si="13"/>
        <v>0</v>
      </c>
      <c r="Z25" s="22" t="str">
        <f t="shared" si="5"/>
        <v/>
      </c>
      <c r="AA25" s="19"/>
      <c r="AB25" s="16"/>
      <c r="AC25" s="18">
        <f t="shared" si="6"/>
        <v>0</v>
      </c>
      <c r="AD25" s="19"/>
      <c r="AE25" s="21">
        <f t="shared" si="14"/>
        <v>0</v>
      </c>
      <c r="AF25" s="22" t="str">
        <f t="shared" si="7"/>
        <v/>
      </c>
      <c r="AG25" s="19"/>
      <c r="AH25" s="16"/>
      <c r="AI25" s="18">
        <f t="shared" si="8"/>
        <v>0</v>
      </c>
      <c r="AJ25" s="19"/>
      <c r="AK25" s="21">
        <f t="shared" si="15"/>
        <v>0</v>
      </c>
      <c r="AL25" s="22" t="str">
        <f t="shared" si="9"/>
        <v/>
      </c>
    </row>
    <row r="26" spans="2:38" hidden="1" x14ac:dyDescent="0.25">
      <c r="B26" s="24"/>
      <c r="C26" s="14"/>
      <c r="D26" s="15"/>
      <c r="E26" s="15"/>
      <c r="F26" s="17">
        <f t="shared" si="28"/>
        <v>1000</v>
      </c>
      <c r="G26" s="16"/>
      <c r="H26" s="18">
        <f t="shared" si="0"/>
        <v>0</v>
      </c>
      <c r="I26" s="19"/>
      <c r="J26" s="16"/>
      <c r="K26" s="18">
        <f t="shared" si="1"/>
        <v>0</v>
      </c>
      <c r="L26" s="19"/>
      <c r="M26" s="21">
        <f t="shared" si="10"/>
        <v>0</v>
      </c>
      <c r="N26" s="22" t="str">
        <f t="shared" si="11"/>
        <v/>
      </c>
      <c r="O26" s="19"/>
      <c r="P26" s="16"/>
      <c r="Q26" s="18">
        <f t="shared" si="2"/>
        <v>0</v>
      </c>
      <c r="R26" s="19"/>
      <c r="S26" s="21">
        <f t="shared" si="12"/>
        <v>0</v>
      </c>
      <c r="T26" s="22" t="str">
        <f t="shared" si="3"/>
        <v/>
      </c>
      <c r="U26" s="19"/>
      <c r="V26" s="16"/>
      <c r="W26" s="18">
        <f t="shared" si="4"/>
        <v>0</v>
      </c>
      <c r="X26" s="19"/>
      <c r="Y26" s="21">
        <f t="shared" si="13"/>
        <v>0</v>
      </c>
      <c r="Z26" s="22" t="str">
        <f t="shared" si="5"/>
        <v/>
      </c>
      <c r="AA26" s="19"/>
      <c r="AB26" s="16"/>
      <c r="AC26" s="18">
        <f t="shared" si="6"/>
        <v>0</v>
      </c>
      <c r="AD26" s="19"/>
      <c r="AE26" s="21">
        <f t="shared" si="14"/>
        <v>0</v>
      </c>
      <c r="AF26" s="22" t="str">
        <f t="shared" si="7"/>
        <v/>
      </c>
      <c r="AG26" s="19"/>
      <c r="AH26" s="16"/>
      <c r="AI26" s="18">
        <f t="shared" si="8"/>
        <v>0</v>
      </c>
      <c r="AJ26" s="19"/>
      <c r="AK26" s="21">
        <f t="shared" si="15"/>
        <v>0</v>
      </c>
      <c r="AL26" s="22" t="str">
        <f t="shared" si="9"/>
        <v/>
      </c>
    </row>
    <row r="27" spans="2:38" hidden="1" x14ac:dyDescent="0.25">
      <c r="B27" s="24"/>
      <c r="C27" s="14"/>
      <c r="D27" s="15"/>
      <c r="E27" s="15"/>
      <c r="F27" s="17">
        <f t="shared" si="28"/>
        <v>1000</v>
      </c>
      <c r="G27" s="16"/>
      <c r="H27" s="18">
        <f t="shared" si="0"/>
        <v>0</v>
      </c>
      <c r="I27" s="19"/>
      <c r="J27" s="16"/>
      <c r="K27" s="18">
        <f t="shared" si="1"/>
        <v>0</v>
      </c>
      <c r="L27" s="19"/>
      <c r="M27" s="21">
        <f t="shared" si="10"/>
        <v>0</v>
      </c>
      <c r="N27" s="22" t="str">
        <f t="shared" si="11"/>
        <v/>
      </c>
      <c r="O27" s="19"/>
      <c r="P27" s="16"/>
      <c r="Q27" s="18">
        <f t="shared" si="2"/>
        <v>0</v>
      </c>
      <c r="R27" s="19"/>
      <c r="S27" s="21">
        <f t="shared" si="12"/>
        <v>0</v>
      </c>
      <c r="T27" s="22" t="str">
        <f t="shared" si="3"/>
        <v/>
      </c>
      <c r="U27" s="19"/>
      <c r="V27" s="16"/>
      <c r="W27" s="18">
        <f t="shared" si="4"/>
        <v>0</v>
      </c>
      <c r="X27" s="19"/>
      <c r="Y27" s="21">
        <f t="shared" si="13"/>
        <v>0</v>
      </c>
      <c r="Z27" s="22" t="str">
        <f t="shared" si="5"/>
        <v/>
      </c>
      <c r="AA27" s="19"/>
      <c r="AB27" s="16"/>
      <c r="AC27" s="18">
        <f t="shared" si="6"/>
        <v>0</v>
      </c>
      <c r="AD27" s="19"/>
      <c r="AE27" s="21">
        <f t="shared" si="14"/>
        <v>0</v>
      </c>
      <c r="AF27" s="22" t="str">
        <f t="shared" si="7"/>
        <v/>
      </c>
      <c r="AG27" s="19"/>
      <c r="AH27" s="16"/>
      <c r="AI27" s="18">
        <f t="shared" si="8"/>
        <v>0</v>
      </c>
      <c r="AJ27" s="19"/>
      <c r="AK27" s="21">
        <f t="shared" si="15"/>
        <v>0</v>
      </c>
      <c r="AL27" s="22" t="str">
        <f t="shared" si="9"/>
        <v/>
      </c>
    </row>
    <row r="28" spans="2:38" s="34" customFormat="1" x14ac:dyDescent="0.25">
      <c r="B28" s="25" t="s">
        <v>17</v>
      </c>
      <c r="C28" s="26"/>
      <c r="D28" s="27"/>
      <c r="E28" s="27"/>
      <c r="F28" s="29"/>
      <c r="G28" s="28"/>
      <c r="H28" s="30">
        <f>SUM(H12:H27)</f>
        <v>45.37</v>
      </c>
      <c r="I28" s="31"/>
      <c r="J28" s="28"/>
      <c r="K28" s="30">
        <f>SUM(K12:K27)</f>
        <v>54.129999999999988</v>
      </c>
      <c r="L28" s="31"/>
      <c r="M28" s="32">
        <f t="shared" si="10"/>
        <v>8.7599999999999909</v>
      </c>
      <c r="N28" s="33">
        <f t="shared" si="11"/>
        <v>0.19307912717654818</v>
      </c>
      <c r="O28" s="31"/>
      <c r="P28" s="28"/>
      <c r="Q28" s="30">
        <f>SUM(Q12:Q27)</f>
        <v>54.33</v>
      </c>
      <c r="R28" s="31"/>
      <c r="S28" s="32">
        <f t="shared" si="12"/>
        <v>0.20000000000000995</v>
      </c>
      <c r="T28" s="33">
        <f t="shared" si="3"/>
        <v>3.6948087936451136E-3</v>
      </c>
      <c r="U28" s="31"/>
      <c r="V28" s="28"/>
      <c r="W28" s="30">
        <f>SUM(W12:W27)</f>
        <v>55.63</v>
      </c>
      <c r="X28" s="31"/>
      <c r="Y28" s="32">
        <f t="shared" si="13"/>
        <v>1.3000000000000043</v>
      </c>
      <c r="Z28" s="33">
        <f t="shared" si="5"/>
        <v>2.3927848334253713E-2</v>
      </c>
      <c r="AA28" s="31"/>
      <c r="AB28" s="28"/>
      <c r="AC28" s="30">
        <f>SUM(AC12:AC27)</f>
        <v>56.46</v>
      </c>
      <c r="AD28" s="31"/>
      <c r="AE28" s="32">
        <f t="shared" si="14"/>
        <v>0.82999999999999829</v>
      </c>
      <c r="AF28" s="33">
        <f t="shared" si="7"/>
        <v>1.4920007190364879E-2</v>
      </c>
      <c r="AG28" s="31"/>
      <c r="AH28" s="28"/>
      <c r="AI28" s="30">
        <f>SUM(AI12:AI27)</f>
        <v>58.04</v>
      </c>
      <c r="AJ28" s="31"/>
      <c r="AK28" s="32">
        <f t="shared" si="15"/>
        <v>1.5799999999999983</v>
      </c>
      <c r="AL28" s="33">
        <f t="shared" si="9"/>
        <v>2.798441374424368E-2</v>
      </c>
    </row>
    <row r="29" spans="2:38" ht="12.75" customHeight="1" x14ac:dyDescent="0.25">
      <c r="B29" s="142" t="s">
        <v>18</v>
      </c>
      <c r="C29" s="14"/>
      <c r="D29" s="15" t="s">
        <v>58</v>
      </c>
      <c r="E29" s="15"/>
      <c r="F29" s="17">
        <f>$G$7</f>
        <v>1000</v>
      </c>
      <c r="G29" s="16">
        <v>-1.6086780734186502E-3</v>
      </c>
      <c r="H29" s="18">
        <f t="shared" ref="H29:H35" si="29">F29*G29</f>
        <v>-1.6086780734186501</v>
      </c>
      <c r="I29" s="19"/>
      <c r="J29" s="16">
        <v>-8.9999999999999998E-4</v>
      </c>
      <c r="K29" s="18">
        <f t="shared" ref="K29:K35" si="30">$F29*J29</f>
        <v>-0.9</v>
      </c>
      <c r="L29" s="19"/>
      <c r="M29" s="21">
        <f t="shared" si="10"/>
        <v>0.70867807341865008</v>
      </c>
      <c r="N29" s="22">
        <f t="shared" si="11"/>
        <v>-0.44053442707316637</v>
      </c>
      <c r="O29" s="19"/>
      <c r="P29" s="16">
        <v>0</v>
      </c>
      <c r="Q29" s="18">
        <f t="shared" ref="Q29:Q35" si="31">$F29*P29</f>
        <v>0</v>
      </c>
      <c r="R29" s="19"/>
      <c r="S29" s="21">
        <f t="shared" si="12"/>
        <v>0.9</v>
      </c>
      <c r="T29" s="22">
        <f t="shared" si="3"/>
        <v>-1</v>
      </c>
      <c r="U29" s="19"/>
      <c r="V29" s="16">
        <v>0</v>
      </c>
      <c r="W29" s="18">
        <f t="shared" ref="W29:W35" si="32">$F29*V29</f>
        <v>0</v>
      </c>
      <c r="X29" s="19"/>
      <c r="Y29" s="21">
        <f t="shared" si="13"/>
        <v>0</v>
      </c>
      <c r="Z29" s="22" t="str">
        <f t="shared" si="5"/>
        <v/>
      </c>
      <c r="AA29" s="19"/>
      <c r="AB29" s="16">
        <v>0</v>
      </c>
      <c r="AC29" s="18">
        <f t="shared" ref="AC29:AC35" si="33">$F29*AB29</f>
        <v>0</v>
      </c>
      <c r="AD29" s="19"/>
      <c r="AE29" s="21">
        <f t="shared" si="14"/>
        <v>0</v>
      </c>
      <c r="AF29" s="22" t="str">
        <f t="shared" si="7"/>
        <v/>
      </c>
      <c r="AG29" s="19"/>
      <c r="AH29" s="16">
        <v>0</v>
      </c>
      <c r="AI29" s="18">
        <f t="shared" ref="AI29:AI35" si="34">$F29*AH29</f>
        <v>0</v>
      </c>
      <c r="AJ29" s="19"/>
      <c r="AK29" s="21">
        <f t="shared" si="15"/>
        <v>0</v>
      </c>
      <c r="AL29" s="22" t="str">
        <f t="shared" si="9"/>
        <v/>
      </c>
    </row>
    <row r="30" spans="2:38" x14ac:dyDescent="0.25">
      <c r="B30" s="24" t="s">
        <v>56</v>
      </c>
      <c r="C30" s="14"/>
      <c r="D30" s="15" t="s">
        <v>58</v>
      </c>
      <c r="E30" s="15"/>
      <c r="F30" s="17">
        <f t="shared" ref="F30" si="35">$G$7</f>
        <v>1000</v>
      </c>
      <c r="G30" s="16">
        <v>-2.1105382765707151E-4</v>
      </c>
      <c r="H30" s="18">
        <f t="shared" si="29"/>
        <v>-0.21105382765707151</v>
      </c>
      <c r="I30" s="19"/>
      <c r="J30" s="16">
        <v>1.1999999999999999E-3</v>
      </c>
      <c r="K30" s="18">
        <f t="shared" si="30"/>
        <v>1.2</v>
      </c>
      <c r="L30" s="19"/>
      <c r="M30" s="21">
        <f t="shared" ref="M30" si="36">K30-H30</f>
        <v>1.4110538276570714</v>
      </c>
      <c r="N30" s="22">
        <f t="shared" ref="N30" si="37">IF((H30)=0,"",(M30/H30))</f>
        <v>-6.6857533138408973</v>
      </c>
      <c r="O30" s="19"/>
      <c r="P30" s="16">
        <v>0</v>
      </c>
      <c r="Q30" s="18">
        <f t="shared" si="31"/>
        <v>0</v>
      </c>
      <c r="R30" s="19"/>
      <c r="S30" s="21">
        <f t="shared" ref="S30" si="38">Q30-K30</f>
        <v>-1.2</v>
      </c>
      <c r="T30" s="22">
        <f t="shared" ref="T30" si="39">IF((K30)=0,"",(S30/K30))</f>
        <v>-1</v>
      </c>
      <c r="U30" s="19"/>
      <c r="V30" s="16">
        <v>0</v>
      </c>
      <c r="W30" s="18">
        <f t="shared" si="32"/>
        <v>0</v>
      </c>
      <c r="X30" s="19"/>
      <c r="Y30" s="21">
        <f t="shared" ref="Y30" si="40">W30-Q30</f>
        <v>0</v>
      </c>
      <c r="Z30" s="22" t="str">
        <f t="shared" ref="Z30" si="41">IF((Q30)=0,"",(Y30/Q30))</f>
        <v/>
      </c>
      <c r="AA30" s="19"/>
      <c r="AB30" s="16">
        <v>0</v>
      </c>
      <c r="AC30" s="18">
        <f t="shared" si="33"/>
        <v>0</v>
      </c>
      <c r="AD30" s="19"/>
      <c r="AE30" s="21">
        <f t="shared" ref="AE30" si="42">AC30-W30</f>
        <v>0</v>
      </c>
      <c r="AF30" s="22" t="str">
        <f t="shared" ref="AF30" si="43">IF((W30)=0,"",(AE30/W30))</f>
        <v/>
      </c>
      <c r="AG30" s="19"/>
      <c r="AH30" s="16">
        <v>0</v>
      </c>
      <c r="AI30" s="18">
        <f t="shared" si="34"/>
        <v>0</v>
      </c>
      <c r="AJ30" s="19"/>
      <c r="AK30" s="21">
        <f t="shared" ref="AK30" si="44">AI30-AC30</f>
        <v>0</v>
      </c>
      <c r="AL30" s="22" t="str">
        <f t="shared" ref="AL30" si="45">IF((AC30)=0,"",(AK30/AC30))</f>
        <v/>
      </c>
    </row>
    <row r="31" spans="2:38" x14ac:dyDescent="0.25">
      <c r="B31" s="140">
        <v>1595</v>
      </c>
      <c r="C31" s="14"/>
      <c r="D31" s="15" t="s">
        <v>58</v>
      </c>
      <c r="E31" s="15"/>
      <c r="F31" s="17">
        <f t="shared" si="28"/>
        <v>1000</v>
      </c>
      <c r="G31" s="16">
        <v>0</v>
      </c>
      <c r="H31" s="18">
        <f>F31*G31</f>
        <v>0</v>
      </c>
      <c r="I31" s="19"/>
      <c r="J31" s="16">
        <v>1E-4</v>
      </c>
      <c r="K31" s="18">
        <f>$F31*J31</f>
        <v>0.1</v>
      </c>
      <c r="L31" s="19"/>
      <c r="M31" s="21">
        <f>K31-H31</f>
        <v>0.1</v>
      </c>
      <c r="N31" s="22" t="str">
        <f>IF((H31)=0,"",(M31/H31))</f>
        <v/>
      </c>
      <c r="O31" s="19"/>
      <c r="P31" s="16">
        <v>0</v>
      </c>
      <c r="Q31" s="18">
        <f>$F31*P31</f>
        <v>0</v>
      </c>
      <c r="R31" s="19"/>
      <c r="S31" s="21">
        <f>Q31-K31</f>
        <v>-0.1</v>
      </c>
      <c r="T31" s="22">
        <f>IF((K31)=0,"",(S31/K31))</f>
        <v>-1</v>
      </c>
      <c r="U31" s="19"/>
      <c r="V31" s="16">
        <v>0</v>
      </c>
      <c r="W31" s="18">
        <f>$F31*V31</f>
        <v>0</v>
      </c>
      <c r="X31" s="19"/>
      <c r="Y31" s="21">
        <f>W31-Q31</f>
        <v>0</v>
      </c>
      <c r="Z31" s="22" t="str">
        <f>IF((Q31)=0,"",(Y31/Q31))</f>
        <v/>
      </c>
      <c r="AA31" s="19"/>
      <c r="AB31" s="16">
        <v>0</v>
      </c>
      <c r="AC31" s="18">
        <f>$F31*AB31</f>
        <v>0</v>
      </c>
      <c r="AD31" s="19"/>
      <c r="AE31" s="21">
        <f>AC31-W31</f>
        <v>0</v>
      </c>
      <c r="AF31" s="22" t="str">
        <f>IF((W31)=0,"",(AE31/W31))</f>
        <v/>
      </c>
      <c r="AG31" s="19"/>
      <c r="AH31" s="16">
        <v>0</v>
      </c>
      <c r="AI31" s="18">
        <f>$F31*AH31</f>
        <v>0</v>
      </c>
      <c r="AJ31" s="19"/>
      <c r="AK31" s="21">
        <f>AI31-AC31</f>
        <v>0</v>
      </c>
      <c r="AL31" s="22" t="str">
        <f>IF((AC31)=0,"",(AK31/AC31))</f>
        <v/>
      </c>
    </row>
    <row r="32" spans="2:38" hidden="1" x14ac:dyDescent="0.25">
      <c r="B32" s="35"/>
      <c r="C32" s="14"/>
      <c r="D32" s="15"/>
      <c r="E32" s="15"/>
      <c r="F32" s="17">
        <f t="shared" ref="F32:F33" si="46">$G$7</f>
        <v>1000</v>
      </c>
      <c r="G32" s="16"/>
      <c r="H32" s="18">
        <f t="shared" si="29"/>
        <v>0</v>
      </c>
      <c r="I32" s="36"/>
      <c r="J32" s="16"/>
      <c r="K32" s="18">
        <f t="shared" si="30"/>
        <v>0</v>
      </c>
      <c r="L32" s="36"/>
      <c r="M32" s="21">
        <f t="shared" si="10"/>
        <v>0</v>
      </c>
      <c r="N32" s="22" t="str">
        <f t="shared" si="11"/>
        <v/>
      </c>
      <c r="O32" s="36"/>
      <c r="P32" s="16"/>
      <c r="Q32" s="18">
        <f t="shared" si="31"/>
        <v>0</v>
      </c>
      <c r="R32" s="36"/>
      <c r="S32" s="21">
        <f t="shared" si="12"/>
        <v>0</v>
      </c>
      <c r="T32" s="22" t="str">
        <f t="shared" si="3"/>
        <v/>
      </c>
      <c r="U32" s="36"/>
      <c r="V32" s="16"/>
      <c r="W32" s="18">
        <f t="shared" si="32"/>
        <v>0</v>
      </c>
      <c r="X32" s="36"/>
      <c r="Y32" s="21">
        <f t="shared" si="13"/>
        <v>0</v>
      </c>
      <c r="Z32" s="22" t="str">
        <f t="shared" si="5"/>
        <v/>
      </c>
      <c r="AA32" s="36"/>
      <c r="AB32" s="16"/>
      <c r="AC32" s="18">
        <f t="shared" si="33"/>
        <v>0</v>
      </c>
      <c r="AD32" s="36"/>
      <c r="AE32" s="21">
        <f t="shared" si="14"/>
        <v>0</v>
      </c>
      <c r="AF32" s="22" t="str">
        <f t="shared" si="7"/>
        <v/>
      </c>
      <c r="AG32" s="36"/>
      <c r="AH32" s="16"/>
      <c r="AI32" s="18">
        <f t="shared" si="34"/>
        <v>0</v>
      </c>
      <c r="AJ32" s="36"/>
      <c r="AK32" s="21">
        <f t="shared" si="15"/>
        <v>0</v>
      </c>
      <c r="AL32" s="22" t="str">
        <f t="shared" si="9"/>
        <v/>
      </c>
    </row>
    <row r="33" spans="2:38" x14ac:dyDescent="0.25">
      <c r="B33" s="37" t="s">
        <v>19</v>
      </c>
      <c r="C33" s="14"/>
      <c r="D33" s="15" t="s">
        <v>58</v>
      </c>
      <c r="E33" s="15"/>
      <c r="F33" s="17">
        <f t="shared" si="46"/>
        <v>1000</v>
      </c>
      <c r="G33" s="141">
        <v>6.0000000000000002E-5</v>
      </c>
      <c r="H33" s="18">
        <f t="shared" si="29"/>
        <v>6.0000000000000005E-2</v>
      </c>
      <c r="I33" s="19"/>
      <c r="J33" s="141">
        <v>6.0000000000000002E-5</v>
      </c>
      <c r="K33" s="18">
        <f t="shared" si="30"/>
        <v>6.0000000000000005E-2</v>
      </c>
      <c r="L33" s="19"/>
      <c r="M33" s="21">
        <f t="shared" si="10"/>
        <v>0</v>
      </c>
      <c r="N33" s="22">
        <f t="shared" si="11"/>
        <v>0</v>
      </c>
      <c r="O33" s="19"/>
      <c r="P33" s="141">
        <v>6.0000000000000002E-5</v>
      </c>
      <c r="Q33" s="18">
        <f t="shared" si="31"/>
        <v>6.0000000000000005E-2</v>
      </c>
      <c r="R33" s="19"/>
      <c r="S33" s="21">
        <f t="shared" si="12"/>
        <v>0</v>
      </c>
      <c r="T33" s="22">
        <f t="shared" si="3"/>
        <v>0</v>
      </c>
      <c r="U33" s="19"/>
      <c r="V33" s="141">
        <v>6.0000000000000002E-5</v>
      </c>
      <c r="W33" s="18">
        <f t="shared" si="32"/>
        <v>6.0000000000000005E-2</v>
      </c>
      <c r="X33" s="19"/>
      <c r="Y33" s="21">
        <f t="shared" si="13"/>
        <v>0</v>
      </c>
      <c r="Z33" s="22">
        <f t="shared" si="5"/>
        <v>0</v>
      </c>
      <c r="AA33" s="19"/>
      <c r="AB33" s="141">
        <v>6.0000000000000002E-5</v>
      </c>
      <c r="AC33" s="18">
        <f t="shared" si="33"/>
        <v>6.0000000000000005E-2</v>
      </c>
      <c r="AD33" s="19"/>
      <c r="AE33" s="21">
        <f t="shared" si="14"/>
        <v>0</v>
      </c>
      <c r="AF33" s="22">
        <f t="shared" si="7"/>
        <v>0</v>
      </c>
      <c r="AG33" s="19"/>
      <c r="AH33" s="141">
        <v>6.0000000000000002E-5</v>
      </c>
      <c r="AI33" s="18">
        <f t="shared" si="34"/>
        <v>6.0000000000000005E-2</v>
      </c>
      <c r="AJ33" s="19"/>
      <c r="AK33" s="21">
        <f t="shared" si="15"/>
        <v>0</v>
      </c>
      <c r="AL33" s="22">
        <f t="shared" si="9"/>
        <v>0</v>
      </c>
    </row>
    <row r="34" spans="2:38" x14ac:dyDescent="0.25">
      <c r="B34" s="37" t="s">
        <v>20</v>
      </c>
      <c r="C34" s="14"/>
      <c r="D34" s="15"/>
      <c r="E34" s="15"/>
      <c r="F34" s="39">
        <f>$G$7*(1+$G$63)-$G$7</f>
        <v>37.900000000000091</v>
      </c>
      <c r="G34" s="38">
        <f>IF(ISBLANK(D5)=TRUE, 0, IF(D5="TOU", 0.64*$G$44+0.18*$G$45+0.18*$G$46, IF(AND(D5="non-TOU", F48&gt;0), G48,G47)))</f>
        <v>8.8919999999999999E-2</v>
      </c>
      <c r="H34" s="18">
        <f t="shared" si="29"/>
        <v>3.3700680000000078</v>
      </c>
      <c r="I34" s="19"/>
      <c r="J34" s="38">
        <f>IF(ISBLANK($D$5)=TRUE, 0, IF($D$5="TOU", 0.64*$G$44+0.18*$G$45+0.18*$G$46, IF(AND($D$5="non-TOU", $F$48&gt;0), J48,J47)))</f>
        <v>8.8919999999999999E-2</v>
      </c>
      <c r="K34" s="18">
        <f t="shared" si="30"/>
        <v>3.3700680000000078</v>
      </c>
      <c r="L34" s="19"/>
      <c r="M34" s="21">
        <f t="shared" si="10"/>
        <v>0</v>
      </c>
      <c r="N34" s="22">
        <f t="shared" si="11"/>
        <v>0</v>
      </c>
      <c r="O34" s="19"/>
      <c r="P34" s="38">
        <f>IF(ISBLANK($D$5)=TRUE, 0, IF($D$5="TOU", 0.64*$G$44+0.18*$G$45+0.18*$G$46, IF(AND($D$5="non-TOU", $F$48&gt;0), P48,P47)))</f>
        <v>8.8919999999999999E-2</v>
      </c>
      <c r="Q34" s="18">
        <f t="shared" si="31"/>
        <v>3.3700680000000078</v>
      </c>
      <c r="R34" s="19"/>
      <c r="S34" s="21">
        <f t="shared" si="12"/>
        <v>0</v>
      </c>
      <c r="T34" s="22">
        <f t="shared" si="3"/>
        <v>0</v>
      </c>
      <c r="U34" s="19"/>
      <c r="V34" s="38">
        <f>IF(ISBLANK($D$5)=TRUE, 0, IF($D$5="TOU", 0.64*$G$44+0.18*$G$45+0.18*$G$46, IF(AND($D$5="non-TOU", $F$48&gt;0), V48,V47)))</f>
        <v>8.8919999999999999E-2</v>
      </c>
      <c r="W34" s="18">
        <f t="shared" si="32"/>
        <v>3.3700680000000078</v>
      </c>
      <c r="X34" s="19"/>
      <c r="Y34" s="21">
        <f t="shared" si="13"/>
        <v>0</v>
      </c>
      <c r="Z34" s="22">
        <f t="shared" si="5"/>
        <v>0</v>
      </c>
      <c r="AA34" s="19"/>
      <c r="AB34" s="38">
        <f>IF(ISBLANK($D$5)=TRUE, 0, IF($D$5="TOU", 0.64*$G$44+0.18*$G$45+0.18*$G$46, IF(AND($D$5="non-TOU", $F$48&gt;0), AB48,AB47)))</f>
        <v>8.8919999999999999E-2</v>
      </c>
      <c r="AC34" s="18">
        <f t="shared" si="33"/>
        <v>3.3700680000000078</v>
      </c>
      <c r="AD34" s="19"/>
      <c r="AE34" s="21">
        <f t="shared" si="14"/>
        <v>0</v>
      </c>
      <c r="AF34" s="22">
        <f t="shared" si="7"/>
        <v>0</v>
      </c>
      <c r="AG34" s="19"/>
      <c r="AH34" s="38">
        <f>IF(ISBLANK($D$5)=TRUE, 0, IF($D$5="TOU", 0.64*$G$44+0.18*$G$45+0.18*$G$46, IF(AND($D$5="non-TOU", $F$48&gt;0), AH48,AH47)))</f>
        <v>8.8919999999999999E-2</v>
      </c>
      <c r="AI34" s="18">
        <f t="shared" si="34"/>
        <v>3.3700680000000078</v>
      </c>
      <c r="AJ34" s="19"/>
      <c r="AK34" s="21">
        <f t="shared" si="15"/>
        <v>0</v>
      </c>
      <c r="AL34" s="22">
        <f t="shared" si="9"/>
        <v>0</v>
      </c>
    </row>
    <row r="35" spans="2:38" x14ac:dyDescent="0.25">
      <c r="B35" s="37" t="s">
        <v>21</v>
      </c>
      <c r="C35" s="14"/>
      <c r="D35" s="15" t="s">
        <v>55</v>
      </c>
      <c r="E35" s="15"/>
      <c r="F35" s="17">
        <v>1</v>
      </c>
      <c r="G35" s="38">
        <v>0.78800000000000003</v>
      </c>
      <c r="H35" s="18">
        <f t="shared" si="29"/>
        <v>0.78800000000000003</v>
      </c>
      <c r="I35" s="19"/>
      <c r="J35" s="38">
        <v>0.78800000000000003</v>
      </c>
      <c r="K35" s="18">
        <f t="shared" si="30"/>
        <v>0.78800000000000003</v>
      </c>
      <c r="L35" s="19"/>
      <c r="M35" s="21">
        <f t="shared" si="10"/>
        <v>0</v>
      </c>
      <c r="N35" s="22"/>
      <c r="O35" s="19"/>
      <c r="P35" s="38">
        <v>0.78800000000000003</v>
      </c>
      <c r="Q35" s="18">
        <f t="shared" si="31"/>
        <v>0.78800000000000003</v>
      </c>
      <c r="R35" s="19"/>
      <c r="S35" s="21">
        <f t="shared" si="12"/>
        <v>0</v>
      </c>
      <c r="T35" s="22"/>
      <c r="U35" s="19"/>
      <c r="V35" s="38">
        <v>0.78800000000000003</v>
      </c>
      <c r="W35" s="18">
        <f t="shared" si="32"/>
        <v>0.78800000000000003</v>
      </c>
      <c r="X35" s="19"/>
      <c r="Y35" s="21">
        <f t="shared" si="13"/>
        <v>0</v>
      </c>
      <c r="Z35" s="22"/>
      <c r="AA35" s="19"/>
      <c r="AB35" s="38">
        <v>0.78800000000000003</v>
      </c>
      <c r="AC35" s="18">
        <f t="shared" si="33"/>
        <v>0.78800000000000003</v>
      </c>
      <c r="AD35" s="19"/>
      <c r="AE35" s="21">
        <f t="shared" si="14"/>
        <v>0</v>
      </c>
      <c r="AF35" s="22"/>
      <c r="AG35" s="19"/>
      <c r="AH35" s="38">
        <v>0</v>
      </c>
      <c r="AI35" s="18">
        <f t="shared" si="34"/>
        <v>0</v>
      </c>
      <c r="AJ35" s="19"/>
      <c r="AK35" s="21">
        <f t="shared" si="15"/>
        <v>-0.78800000000000003</v>
      </c>
      <c r="AL35" s="22"/>
    </row>
    <row r="36" spans="2:38" ht="25.5" customHeight="1" x14ac:dyDescent="0.25">
      <c r="B36" s="40" t="s">
        <v>22</v>
      </c>
      <c r="C36" s="41"/>
      <c r="D36" s="41"/>
      <c r="E36" s="41"/>
      <c r="F36" s="43"/>
      <c r="G36" s="42"/>
      <c r="H36" s="44">
        <f>SUM(H29:H35)+H28</f>
        <v>47.76833609892428</v>
      </c>
      <c r="I36" s="31"/>
      <c r="J36" s="42"/>
      <c r="K36" s="44">
        <f>SUM(K29:K35)+K28</f>
        <v>58.748067999999996</v>
      </c>
      <c r="L36" s="31"/>
      <c r="M36" s="32">
        <f t="shared" si="10"/>
        <v>10.979731901075716</v>
      </c>
      <c r="N36" s="33">
        <f t="shared" ref="N36:N46" si="47">IF((H36)=0,"",(M36/H36))</f>
        <v>0.2298537650199412</v>
      </c>
      <c r="O36" s="31"/>
      <c r="P36" s="42"/>
      <c r="Q36" s="44">
        <f>SUM(Q29:Q35)+Q28</f>
        <v>58.548068000000008</v>
      </c>
      <c r="R36" s="31"/>
      <c r="S36" s="32">
        <f t="shared" si="12"/>
        <v>-0.19999999999998863</v>
      </c>
      <c r="T36" s="33">
        <f t="shared" ref="T36:T46" si="48">IF((K36)=0,"",(S36/K36))</f>
        <v>-3.4043672721286535E-3</v>
      </c>
      <c r="U36" s="31"/>
      <c r="V36" s="42"/>
      <c r="W36" s="44">
        <f>SUM(W29:W35)+W28</f>
        <v>59.848068000000012</v>
      </c>
      <c r="X36" s="31"/>
      <c r="Y36" s="32">
        <f t="shared" si="13"/>
        <v>1.3000000000000043</v>
      </c>
      <c r="Z36" s="33">
        <f t="shared" ref="Z36:Z46" si="49">IF((Q36)=0,"",(Y36/Q36))</f>
        <v>2.2203977764048578E-2</v>
      </c>
      <c r="AA36" s="31"/>
      <c r="AB36" s="42"/>
      <c r="AC36" s="44">
        <f>SUM(AC29:AC35)+AC28</f>
        <v>60.67806800000001</v>
      </c>
      <c r="AD36" s="31"/>
      <c r="AE36" s="32">
        <f t="shared" si="14"/>
        <v>0.82999999999999829</v>
      </c>
      <c r="AF36" s="33">
        <f t="shared" ref="AF36:AF46" si="50">IF((W36)=0,"",(AE36/W36))</f>
        <v>1.3868451025018855E-2</v>
      </c>
      <c r="AG36" s="31"/>
      <c r="AH36" s="42"/>
      <c r="AI36" s="44">
        <f>SUM(AI29:AI35)+AI28</f>
        <v>61.470068000000005</v>
      </c>
      <c r="AJ36" s="31"/>
      <c r="AK36" s="32">
        <f t="shared" si="15"/>
        <v>0.79199999999999449</v>
      </c>
      <c r="AL36" s="33">
        <f t="shared" ref="AL36:AL46" si="51">IF((AC36)=0,"",(AK36/AC36))</f>
        <v>1.3052492047043989E-2</v>
      </c>
    </row>
    <row r="37" spans="2:38" x14ac:dyDescent="0.25">
      <c r="B37" s="19" t="s">
        <v>23</v>
      </c>
      <c r="C37" s="19"/>
      <c r="D37" s="45" t="s">
        <v>58</v>
      </c>
      <c r="E37" s="45"/>
      <c r="F37" s="46">
        <f>G7*(1+G63)</f>
        <v>1037.9000000000001</v>
      </c>
      <c r="G37" s="20">
        <v>6.3E-3</v>
      </c>
      <c r="H37" s="18">
        <f>F37*G37</f>
        <v>6.5387700000000004</v>
      </c>
      <c r="I37" s="19"/>
      <c r="J37" s="20">
        <v>6.4999999999999997E-3</v>
      </c>
      <c r="K37" s="18">
        <f>$F37*J37</f>
        <v>6.7463500000000005</v>
      </c>
      <c r="L37" s="19"/>
      <c r="M37" s="21">
        <f t="shared" si="10"/>
        <v>0.2075800000000001</v>
      </c>
      <c r="N37" s="22">
        <f t="shared" si="47"/>
        <v>3.1746031746031758E-2</v>
      </c>
      <c r="O37" s="19"/>
      <c r="P37" s="20">
        <v>6.7000000000000002E-3</v>
      </c>
      <c r="Q37" s="18">
        <f>$F37*P37</f>
        <v>6.9539300000000006</v>
      </c>
      <c r="R37" s="19"/>
      <c r="S37" s="21">
        <f t="shared" si="12"/>
        <v>0.2075800000000001</v>
      </c>
      <c r="T37" s="22">
        <f t="shared" si="48"/>
        <v>3.0769230769230781E-2</v>
      </c>
      <c r="U37" s="19"/>
      <c r="V37" s="20">
        <v>6.8999999999999999E-3</v>
      </c>
      <c r="W37" s="18">
        <f>$F37*V37</f>
        <v>7.1615100000000007</v>
      </c>
      <c r="X37" s="19"/>
      <c r="Y37" s="21">
        <f t="shared" si="13"/>
        <v>0.2075800000000001</v>
      </c>
      <c r="Z37" s="22">
        <f t="shared" si="49"/>
        <v>2.9850746268656726E-2</v>
      </c>
      <c r="AA37" s="19"/>
      <c r="AB37" s="20">
        <v>7.1999999999999998E-3</v>
      </c>
      <c r="AC37" s="18">
        <f>$F37*AB37</f>
        <v>7.4728800000000009</v>
      </c>
      <c r="AD37" s="19"/>
      <c r="AE37" s="21">
        <f t="shared" si="14"/>
        <v>0.31137000000000015</v>
      </c>
      <c r="AF37" s="22">
        <f t="shared" si="50"/>
        <v>4.3478260869565237E-2</v>
      </c>
      <c r="AG37" s="19"/>
      <c r="AH37" s="20">
        <v>7.4000000000000003E-3</v>
      </c>
      <c r="AI37" s="18">
        <f>$F37*AH37</f>
        <v>7.680460000000001</v>
      </c>
      <c r="AJ37" s="19"/>
      <c r="AK37" s="21">
        <f t="shared" si="15"/>
        <v>0.2075800000000001</v>
      </c>
      <c r="AL37" s="22">
        <f t="shared" si="51"/>
        <v>2.7777777777777787E-2</v>
      </c>
    </row>
    <row r="38" spans="2:38" ht="25.5" customHeight="1" x14ac:dyDescent="0.25">
      <c r="B38" s="47" t="s">
        <v>24</v>
      </c>
      <c r="C38" s="19"/>
      <c r="D38" s="45" t="s">
        <v>58</v>
      </c>
      <c r="E38" s="45"/>
      <c r="F38" s="46">
        <f>F37</f>
        <v>1037.9000000000001</v>
      </c>
      <c r="G38" s="20">
        <v>4.7000000000000002E-3</v>
      </c>
      <c r="H38" s="18">
        <f>F38*G38</f>
        <v>4.8781300000000005</v>
      </c>
      <c r="I38" s="19"/>
      <c r="J38" s="20">
        <v>5.1000000000000004E-3</v>
      </c>
      <c r="K38" s="18">
        <f>$F38*J38</f>
        <v>5.2932900000000007</v>
      </c>
      <c r="L38" s="19"/>
      <c r="M38" s="21">
        <f t="shared" si="10"/>
        <v>0.4151600000000002</v>
      </c>
      <c r="N38" s="22">
        <f t="shared" si="47"/>
        <v>8.510638297872343E-2</v>
      </c>
      <c r="O38" s="19"/>
      <c r="P38" s="20">
        <v>5.1999999999999998E-3</v>
      </c>
      <c r="Q38" s="18">
        <f>$F38*P38</f>
        <v>5.3970799999999999</v>
      </c>
      <c r="R38" s="19"/>
      <c r="S38" s="21">
        <f t="shared" si="12"/>
        <v>0.10378999999999916</v>
      </c>
      <c r="T38" s="22">
        <f t="shared" si="48"/>
        <v>1.9607843137254742E-2</v>
      </c>
      <c r="U38" s="19"/>
      <c r="V38" s="20">
        <v>5.3E-3</v>
      </c>
      <c r="W38" s="18">
        <f>$F38*V38</f>
        <v>5.5008700000000008</v>
      </c>
      <c r="X38" s="19"/>
      <c r="Y38" s="21">
        <f t="shared" si="13"/>
        <v>0.10379000000000094</v>
      </c>
      <c r="Z38" s="22">
        <f t="shared" si="49"/>
        <v>1.9230769230769405E-2</v>
      </c>
      <c r="AA38" s="19"/>
      <c r="AB38" s="20">
        <v>5.4000000000000003E-3</v>
      </c>
      <c r="AC38" s="18">
        <f>$F38*AB38</f>
        <v>5.6046600000000009</v>
      </c>
      <c r="AD38" s="19"/>
      <c r="AE38" s="21">
        <f t="shared" si="14"/>
        <v>0.10379000000000005</v>
      </c>
      <c r="AF38" s="22">
        <f t="shared" si="50"/>
        <v>1.8867924528301893E-2</v>
      </c>
      <c r="AG38" s="19"/>
      <c r="AH38" s="20">
        <v>5.4999999999999997E-3</v>
      </c>
      <c r="AI38" s="18">
        <f>$F38*AH38</f>
        <v>5.70845</v>
      </c>
      <c r="AJ38" s="19"/>
      <c r="AK38" s="21">
        <f t="shared" si="15"/>
        <v>0.10378999999999916</v>
      </c>
      <c r="AL38" s="22">
        <f t="shared" si="51"/>
        <v>1.8518518518518365E-2</v>
      </c>
    </row>
    <row r="39" spans="2:38" ht="25.5" customHeight="1" x14ac:dyDescent="0.25">
      <c r="B39" s="40" t="s">
        <v>25</v>
      </c>
      <c r="C39" s="26"/>
      <c r="D39" s="26"/>
      <c r="E39" s="26"/>
      <c r="F39" s="43"/>
      <c r="G39" s="48"/>
      <c r="H39" s="44">
        <f>SUM(H36:H38)</f>
        <v>59.185236098924278</v>
      </c>
      <c r="I39" s="49"/>
      <c r="J39" s="48"/>
      <c r="K39" s="44">
        <f>SUM(K36:K38)</f>
        <v>70.787707999999995</v>
      </c>
      <c r="L39" s="49"/>
      <c r="M39" s="32">
        <f t="shared" si="10"/>
        <v>11.602471901075717</v>
      </c>
      <c r="N39" s="33">
        <f t="shared" si="47"/>
        <v>0.19603659064032353</v>
      </c>
      <c r="O39" s="49"/>
      <c r="P39" s="48"/>
      <c r="Q39" s="44">
        <f>SUM(Q36:Q38)</f>
        <v>70.899078000000017</v>
      </c>
      <c r="R39" s="49"/>
      <c r="S39" s="32">
        <f t="shared" si="12"/>
        <v>0.11137000000002217</v>
      </c>
      <c r="T39" s="33">
        <f t="shared" si="48"/>
        <v>1.5732957479004997E-3</v>
      </c>
      <c r="U39" s="49"/>
      <c r="V39" s="48"/>
      <c r="W39" s="44">
        <f>SUM(W36:W38)</f>
        <v>72.510448000000025</v>
      </c>
      <c r="X39" s="49"/>
      <c r="Y39" s="32">
        <f t="shared" si="13"/>
        <v>1.611370000000008</v>
      </c>
      <c r="Z39" s="33">
        <f t="shared" si="49"/>
        <v>2.2727658038091941E-2</v>
      </c>
      <c r="AA39" s="49"/>
      <c r="AB39" s="48"/>
      <c r="AC39" s="44">
        <f>SUM(AC36:AC38)</f>
        <v>73.755608000000009</v>
      </c>
      <c r="AD39" s="49"/>
      <c r="AE39" s="32">
        <f t="shared" si="14"/>
        <v>1.2451599999999843</v>
      </c>
      <c r="AF39" s="33">
        <f t="shared" si="50"/>
        <v>1.7172146005772628E-2</v>
      </c>
      <c r="AG39" s="49"/>
      <c r="AH39" s="48"/>
      <c r="AI39" s="44">
        <f>SUM(AI36:AI38)</f>
        <v>74.858978000000008</v>
      </c>
      <c r="AJ39" s="49"/>
      <c r="AK39" s="32">
        <f t="shared" si="15"/>
        <v>1.1033699999999982</v>
      </c>
      <c r="AL39" s="33">
        <f t="shared" si="51"/>
        <v>1.4959811598326165E-2</v>
      </c>
    </row>
    <row r="40" spans="2:38" ht="24.75" customHeight="1" x14ac:dyDescent="0.25">
      <c r="B40" s="50" t="s">
        <v>26</v>
      </c>
      <c r="C40" s="14"/>
      <c r="D40" s="15" t="s">
        <v>58</v>
      </c>
      <c r="E40" s="15"/>
      <c r="F40" s="46">
        <f>F38</f>
        <v>1037.9000000000001</v>
      </c>
      <c r="G40" s="51">
        <v>4.4000000000000003E-3</v>
      </c>
      <c r="H40" s="162">
        <f t="shared" ref="H40:H48" si="52">F40*G40</f>
        <v>4.5667600000000004</v>
      </c>
      <c r="I40" s="19"/>
      <c r="J40" s="51">
        <v>4.4000000000000003E-3</v>
      </c>
      <c r="K40" s="162">
        <f t="shared" ref="K40:K48" si="53">$F40*J40</f>
        <v>4.5667600000000004</v>
      </c>
      <c r="L40" s="19"/>
      <c r="M40" s="21">
        <f t="shared" si="10"/>
        <v>0</v>
      </c>
      <c r="N40" s="163">
        <f t="shared" si="47"/>
        <v>0</v>
      </c>
      <c r="O40" s="19"/>
      <c r="P40" s="51">
        <v>4.4000000000000003E-3</v>
      </c>
      <c r="Q40" s="162">
        <f t="shared" ref="Q40:Q48" si="54">$F40*P40</f>
        <v>4.5667600000000004</v>
      </c>
      <c r="R40" s="19"/>
      <c r="S40" s="21">
        <f t="shared" si="12"/>
        <v>0</v>
      </c>
      <c r="T40" s="163">
        <f t="shared" si="48"/>
        <v>0</v>
      </c>
      <c r="U40" s="19"/>
      <c r="V40" s="51">
        <v>4.4000000000000003E-3</v>
      </c>
      <c r="W40" s="162">
        <f t="shared" ref="W40:W48" si="55">$F40*V40</f>
        <v>4.5667600000000004</v>
      </c>
      <c r="X40" s="19"/>
      <c r="Y40" s="21">
        <f t="shared" si="13"/>
        <v>0</v>
      </c>
      <c r="Z40" s="163">
        <f t="shared" si="49"/>
        <v>0</v>
      </c>
      <c r="AA40" s="19"/>
      <c r="AB40" s="51">
        <v>4.4000000000000003E-3</v>
      </c>
      <c r="AC40" s="162">
        <f t="shared" ref="AC40:AC48" si="56">$F40*AB40</f>
        <v>4.5667600000000004</v>
      </c>
      <c r="AD40" s="19"/>
      <c r="AE40" s="21">
        <f t="shared" si="14"/>
        <v>0</v>
      </c>
      <c r="AF40" s="163">
        <f t="shared" si="50"/>
        <v>0</v>
      </c>
      <c r="AG40" s="19"/>
      <c r="AH40" s="51">
        <v>4.4000000000000003E-3</v>
      </c>
      <c r="AI40" s="162">
        <f t="shared" ref="AI40:AI48" si="57">$F40*AH40</f>
        <v>4.5667600000000004</v>
      </c>
      <c r="AJ40" s="19"/>
      <c r="AK40" s="21">
        <f t="shared" si="15"/>
        <v>0</v>
      </c>
      <c r="AL40" s="163">
        <f t="shared" si="51"/>
        <v>0</v>
      </c>
    </row>
    <row r="41" spans="2:38" ht="25.5" customHeight="1" x14ac:dyDescent="0.25">
      <c r="B41" s="50" t="s">
        <v>27</v>
      </c>
      <c r="C41" s="14"/>
      <c r="D41" s="15" t="s">
        <v>58</v>
      </c>
      <c r="E41" s="15"/>
      <c r="F41" s="46">
        <f>F38</f>
        <v>1037.9000000000001</v>
      </c>
      <c r="G41" s="51">
        <v>1.1999999999999999E-3</v>
      </c>
      <c r="H41" s="162">
        <f t="shared" si="52"/>
        <v>1.2454799999999999</v>
      </c>
      <c r="I41" s="19"/>
      <c r="J41" s="51">
        <v>1.1999999999999999E-3</v>
      </c>
      <c r="K41" s="162">
        <f t="shared" si="53"/>
        <v>1.2454799999999999</v>
      </c>
      <c r="L41" s="19"/>
      <c r="M41" s="21">
        <f t="shared" si="10"/>
        <v>0</v>
      </c>
      <c r="N41" s="163">
        <f t="shared" si="47"/>
        <v>0</v>
      </c>
      <c r="O41" s="19"/>
      <c r="P41" s="51">
        <v>1.2999999999999999E-3</v>
      </c>
      <c r="Q41" s="162">
        <f t="shared" si="54"/>
        <v>1.34927</v>
      </c>
      <c r="R41" s="19"/>
      <c r="S41" s="21">
        <f t="shared" si="12"/>
        <v>0.10379000000000005</v>
      </c>
      <c r="T41" s="163">
        <f t="shared" si="48"/>
        <v>8.3333333333333384E-2</v>
      </c>
      <c r="U41" s="19"/>
      <c r="V41" s="51">
        <v>1.2999999999999999E-3</v>
      </c>
      <c r="W41" s="162">
        <f t="shared" si="55"/>
        <v>1.34927</v>
      </c>
      <c r="X41" s="19"/>
      <c r="Y41" s="21">
        <f t="shared" si="13"/>
        <v>0</v>
      </c>
      <c r="Z41" s="163">
        <f t="shared" si="49"/>
        <v>0</v>
      </c>
      <c r="AA41" s="19"/>
      <c r="AB41" s="51">
        <v>1.2999999999999999E-3</v>
      </c>
      <c r="AC41" s="162">
        <f t="shared" si="56"/>
        <v>1.34927</v>
      </c>
      <c r="AD41" s="19"/>
      <c r="AE41" s="21">
        <f t="shared" si="14"/>
        <v>0</v>
      </c>
      <c r="AF41" s="163">
        <f t="shared" si="50"/>
        <v>0</v>
      </c>
      <c r="AG41" s="19"/>
      <c r="AH41" s="51">
        <v>1.2999999999999999E-3</v>
      </c>
      <c r="AI41" s="162">
        <f t="shared" si="57"/>
        <v>1.34927</v>
      </c>
      <c r="AJ41" s="19"/>
      <c r="AK41" s="21">
        <f t="shared" si="15"/>
        <v>0</v>
      </c>
      <c r="AL41" s="163">
        <f t="shared" si="51"/>
        <v>0</v>
      </c>
    </row>
    <row r="42" spans="2:38" x14ac:dyDescent="0.25">
      <c r="B42" s="14" t="s">
        <v>28</v>
      </c>
      <c r="C42" s="14"/>
      <c r="D42" s="15" t="s">
        <v>55</v>
      </c>
      <c r="E42" s="15"/>
      <c r="F42" s="17">
        <v>1</v>
      </c>
      <c r="G42" s="51">
        <v>0.25</v>
      </c>
      <c r="H42" s="162">
        <f t="shared" si="52"/>
        <v>0.25</v>
      </c>
      <c r="I42" s="19"/>
      <c r="J42" s="51">
        <v>0.25</v>
      </c>
      <c r="K42" s="162">
        <f t="shared" si="53"/>
        <v>0.25</v>
      </c>
      <c r="L42" s="19"/>
      <c r="M42" s="21">
        <f t="shared" si="10"/>
        <v>0</v>
      </c>
      <c r="N42" s="163">
        <f t="shared" si="47"/>
        <v>0</v>
      </c>
      <c r="O42" s="19"/>
      <c r="P42" s="51">
        <v>0.25</v>
      </c>
      <c r="Q42" s="162">
        <f t="shared" si="54"/>
        <v>0.25</v>
      </c>
      <c r="R42" s="19"/>
      <c r="S42" s="21">
        <f t="shared" si="12"/>
        <v>0</v>
      </c>
      <c r="T42" s="163">
        <f t="shared" si="48"/>
        <v>0</v>
      </c>
      <c r="U42" s="19"/>
      <c r="V42" s="51">
        <v>0.25</v>
      </c>
      <c r="W42" s="162">
        <f t="shared" si="55"/>
        <v>0.25</v>
      </c>
      <c r="X42" s="19"/>
      <c r="Y42" s="21">
        <f t="shared" si="13"/>
        <v>0</v>
      </c>
      <c r="Z42" s="163">
        <f t="shared" si="49"/>
        <v>0</v>
      </c>
      <c r="AA42" s="19"/>
      <c r="AB42" s="51">
        <v>0.25</v>
      </c>
      <c r="AC42" s="162">
        <f t="shared" si="56"/>
        <v>0.25</v>
      </c>
      <c r="AD42" s="19"/>
      <c r="AE42" s="21">
        <f t="shared" si="14"/>
        <v>0</v>
      </c>
      <c r="AF42" s="163">
        <f t="shared" si="50"/>
        <v>0</v>
      </c>
      <c r="AG42" s="19"/>
      <c r="AH42" s="51">
        <v>0.25</v>
      </c>
      <c r="AI42" s="162">
        <f t="shared" si="57"/>
        <v>0.25</v>
      </c>
      <c r="AJ42" s="19"/>
      <c r="AK42" s="21">
        <f t="shared" si="15"/>
        <v>0</v>
      </c>
      <c r="AL42" s="163">
        <f t="shared" si="51"/>
        <v>0</v>
      </c>
    </row>
    <row r="43" spans="2:38" x14ac:dyDescent="0.25">
      <c r="B43" s="14" t="s">
        <v>29</v>
      </c>
      <c r="C43" s="14"/>
      <c r="D43" s="15" t="s">
        <v>58</v>
      </c>
      <c r="E43" s="15"/>
      <c r="F43" s="54">
        <f>G7</f>
        <v>1000</v>
      </c>
      <c r="G43" s="51">
        <v>7.0000000000000001E-3</v>
      </c>
      <c r="H43" s="162">
        <f t="shared" si="52"/>
        <v>7</v>
      </c>
      <c r="I43" s="19"/>
      <c r="J43" s="51">
        <v>7.0000000000000001E-3</v>
      </c>
      <c r="K43" s="162">
        <f t="shared" si="53"/>
        <v>7</v>
      </c>
      <c r="L43" s="19"/>
      <c r="M43" s="21">
        <f t="shared" si="10"/>
        <v>0</v>
      </c>
      <c r="N43" s="163">
        <f t="shared" si="47"/>
        <v>0</v>
      </c>
      <c r="O43" s="19"/>
      <c r="P43" s="51">
        <v>7.0000000000000001E-3</v>
      </c>
      <c r="Q43" s="162">
        <f t="shared" si="54"/>
        <v>7</v>
      </c>
      <c r="R43" s="19"/>
      <c r="S43" s="21">
        <f t="shared" si="12"/>
        <v>0</v>
      </c>
      <c r="T43" s="163">
        <f t="shared" si="48"/>
        <v>0</v>
      </c>
      <c r="U43" s="19"/>
      <c r="V43" s="51">
        <v>7.0000000000000001E-3</v>
      </c>
      <c r="W43" s="162">
        <f t="shared" si="55"/>
        <v>7</v>
      </c>
      <c r="X43" s="19"/>
      <c r="Y43" s="21">
        <f t="shared" si="13"/>
        <v>0</v>
      </c>
      <c r="Z43" s="163">
        <f t="shared" si="49"/>
        <v>0</v>
      </c>
      <c r="AA43" s="19"/>
      <c r="AB43" s="51">
        <v>7.0000000000000001E-3</v>
      </c>
      <c r="AC43" s="162">
        <f t="shared" si="56"/>
        <v>7</v>
      </c>
      <c r="AD43" s="19"/>
      <c r="AE43" s="21">
        <f t="shared" si="14"/>
        <v>0</v>
      </c>
      <c r="AF43" s="163">
        <f t="shared" si="50"/>
        <v>0</v>
      </c>
      <c r="AG43" s="19"/>
      <c r="AH43" s="51">
        <v>7.0000000000000001E-3</v>
      </c>
      <c r="AI43" s="162">
        <f t="shared" si="57"/>
        <v>7</v>
      </c>
      <c r="AJ43" s="19"/>
      <c r="AK43" s="21">
        <f t="shared" si="15"/>
        <v>0</v>
      </c>
      <c r="AL43" s="163">
        <f t="shared" si="51"/>
        <v>0</v>
      </c>
    </row>
    <row r="44" spans="2:38" x14ac:dyDescent="0.25">
      <c r="B44" s="37" t="s">
        <v>30</v>
      </c>
      <c r="C44" s="14"/>
      <c r="D44" s="15" t="s">
        <v>58</v>
      </c>
      <c r="E44" s="15"/>
      <c r="F44" s="56">
        <f>0.64*$G$7</f>
        <v>640</v>
      </c>
      <c r="G44" s="55">
        <v>7.1999999999999995E-2</v>
      </c>
      <c r="H44" s="162">
        <f t="shared" si="52"/>
        <v>46.08</v>
      </c>
      <c r="I44" s="19"/>
      <c r="J44" s="55">
        <v>7.1999999999999995E-2</v>
      </c>
      <c r="K44" s="162">
        <f t="shared" si="53"/>
        <v>46.08</v>
      </c>
      <c r="L44" s="19"/>
      <c r="M44" s="21">
        <f t="shared" si="10"/>
        <v>0</v>
      </c>
      <c r="N44" s="163">
        <f t="shared" si="47"/>
        <v>0</v>
      </c>
      <c r="O44" s="19"/>
      <c r="P44" s="55">
        <v>7.1999999999999995E-2</v>
      </c>
      <c r="Q44" s="162">
        <f t="shared" si="54"/>
        <v>46.08</v>
      </c>
      <c r="R44" s="19"/>
      <c r="S44" s="21">
        <f t="shared" si="12"/>
        <v>0</v>
      </c>
      <c r="T44" s="163">
        <f t="shared" si="48"/>
        <v>0</v>
      </c>
      <c r="U44" s="19"/>
      <c r="V44" s="55">
        <v>7.1999999999999995E-2</v>
      </c>
      <c r="W44" s="162">
        <f t="shared" si="55"/>
        <v>46.08</v>
      </c>
      <c r="X44" s="19"/>
      <c r="Y44" s="21">
        <f t="shared" si="13"/>
        <v>0</v>
      </c>
      <c r="Z44" s="163">
        <f t="shared" si="49"/>
        <v>0</v>
      </c>
      <c r="AA44" s="19"/>
      <c r="AB44" s="55">
        <v>7.1999999999999995E-2</v>
      </c>
      <c r="AC44" s="162">
        <f t="shared" si="56"/>
        <v>46.08</v>
      </c>
      <c r="AD44" s="19"/>
      <c r="AE44" s="21">
        <f t="shared" si="14"/>
        <v>0</v>
      </c>
      <c r="AF44" s="163">
        <f t="shared" si="50"/>
        <v>0</v>
      </c>
      <c r="AG44" s="19"/>
      <c r="AH44" s="55">
        <v>7.1999999999999995E-2</v>
      </c>
      <c r="AI44" s="162">
        <f t="shared" si="57"/>
        <v>46.08</v>
      </c>
      <c r="AJ44" s="19"/>
      <c r="AK44" s="21">
        <f t="shared" si="15"/>
        <v>0</v>
      </c>
      <c r="AL44" s="163">
        <f t="shared" si="51"/>
        <v>0</v>
      </c>
    </row>
    <row r="45" spans="2:38" x14ac:dyDescent="0.25">
      <c r="B45" s="37" t="s">
        <v>31</v>
      </c>
      <c r="C45" s="14"/>
      <c r="D45" s="15" t="s">
        <v>58</v>
      </c>
      <c r="E45" s="15"/>
      <c r="F45" s="56">
        <f>0.18*$G$7</f>
        <v>180</v>
      </c>
      <c r="G45" s="55">
        <v>0.109</v>
      </c>
      <c r="H45" s="162">
        <f t="shared" si="52"/>
        <v>19.62</v>
      </c>
      <c r="I45" s="19"/>
      <c r="J45" s="55">
        <v>0.109</v>
      </c>
      <c r="K45" s="162">
        <f t="shared" si="53"/>
        <v>19.62</v>
      </c>
      <c r="L45" s="19"/>
      <c r="M45" s="21">
        <f t="shared" si="10"/>
        <v>0</v>
      </c>
      <c r="N45" s="163">
        <f>IF((H45)=0,"",(M45/H45))</f>
        <v>0</v>
      </c>
      <c r="O45" s="19"/>
      <c r="P45" s="55">
        <v>0.109</v>
      </c>
      <c r="Q45" s="162">
        <f t="shared" si="54"/>
        <v>19.62</v>
      </c>
      <c r="R45" s="19"/>
      <c r="S45" s="21">
        <f t="shared" si="12"/>
        <v>0</v>
      </c>
      <c r="T45" s="163">
        <f t="shared" si="48"/>
        <v>0</v>
      </c>
      <c r="U45" s="19"/>
      <c r="V45" s="55">
        <v>0.109</v>
      </c>
      <c r="W45" s="162">
        <f t="shared" si="55"/>
        <v>19.62</v>
      </c>
      <c r="X45" s="19"/>
      <c r="Y45" s="21">
        <f t="shared" si="13"/>
        <v>0</v>
      </c>
      <c r="Z45" s="163">
        <f t="shared" si="49"/>
        <v>0</v>
      </c>
      <c r="AA45" s="19"/>
      <c r="AB45" s="55">
        <v>0.109</v>
      </c>
      <c r="AC45" s="162">
        <f t="shared" si="56"/>
        <v>19.62</v>
      </c>
      <c r="AD45" s="19"/>
      <c r="AE45" s="21">
        <f t="shared" si="14"/>
        <v>0</v>
      </c>
      <c r="AF45" s="163">
        <f t="shared" si="50"/>
        <v>0</v>
      </c>
      <c r="AG45" s="19"/>
      <c r="AH45" s="55">
        <v>0.109</v>
      </c>
      <c r="AI45" s="162">
        <f t="shared" si="57"/>
        <v>19.62</v>
      </c>
      <c r="AJ45" s="19"/>
      <c r="AK45" s="21">
        <f t="shared" si="15"/>
        <v>0</v>
      </c>
      <c r="AL45" s="163">
        <f t="shared" si="51"/>
        <v>0</v>
      </c>
    </row>
    <row r="46" spans="2:38" x14ac:dyDescent="0.25">
      <c r="B46" s="6" t="s">
        <v>32</v>
      </c>
      <c r="C46" s="14"/>
      <c r="D46" s="15" t="s">
        <v>58</v>
      </c>
      <c r="E46" s="15"/>
      <c r="F46" s="56">
        <f>0.18*$G$7</f>
        <v>180</v>
      </c>
      <c r="G46" s="55">
        <v>0.129</v>
      </c>
      <c r="H46" s="162">
        <f t="shared" si="52"/>
        <v>23.22</v>
      </c>
      <c r="I46" s="19"/>
      <c r="J46" s="55">
        <v>0.129</v>
      </c>
      <c r="K46" s="162">
        <f t="shared" si="53"/>
        <v>23.22</v>
      </c>
      <c r="L46" s="19"/>
      <c r="M46" s="21">
        <f t="shared" si="10"/>
        <v>0</v>
      </c>
      <c r="N46" s="163">
        <f t="shared" si="47"/>
        <v>0</v>
      </c>
      <c r="O46" s="19"/>
      <c r="P46" s="55">
        <v>0.129</v>
      </c>
      <c r="Q46" s="162">
        <f t="shared" si="54"/>
        <v>23.22</v>
      </c>
      <c r="R46" s="19"/>
      <c r="S46" s="21">
        <f t="shared" si="12"/>
        <v>0</v>
      </c>
      <c r="T46" s="163">
        <f t="shared" si="48"/>
        <v>0</v>
      </c>
      <c r="U46" s="19"/>
      <c r="V46" s="55">
        <v>0.129</v>
      </c>
      <c r="W46" s="162">
        <f t="shared" si="55"/>
        <v>23.22</v>
      </c>
      <c r="X46" s="19"/>
      <c r="Y46" s="21">
        <f t="shared" si="13"/>
        <v>0</v>
      </c>
      <c r="Z46" s="163">
        <f t="shared" si="49"/>
        <v>0</v>
      </c>
      <c r="AA46" s="19"/>
      <c r="AB46" s="55">
        <v>0.129</v>
      </c>
      <c r="AC46" s="162">
        <f t="shared" si="56"/>
        <v>23.22</v>
      </c>
      <c r="AD46" s="19"/>
      <c r="AE46" s="21">
        <f t="shared" si="14"/>
        <v>0</v>
      </c>
      <c r="AF46" s="163">
        <f t="shared" si="50"/>
        <v>0</v>
      </c>
      <c r="AG46" s="19"/>
      <c r="AH46" s="55">
        <v>0.129</v>
      </c>
      <c r="AI46" s="162">
        <f t="shared" si="57"/>
        <v>23.22</v>
      </c>
      <c r="AJ46" s="19"/>
      <c r="AK46" s="21">
        <f t="shared" si="15"/>
        <v>0</v>
      </c>
      <c r="AL46" s="163">
        <f t="shared" si="51"/>
        <v>0</v>
      </c>
    </row>
    <row r="47" spans="2:38" s="62" customFormat="1" x14ac:dyDescent="0.25">
      <c r="B47" s="166" t="s">
        <v>33</v>
      </c>
      <c r="C47" s="57"/>
      <c r="D47" s="58" t="s">
        <v>58</v>
      </c>
      <c r="E47" s="58"/>
      <c r="F47" s="59">
        <f>IF(AND(N3=1, G7&gt;=750), 750, IF(AND(N3=1, AND(G7&lt;750, G7&gt;=0)), G7, IF(AND(N3=2, G7&gt;=750), 750, IF(AND(N3=2, AND(G7&lt;750, G7&gt;=0)), G7))))</f>
        <v>750</v>
      </c>
      <c r="G47" s="55">
        <v>8.3000000000000004E-2</v>
      </c>
      <c r="H47" s="162">
        <f t="shared" si="52"/>
        <v>62.25</v>
      </c>
      <c r="I47" s="60"/>
      <c r="J47" s="55">
        <v>8.3000000000000004E-2</v>
      </c>
      <c r="K47" s="162">
        <f t="shared" si="53"/>
        <v>62.25</v>
      </c>
      <c r="L47" s="60"/>
      <c r="M47" s="61">
        <f>K47-H47</f>
        <v>0</v>
      </c>
      <c r="N47" s="163">
        <f>IF((H47)=FALSE,"",(M47/H47))</f>
        <v>0</v>
      </c>
      <c r="O47" s="60"/>
      <c r="P47" s="55">
        <v>8.3000000000000004E-2</v>
      </c>
      <c r="Q47" s="162">
        <f t="shared" si="54"/>
        <v>62.25</v>
      </c>
      <c r="R47" s="60"/>
      <c r="S47" s="61">
        <f t="shared" si="12"/>
        <v>0</v>
      </c>
      <c r="T47" s="163">
        <f>IF((K47)=FALSE,"",(S47/K47))</f>
        <v>0</v>
      </c>
      <c r="U47" s="60"/>
      <c r="V47" s="55">
        <v>8.3000000000000004E-2</v>
      </c>
      <c r="W47" s="162">
        <f t="shared" si="55"/>
        <v>62.25</v>
      </c>
      <c r="X47" s="60"/>
      <c r="Y47" s="61">
        <f t="shared" si="13"/>
        <v>0</v>
      </c>
      <c r="Z47" s="163">
        <f>IF((Q47)=FALSE,"",(Y47/Q47))</f>
        <v>0</v>
      </c>
      <c r="AA47" s="60"/>
      <c r="AB47" s="55">
        <v>8.3000000000000004E-2</v>
      </c>
      <c r="AC47" s="162">
        <f t="shared" si="56"/>
        <v>62.25</v>
      </c>
      <c r="AD47" s="60"/>
      <c r="AE47" s="61">
        <f t="shared" si="14"/>
        <v>0</v>
      </c>
      <c r="AF47" s="163">
        <f>IF((W47)=FALSE,"",(AE47/W47))</f>
        <v>0</v>
      </c>
      <c r="AG47" s="60"/>
      <c r="AH47" s="55">
        <v>8.3000000000000004E-2</v>
      </c>
      <c r="AI47" s="162">
        <f t="shared" si="57"/>
        <v>62.25</v>
      </c>
      <c r="AJ47" s="60"/>
      <c r="AK47" s="61">
        <f>AI47-AC47</f>
        <v>0</v>
      </c>
      <c r="AL47" s="163">
        <f>IF((AC47)=FALSE,"",(AK47/AC47))</f>
        <v>0</v>
      </c>
    </row>
    <row r="48" spans="2:38" s="62" customFormat="1" ht="13.8" thickBot="1" x14ac:dyDescent="0.3">
      <c r="B48" s="166" t="s">
        <v>34</v>
      </c>
      <c r="C48" s="57"/>
      <c r="D48" s="58" t="s">
        <v>58</v>
      </c>
      <c r="E48" s="58"/>
      <c r="F48" s="59">
        <f>IF(AND(N3=1, G7&gt;=750), G7-750, IF(AND(N3=1, AND(G7&lt;750, G7&gt;=0)), 0, IF(AND(N3=2, G7&gt;=750), G7-750, IF(AND(N3=2, AND(G7&lt;750, G7&gt;=0)), 0))))</f>
        <v>250</v>
      </c>
      <c r="G48" s="55">
        <v>9.7000000000000003E-2</v>
      </c>
      <c r="H48" s="162">
        <f t="shared" si="52"/>
        <v>24.25</v>
      </c>
      <c r="I48" s="60"/>
      <c r="J48" s="55">
        <v>9.7000000000000003E-2</v>
      </c>
      <c r="K48" s="162">
        <f t="shared" si="53"/>
        <v>24.25</v>
      </c>
      <c r="L48" s="60"/>
      <c r="M48" s="61">
        <f t="shared" si="10"/>
        <v>0</v>
      </c>
      <c r="N48" s="163">
        <f>IF((H48)=FALSE,"",(M48/H48))</f>
        <v>0</v>
      </c>
      <c r="O48" s="60"/>
      <c r="P48" s="55">
        <v>9.7000000000000003E-2</v>
      </c>
      <c r="Q48" s="162">
        <f t="shared" si="54"/>
        <v>24.25</v>
      </c>
      <c r="R48" s="60"/>
      <c r="S48" s="61">
        <f t="shared" si="12"/>
        <v>0</v>
      </c>
      <c r="T48" s="163">
        <f>IF((K48)=FALSE,"",(S48/K48))</f>
        <v>0</v>
      </c>
      <c r="U48" s="60"/>
      <c r="V48" s="55">
        <v>9.7000000000000003E-2</v>
      </c>
      <c r="W48" s="162">
        <f t="shared" si="55"/>
        <v>24.25</v>
      </c>
      <c r="X48" s="60"/>
      <c r="Y48" s="61">
        <f t="shared" si="13"/>
        <v>0</v>
      </c>
      <c r="Z48" s="163">
        <f>IF((Q48)=FALSE,"",(Y48/Q48))</f>
        <v>0</v>
      </c>
      <c r="AA48" s="60"/>
      <c r="AB48" s="55">
        <v>9.7000000000000003E-2</v>
      </c>
      <c r="AC48" s="162">
        <f t="shared" si="56"/>
        <v>24.25</v>
      </c>
      <c r="AD48" s="60"/>
      <c r="AE48" s="61">
        <f t="shared" si="14"/>
        <v>0</v>
      </c>
      <c r="AF48" s="163">
        <f>IF((W48)=FALSE,"",(AE48/W48))</f>
        <v>0</v>
      </c>
      <c r="AG48" s="60"/>
      <c r="AH48" s="55">
        <v>9.7000000000000003E-2</v>
      </c>
      <c r="AI48" s="162">
        <f t="shared" si="57"/>
        <v>24.25</v>
      </c>
      <c r="AJ48" s="60"/>
      <c r="AK48" s="61">
        <f t="shared" si="15"/>
        <v>0</v>
      </c>
      <c r="AL48" s="163">
        <f>IF((AC48)=FALSE,"",(AK48/AC48))</f>
        <v>0</v>
      </c>
    </row>
    <row r="49" spans="2:38" ht="8.25" customHeight="1" thickBot="1" x14ac:dyDescent="0.3">
      <c r="B49" s="63"/>
      <c r="C49" s="64"/>
      <c r="D49" s="65"/>
      <c r="E49" s="65"/>
      <c r="F49" s="67"/>
      <c r="G49" s="66"/>
      <c r="H49" s="68"/>
      <c r="I49" s="69"/>
      <c r="J49" s="66"/>
      <c r="K49" s="68"/>
      <c r="L49" s="69"/>
      <c r="M49" s="70"/>
      <c r="N49" s="71"/>
      <c r="O49" s="69"/>
      <c r="P49" s="66"/>
      <c r="Q49" s="68"/>
      <c r="R49" s="69"/>
      <c r="S49" s="70">
        <f t="shared" si="12"/>
        <v>0</v>
      </c>
      <c r="T49" s="71"/>
      <c r="U49" s="69"/>
      <c r="V49" s="66"/>
      <c r="W49" s="68"/>
      <c r="X49" s="69"/>
      <c r="Y49" s="70">
        <f t="shared" si="13"/>
        <v>0</v>
      </c>
      <c r="Z49" s="71"/>
      <c r="AA49" s="69"/>
      <c r="AB49" s="66"/>
      <c r="AC49" s="68"/>
      <c r="AD49" s="69"/>
      <c r="AE49" s="70">
        <f t="shared" si="14"/>
        <v>0</v>
      </c>
      <c r="AF49" s="71"/>
      <c r="AG49" s="69"/>
      <c r="AH49" s="66"/>
      <c r="AI49" s="68"/>
      <c r="AJ49" s="69"/>
      <c r="AK49" s="70">
        <f t="shared" si="15"/>
        <v>0</v>
      </c>
      <c r="AL49" s="71"/>
    </row>
    <row r="50" spans="2:38" x14ac:dyDescent="0.25">
      <c r="B50" s="72" t="s">
        <v>35</v>
      </c>
      <c r="C50" s="14"/>
      <c r="D50" s="14"/>
      <c r="E50" s="14"/>
      <c r="F50" s="74"/>
      <c r="G50" s="73"/>
      <c r="H50" s="75">
        <f>SUM(H40:H46,H39)</f>
        <v>161.16747609892428</v>
      </c>
      <c r="I50" s="76"/>
      <c r="J50" s="73"/>
      <c r="K50" s="75">
        <f>SUM(K40:K46,K39)</f>
        <v>172.769948</v>
      </c>
      <c r="L50" s="76"/>
      <c r="M50" s="77">
        <f>K50-H50</f>
        <v>11.602471901075717</v>
      </c>
      <c r="N50" s="78">
        <f>IF((H50)=0,"",(M50/H50))</f>
        <v>7.1990156959175447E-2</v>
      </c>
      <c r="O50" s="76"/>
      <c r="P50" s="73"/>
      <c r="Q50" s="75">
        <f>SUM(Q40:Q46,Q39)</f>
        <v>172.98510800000003</v>
      </c>
      <c r="R50" s="76"/>
      <c r="S50" s="77">
        <f t="shared" si="12"/>
        <v>0.21516000000002578</v>
      </c>
      <c r="T50" s="78">
        <f>IF((K50)=0,"",(S50/K50))</f>
        <v>1.2453554711958689E-3</v>
      </c>
      <c r="U50" s="76"/>
      <c r="V50" s="73"/>
      <c r="W50" s="75">
        <f>SUM(W40:W46,W39)</f>
        <v>174.59647800000002</v>
      </c>
      <c r="X50" s="76"/>
      <c r="Y50" s="77">
        <f t="shared" si="13"/>
        <v>1.6113699999999938</v>
      </c>
      <c r="Z50" s="78">
        <f>IF((Q50)=0,"",(Y50/Q50))</f>
        <v>9.3150793072892344E-3</v>
      </c>
      <c r="AA50" s="76"/>
      <c r="AB50" s="73"/>
      <c r="AC50" s="75">
        <f>SUM(AC40:AC46,AC39)</f>
        <v>175.84163799999999</v>
      </c>
      <c r="AD50" s="76"/>
      <c r="AE50" s="77">
        <f t="shared" si="14"/>
        <v>1.2451599999999701</v>
      </c>
      <c r="AF50" s="78">
        <f>IF((W50)=0,"",(AE50/W50))</f>
        <v>7.1316444309945928E-3</v>
      </c>
      <c r="AG50" s="76"/>
      <c r="AH50" s="73"/>
      <c r="AI50" s="75">
        <f>SUM(AI40:AI46,AI39)</f>
        <v>176.945008</v>
      </c>
      <c r="AJ50" s="76"/>
      <c r="AK50" s="77">
        <f t="shared" si="15"/>
        <v>1.1033700000000124</v>
      </c>
      <c r="AL50" s="78">
        <f>IF((AC50)=0,"",(AK50/AC50))</f>
        <v>6.2747936868059228E-3</v>
      </c>
    </row>
    <row r="51" spans="2:38" x14ac:dyDescent="0.25">
      <c r="B51" s="79" t="s">
        <v>36</v>
      </c>
      <c r="C51" s="14"/>
      <c r="D51" s="14"/>
      <c r="E51" s="14"/>
      <c r="F51" s="81"/>
      <c r="G51" s="80">
        <v>0.13</v>
      </c>
      <c r="H51" s="82">
        <f>H50*G51</f>
        <v>20.951771892860158</v>
      </c>
      <c r="I51" s="83"/>
      <c r="J51" s="80">
        <v>0.13</v>
      </c>
      <c r="K51" s="84">
        <f>K50*J51</f>
        <v>22.460093239999999</v>
      </c>
      <c r="L51" s="83"/>
      <c r="M51" s="85">
        <f>K51-H51</f>
        <v>1.5083213471398409</v>
      </c>
      <c r="N51" s="86">
        <f>IF((H51)=0,"",(M51/H51))</f>
        <v>7.1990156959175336E-2</v>
      </c>
      <c r="O51" s="83"/>
      <c r="P51" s="80">
        <v>0.13</v>
      </c>
      <c r="Q51" s="84">
        <f>Q50*P51</f>
        <v>22.488064040000005</v>
      </c>
      <c r="R51" s="83"/>
      <c r="S51" s="85">
        <f t="shared" si="12"/>
        <v>2.7970800000005624E-2</v>
      </c>
      <c r="T51" s="86">
        <f>IF((K51)=0,"",(S51/K51))</f>
        <v>1.2453554711959703E-3</v>
      </c>
      <c r="U51" s="83"/>
      <c r="V51" s="80">
        <v>0.13</v>
      </c>
      <c r="W51" s="84">
        <f>W50*V51</f>
        <v>22.697542140000003</v>
      </c>
      <c r="X51" s="83"/>
      <c r="Y51" s="85">
        <f t="shared" si="13"/>
        <v>0.20947809999999834</v>
      </c>
      <c r="Z51" s="86">
        <f>IF((Q51)=0,"",(Y51/Q51))</f>
        <v>9.3150793072891962E-3</v>
      </c>
      <c r="AA51" s="83"/>
      <c r="AB51" s="80">
        <v>0.13</v>
      </c>
      <c r="AC51" s="84">
        <f>AC50*AB51</f>
        <v>22.859412939999999</v>
      </c>
      <c r="AD51" s="83"/>
      <c r="AE51" s="85">
        <f t="shared" si="14"/>
        <v>0.16187079999999554</v>
      </c>
      <c r="AF51" s="86">
        <f>IF((W51)=0,"",(AE51/W51))</f>
        <v>7.1316444309945676E-3</v>
      </c>
      <c r="AG51" s="83"/>
      <c r="AH51" s="80">
        <v>0.13</v>
      </c>
      <c r="AI51" s="84">
        <f>AI50*AH51</f>
        <v>23.002851039999999</v>
      </c>
      <c r="AJ51" s="83"/>
      <c r="AK51" s="85">
        <f t="shared" si="15"/>
        <v>0.1434381000000009</v>
      </c>
      <c r="AL51" s="86">
        <f>IF((AC51)=0,"",(AK51/AC51))</f>
        <v>6.2747936868058915E-3</v>
      </c>
    </row>
    <row r="52" spans="2:38" ht="12.75" customHeight="1" x14ac:dyDescent="0.25">
      <c r="B52" s="87" t="s">
        <v>37</v>
      </c>
      <c r="C52" s="14"/>
      <c r="D52" s="14"/>
      <c r="E52" s="14"/>
      <c r="F52" s="81"/>
      <c r="G52" s="88"/>
      <c r="H52" s="82">
        <f>H50+H51</f>
        <v>182.11924799178445</v>
      </c>
      <c r="I52" s="83"/>
      <c r="J52" s="88"/>
      <c r="K52" s="84">
        <f>K50+K51</f>
        <v>195.23004123999999</v>
      </c>
      <c r="L52" s="83"/>
      <c r="M52" s="85">
        <f>K52-H52</f>
        <v>13.110793248215543</v>
      </c>
      <c r="N52" s="86">
        <f>IF((H52)=0,"",(M52/H52))</f>
        <v>7.199015695917535E-2</v>
      </c>
      <c r="O52" s="83"/>
      <c r="P52" s="88"/>
      <c r="Q52" s="84">
        <f>Q50+Q51</f>
        <v>195.47317204000004</v>
      </c>
      <c r="R52" s="83"/>
      <c r="S52" s="85">
        <f t="shared" si="12"/>
        <v>0.24313080000004561</v>
      </c>
      <c r="T52" s="86">
        <f>IF((K52)=0,"",(S52/K52))</f>
        <v>1.2453554711959534E-3</v>
      </c>
      <c r="U52" s="83"/>
      <c r="V52" s="88"/>
      <c r="W52" s="84">
        <f>W50+W51</f>
        <v>197.29402014000001</v>
      </c>
      <c r="X52" s="83"/>
      <c r="Y52" s="85">
        <f t="shared" si="13"/>
        <v>1.8208480999999779</v>
      </c>
      <c r="Z52" s="86">
        <f>IF((Q52)=0,"",(Y52/Q52))</f>
        <v>9.3150793072891581E-3</v>
      </c>
      <c r="AA52" s="83"/>
      <c r="AB52" s="88"/>
      <c r="AC52" s="84">
        <f>AC50+AC51</f>
        <v>198.70105093999999</v>
      </c>
      <c r="AD52" s="83"/>
      <c r="AE52" s="85">
        <f t="shared" si="14"/>
        <v>1.4070307999999727</v>
      </c>
      <c r="AF52" s="86">
        <f>IF((W52)=0,"",(AE52/W52))</f>
        <v>7.1316444309946258E-3</v>
      </c>
      <c r="AG52" s="83"/>
      <c r="AH52" s="88"/>
      <c r="AI52" s="84">
        <f>AI50+AI51</f>
        <v>199.94785904</v>
      </c>
      <c r="AJ52" s="83"/>
      <c r="AK52" s="85">
        <f t="shared" si="15"/>
        <v>1.2468081000000097</v>
      </c>
      <c r="AL52" s="86">
        <f>IF((AC52)=0,"",(AK52/AC52))</f>
        <v>6.2747936868059011E-3</v>
      </c>
    </row>
    <row r="53" spans="2:38" ht="15.75" customHeight="1" x14ac:dyDescent="0.25">
      <c r="B53" s="149" t="s">
        <v>38</v>
      </c>
      <c r="C53" s="149"/>
      <c r="D53" s="149"/>
      <c r="E53" s="149"/>
      <c r="F53" s="81"/>
      <c r="G53" s="88"/>
      <c r="H53" s="89">
        <f>ROUND(-H52*10%,2)</f>
        <v>-18.21</v>
      </c>
      <c r="I53" s="83"/>
      <c r="J53" s="88"/>
      <c r="K53" s="90">
        <f>ROUND(-K52*10%,2)</f>
        <v>-19.52</v>
      </c>
      <c r="L53" s="83"/>
      <c r="M53" s="91">
        <f>K53-H53</f>
        <v>-1.3099999999999987</v>
      </c>
      <c r="N53" s="92">
        <f>IF((H53)=0,"",(M53/H53))</f>
        <v>7.1938495332234967E-2</v>
      </c>
      <c r="O53" s="83"/>
      <c r="P53" s="88"/>
      <c r="Q53" s="90">
        <f>ROUND(-Q52*10%,2)</f>
        <v>-19.55</v>
      </c>
      <c r="R53" s="83"/>
      <c r="S53" s="91">
        <f t="shared" si="12"/>
        <v>-3.0000000000001137E-2</v>
      </c>
      <c r="T53" s="92">
        <f>IF((K53)=0,"",(S53/K53))</f>
        <v>1.5368852459016976E-3</v>
      </c>
      <c r="U53" s="83"/>
      <c r="V53" s="88"/>
      <c r="W53" s="90">
        <f>ROUND(-W52*10%,2)</f>
        <v>-19.73</v>
      </c>
      <c r="X53" s="83"/>
      <c r="Y53" s="91">
        <f t="shared" si="13"/>
        <v>-0.17999999999999972</v>
      </c>
      <c r="Z53" s="92">
        <f>IF((Q53)=0,"",(Y53/Q53))</f>
        <v>9.2071611253196784E-3</v>
      </c>
      <c r="AA53" s="83"/>
      <c r="AB53" s="88"/>
      <c r="AC53" s="90">
        <f>ROUND(-AC52*10%,2)</f>
        <v>-19.87</v>
      </c>
      <c r="AD53" s="83"/>
      <c r="AE53" s="91">
        <f t="shared" si="14"/>
        <v>-0.14000000000000057</v>
      </c>
      <c r="AF53" s="92">
        <f>IF((W53)=0,"",(AE53/W53))</f>
        <v>7.0957932083122437E-3</v>
      </c>
      <c r="AG53" s="83"/>
      <c r="AH53" s="88"/>
      <c r="AI53" s="90">
        <f>ROUND(-AI52*10%,2)</f>
        <v>-19.989999999999998</v>
      </c>
      <c r="AJ53" s="83"/>
      <c r="AK53" s="91">
        <f t="shared" si="15"/>
        <v>-0.11999999999999744</v>
      </c>
      <c r="AL53" s="92">
        <f>IF((AC53)=0,"",(AK53/AC53))</f>
        <v>6.0392551585303185E-3</v>
      </c>
    </row>
    <row r="54" spans="2:38" ht="13.5" customHeight="1" thickBot="1" x14ac:dyDescent="0.3">
      <c r="B54" s="150" t="s">
        <v>39</v>
      </c>
      <c r="C54" s="150"/>
      <c r="D54" s="150"/>
      <c r="E54" s="150"/>
      <c r="F54" s="94"/>
      <c r="G54" s="93"/>
      <c r="H54" s="95">
        <f>H52+H53</f>
        <v>163.90924799178444</v>
      </c>
      <c r="I54" s="96"/>
      <c r="J54" s="93"/>
      <c r="K54" s="97">
        <f>K52+K53</f>
        <v>175.71004123999998</v>
      </c>
      <c r="L54" s="96"/>
      <c r="M54" s="98">
        <f>K54-H54</f>
        <v>11.800793248215541</v>
      </c>
      <c r="N54" s="99">
        <f>IF((H54)=0,"",(M54/H54))</f>
        <v>7.1995896465872553E-2</v>
      </c>
      <c r="O54" s="96"/>
      <c r="P54" s="93"/>
      <c r="Q54" s="97">
        <f>Q52+Q53</f>
        <v>175.92317204000003</v>
      </c>
      <c r="R54" s="96"/>
      <c r="S54" s="98">
        <f t="shared" si="12"/>
        <v>0.21313080000004447</v>
      </c>
      <c r="T54" s="99">
        <f>IF((K54)=0,"",(S54/K54))</f>
        <v>1.2129688121177548E-3</v>
      </c>
      <c r="U54" s="96"/>
      <c r="V54" s="93"/>
      <c r="W54" s="97">
        <f>W52+W53</f>
        <v>177.56402014000003</v>
      </c>
      <c r="X54" s="96"/>
      <c r="Y54" s="98">
        <f t="shared" si="13"/>
        <v>1.6408480999999995</v>
      </c>
      <c r="Z54" s="99">
        <f>IF((Q54)=0,"",(Y54/Q54))</f>
        <v>9.3270720449885724E-3</v>
      </c>
      <c r="AA54" s="96"/>
      <c r="AB54" s="93"/>
      <c r="AC54" s="97">
        <f>AC52+AC53</f>
        <v>178.83105093999998</v>
      </c>
      <c r="AD54" s="96"/>
      <c r="AE54" s="98">
        <f t="shared" si="14"/>
        <v>1.2670307999999579</v>
      </c>
      <c r="AF54" s="99">
        <f>IF((W54)=0,"",(AE54/W54))</f>
        <v>7.1356280343335878E-3</v>
      </c>
      <c r="AG54" s="96"/>
      <c r="AH54" s="93"/>
      <c r="AI54" s="97">
        <f>AI52+AI53</f>
        <v>179.95785903999999</v>
      </c>
      <c r="AJ54" s="96"/>
      <c r="AK54" s="98">
        <f t="shared" si="15"/>
        <v>1.1268081000000052</v>
      </c>
      <c r="AL54" s="99">
        <f>IF((AC54)=0,"",(AK54/AC54))</f>
        <v>6.3009644805927089E-3</v>
      </c>
    </row>
    <row r="55" spans="2:38" s="62" customFormat="1" ht="8.25" customHeight="1" thickBot="1" x14ac:dyDescent="0.3">
      <c r="B55" s="100"/>
      <c r="C55" s="101"/>
      <c r="D55" s="102"/>
      <c r="E55" s="102"/>
      <c r="F55" s="103"/>
      <c r="G55" s="66"/>
      <c r="H55" s="68"/>
      <c r="I55" s="104"/>
      <c r="J55" s="66"/>
      <c r="K55" s="68"/>
      <c r="L55" s="104"/>
      <c r="M55" s="105"/>
      <c r="N55" s="71"/>
      <c r="O55" s="104"/>
      <c r="P55" s="66"/>
      <c r="Q55" s="68"/>
      <c r="R55" s="104"/>
      <c r="S55" s="105">
        <f t="shared" si="12"/>
        <v>0</v>
      </c>
      <c r="T55" s="71"/>
      <c r="U55" s="104"/>
      <c r="V55" s="66"/>
      <c r="W55" s="68"/>
      <c r="X55" s="104"/>
      <c r="Y55" s="105">
        <f t="shared" si="13"/>
        <v>0</v>
      </c>
      <c r="Z55" s="71"/>
      <c r="AA55" s="104"/>
      <c r="AB55" s="66"/>
      <c r="AC55" s="68"/>
      <c r="AD55" s="104"/>
      <c r="AE55" s="105">
        <f t="shared" si="14"/>
        <v>0</v>
      </c>
      <c r="AF55" s="71"/>
      <c r="AG55" s="104"/>
      <c r="AH55" s="66"/>
      <c r="AI55" s="68"/>
      <c r="AJ55" s="104"/>
      <c r="AK55" s="105">
        <f t="shared" si="15"/>
        <v>0</v>
      </c>
      <c r="AL55" s="71"/>
    </row>
    <row r="56" spans="2:38" s="62" customFormat="1" x14ac:dyDescent="0.25">
      <c r="B56" s="106" t="s">
        <v>40</v>
      </c>
      <c r="C56" s="57"/>
      <c r="D56" s="57"/>
      <c r="E56" s="57"/>
      <c r="F56" s="108"/>
      <c r="G56" s="107"/>
      <c r="H56" s="109">
        <f>SUM(H47:H48,H39,H40:H43)</f>
        <v>158.74747609892427</v>
      </c>
      <c r="I56" s="110"/>
      <c r="J56" s="107"/>
      <c r="K56" s="109">
        <f>SUM(K47:K48,K39,K40:K43)</f>
        <v>170.34994799999998</v>
      </c>
      <c r="L56" s="110"/>
      <c r="M56" s="111">
        <f>K56-H56</f>
        <v>11.602471901075717</v>
      </c>
      <c r="N56" s="78">
        <f>IF((H56)=0,"",(M56/H56))</f>
        <v>7.3087599161863706E-2</v>
      </c>
      <c r="O56" s="110"/>
      <c r="P56" s="107"/>
      <c r="Q56" s="109">
        <f>SUM(Q47:Q48,Q39,Q40:Q43)</f>
        <v>170.56510800000001</v>
      </c>
      <c r="R56" s="110"/>
      <c r="S56" s="111">
        <f t="shared" si="12"/>
        <v>0.21516000000002578</v>
      </c>
      <c r="T56" s="78">
        <f>IF((K56)=0,"",(S56/K56))</f>
        <v>1.2630470541735992E-3</v>
      </c>
      <c r="U56" s="110"/>
      <c r="V56" s="107"/>
      <c r="W56" s="109">
        <f>SUM(W47:W48,W39,W40:W43)</f>
        <v>172.176478</v>
      </c>
      <c r="X56" s="110"/>
      <c r="Y56" s="111">
        <f t="shared" si="13"/>
        <v>1.6113699999999938</v>
      </c>
      <c r="Z56" s="78">
        <f>IF((Q56)=0,"",(Y56/Q56))</f>
        <v>9.4472428675153979E-3</v>
      </c>
      <c r="AA56" s="110"/>
      <c r="AB56" s="107"/>
      <c r="AC56" s="109">
        <f>SUM(AC47:AC48,AC39,AC40:AC43)</f>
        <v>173.42163799999997</v>
      </c>
      <c r="AD56" s="110"/>
      <c r="AE56" s="111">
        <f t="shared" si="14"/>
        <v>1.2451599999999701</v>
      </c>
      <c r="AF56" s="78">
        <f>IF((W56)=0,"",(AE56/W56))</f>
        <v>7.2318821622078368E-3</v>
      </c>
      <c r="AG56" s="110"/>
      <c r="AH56" s="107"/>
      <c r="AI56" s="109">
        <f>SUM(AI47:AI48,AI39,AI40:AI43)</f>
        <v>174.52500799999999</v>
      </c>
      <c r="AJ56" s="110"/>
      <c r="AK56" s="111">
        <f t="shared" si="15"/>
        <v>1.1033700000000124</v>
      </c>
      <c r="AL56" s="78">
        <f>IF((AC56)=0,"",(AK56/AC56))</f>
        <v>6.36235485216679E-3</v>
      </c>
    </row>
    <row r="57" spans="2:38" s="62" customFormat="1" x14ac:dyDescent="0.25">
      <c r="B57" s="112" t="s">
        <v>36</v>
      </c>
      <c r="C57" s="57"/>
      <c r="D57" s="57"/>
      <c r="E57" s="57"/>
      <c r="F57" s="108"/>
      <c r="G57" s="113">
        <v>0.13</v>
      </c>
      <c r="H57" s="114">
        <f>H56*G57</f>
        <v>20.637171892860156</v>
      </c>
      <c r="I57" s="115"/>
      <c r="J57" s="113">
        <v>0.13</v>
      </c>
      <c r="K57" s="116">
        <f>K56*J57</f>
        <v>22.145493239999997</v>
      </c>
      <c r="L57" s="115"/>
      <c r="M57" s="117">
        <f>K57-H57</f>
        <v>1.5083213471398409</v>
      </c>
      <c r="N57" s="86">
        <f>IF((H57)=0,"",(M57/H57))</f>
        <v>7.3087599161863595E-2</v>
      </c>
      <c r="O57" s="115"/>
      <c r="P57" s="113">
        <v>0.13</v>
      </c>
      <c r="Q57" s="116">
        <f>Q56*P57</f>
        <v>22.173464040000002</v>
      </c>
      <c r="R57" s="115"/>
      <c r="S57" s="117">
        <f t="shared" si="12"/>
        <v>2.7970800000005624E-2</v>
      </c>
      <c r="T57" s="86">
        <f>IF((K57)=0,"",(S57/K57))</f>
        <v>1.2630470541737018E-3</v>
      </c>
      <c r="U57" s="115"/>
      <c r="V57" s="113">
        <v>0.13</v>
      </c>
      <c r="W57" s="116">
        <f>W56*V57</f>
        <v>22.382942140000001</v>
      </c>
      <c r="X57" s="115"/>
      <c r="Y57" s="117">
        <f t="shared" si="13"/>
        <v>0.20947809999999834</v>
      </c>
      <c r="Z57" s="86">
        <f>IF((Q57)=0,"",(Y57/Q57))</f>
        <v>9.4472428675153597E-3</v>
      </c>
      <c r="AA57" s="115"/>
      <c r="AB57" s="113">
        <v>0.13</v>
      </c>
      <c r="AC57" s="116">
        <f>AC56*AB57</f>
        <v>22.544812939999996</v>
      </c>
      <c r="AD57" s="115"/>
      <c r="AE57" s="117">
        <f t="shared" si="14"/>
        <v>0.16187079999999554</v>
      </c>
      <c r="AF57" s="86">
        <f>IF((W57)=0,"",(AE57/W57))</f>
        <v>7.2318821622078117E-3</v>
      </c>
      <c r="AG57" s="115"/>
      <c r="AH57" s="113">
        <v>0.13</v>
      </c>
      <c r="AI57" s="116">
        <f>AI56*AH57</f>
        <v>22.688251039999997</v>
      </c>
      <c r="AJ57" s="115"/>
      <c r="AK57" s="117">
        <f t="shared" si="15"/>
        <v>0.1434381000000009</v>
      </c>
      <c r="AL57" s="86">
        <f>IF((AC57)=0,"",(AK57/AC57))</f>
        <v>6.3623548521667588E-3</v>
      </c>
    </row>
    <row r="58" spans="2:38" s="62" customFormat="1" ht="12.75" customHeight="1" x14ac:dyDescent="0.25">
      <c r="B58" s="118" t="s">
        <v>37</v>
      </c>
      <c r="C58" s="57"/>
      <c r="D58" s="57"/>
      <c r="E58" s="57"/>
      <c r="F58" s="120"/>
      <c r="G58" s="119"/>
      <c r="H58" s="114">
        <f>H56+H57</f>
        <v>179.38464799178442</v>
      </c>
      <c r="I58" s="115"/>
      <c r="J58" s="119"/>
      <c r="K58" s="116">
        <f>K56+K57</f>
        <v>192.49544123999999</v>
      </c>
      <c r="L58" s="115"/>
      <c r="M58" s="117">
        <f>K58-H58</f>
        <v>13.110793248215572</v>
      </c>
      <c r="N58" s="86">
        <f>IF((H58)=0,"",(M58/H58))</f>
        <v>7.3087599161863775E-2</v>
      </c>
      <c r="O58" s="115"/>
      <c r="P58" s="119"/>
      <c r="Q58" s="116">
        <f>Q56+Q57</f>
        <v>192.73857204000001</v>
      </c>
      <c r="R58" s="115"/>
      <c r="S58" s="117">
        <f t="shared" si="12"/>
        <v>0.24313080000001719</v>
      </c>
      <c r="T58" s="86">
        <f>IF((K58)=0,"",(S58/K58))</f>
        <v>1.263047054173537E-3</v>
      </c>
      <c r="U58" s="115"/>
      <c r="V58" s="119"/>
      <c r="W58" s="116">
        <f>W56+W57</f>
        <v>194.55942014000001</v>
      </c>
      <c r="X58" s="115"/>
      <c r="Y58" s="117">
        <f t="shared" si="13"/>
        <v>1.8208481000000063</v>
      </c>
      <c r="Z58" s="86">
        <f>IF((Q58)=0,"",(Y58/Q58))</f>
        <v>9.4472428675154672E-3</v>
      </c>
      <c r="AA58" s="115"/>
      <c r="AB58" s="119"/>
      <c r="AC58" s="116">
        <f>AC56+AC57</f>
        <v>195.96645093999996</v>
      </c>
      <c r="AD58" s="115"/>
      <c r="AE58" s="117">
        <f t="shared" si="14"/>
        <v>1.4070307999999443</v>
      </c>
      <c r="AF58" s="86">
        <f>IF((W58)=0,"",(AE58/W58))</f>
        <v>7.2318821622077241E-3</v>
      </c>
      <c r="AG58" s="115"/>
      <c r="AH58" s="119"/>
      <c r="AI58" s="116">
        <f>AI56+AI57</f>
        <v>197.21325903999997</v>
      </c>
      <c r="AJ58" s="115"/>
      <c r="AK58" s="117">
        <f t="shared" si="15"/>
        <v>1.2468081000000097</v>
      </c>
      <c r="AL58" s="86">
        <f>IF((AC58)=0,"",(AK58/AC58))</f>
        <v>6.3623548521667683E-3</v>
      </c>
    </row>
    <row r="59" spans="2:38" s="62" customFormat="1" ht="15.75" customHeight="1" x14ac:dyDescent="0.25">
      <c r="B59" s="151" t="s">
        <v>38</v>
      </c>
      <c r="C59" s="151"/>
      <c r="D59" s="151"/>
      <c r="E59" s="151"/>
      <c r="F59" s="120"/>
      <c r="G59" s="119"/>
      <c r="H59" s="121">
        <f>ROUND(-H58*10%,2)</f>
        <v>-17.940000000000001</v>
      </c>
      <c r="I59" s="115"/>
      <c r="J59" s="119"/>
      <c r="K59" s="122">
        <f>ROUND(-K58*10%,2)</f>
        <v>-19.25</v>
      </c>
      <c r="L59" s="115"/>
      <c r="M59" s="123">
        <f>K59-H59</f>
        <v>-1.3099999999999987</v>
      </c>
      <c r="N59" s="92">
        <f>IF((H59)=0,"",(M59/H59))</f>
        <v>7.3021181716833819E-2</v>
      </c>
      <c r="O59" s="115"/>
      <c r="P59" s="119"/>
      <c r="Q59" s="122">
        <f>ROUND(-Q58*10%,2)</f>
        <v>-19.27</v>
      </c>
      <c r="R59" s="115"/>
      <c r="S59" s="123">
        <f t="shared" si="12"/>
        <v>-1.9999999999999574E-2</v>
      </c>
      <c r="T59" s="92">
        <f>IF((K59)=0,"",(S59/K59))</f>
        <v>1.0389610389610168E-3</v>
      </c>
      <c r="U59" s="115"/>
      <c r="V59" s="119"/>
      <c r="W59" s="122">
        <f>ROUND(-W58*10%,2)</f>
        <v>-19.46</v>
      </c>
      <c r="X59" s="115"/>
      <c r="Y59" s="123">
        <f t="shared" si="13"/>
        <v>-0.19000000000000128</v>
      </c>
      <c r="Z59" s="92">
        <f>IF((Q59)=0,"",(Y59/Q59))</f>
        <v>9.8598858329009484E-3</v>
      </c>
      <c r="AA59" s="115"/>
      <c r="AB59" s="119"/>
      <c r="AC59" s="122">
        <f>ROUND(-AC58*10%,2)</f>
        <v>-19.600000000000001</v>
      </c>
      <c r="AD59" s="115"/>
      <c r="AE59" s="123">
        <f t="shared" si="14"/>
        <v>-0.14000000000000057</v>
      </c>
      <c r="AF59" s="92">
        <f>IF((W59)=0,"",(AE59/W59))</f>
        <v>7.1942446043165758E-3</v>
      </c>
      <c r="AG59" s="115"/>
      <c r="AH59" s="119"/>
      <c r="AI59" s="122">
        <f>ROUND(-AI58*10%,2)</f>
        <v>-19.72</v>
      </c>
      <c r="AJ59" s="115"/>
      <c r="AK59" s="123">
        <f t="shared" si="15"/>
        <v>-0.11999999999999744</v>
      </c>
      <c r="AL59" s="92">
        <f>IF((AC59)=0,"",(AK59/AC59))</f>
        <v>6.1224489795917054E-3</v>
      </c>
    </row>
    <row r="60" spans="2:38" s="62" customFormat="1" ht="13.5" customHeight="1" thickBot="1" x14ac:dyDescent="0.3">
      <c r="B60" s="143" t="s">
        <v>41</v>
      </c>
      <c r="C60" s="143"/>
      <c r="D60" s="143"/>
      <c r="E60" s="143"/>
      <c r="F60" s="125"/>
      <c r="G60" s="124"/>
      <c r="H60" s="126">
        <f>SUM(H58:H59)</f>
        <v>161.44464799178442</v>
      </c>
      <c r="I60" s="127"/>
      <c r="J60" s="124"/>
      <c r="K60" s="128">
        <f>SUM(K58:K59)</f>
        <v>173.24544123999999</v>
      </c>
      <c r="L60" s="127"/>
      <c r="M60" s="129">
        <f>K60-H60</f>
        <v>11.80079324821557</v>
      </c>
      <c r="N60" s="130">
        <f>IF((H60)=0,"",(M60/H60))</f>
        <v>7.3094979579726216E-2</v>
      </c>
      <c r="O60" s="127"/>
      <c r="P60" s="124"/>
      <c r="Q60" s="128">
        <f>SUM(Q58:Q59)</f>
        <v>173.46857204</v>
      </c>
      <c r="R60" s="127"/>
      <c r="S60" s="129">
        <f t="shared" si="12"/>
        <v>0.22313080000000696</v>
      </c>
      <c r="T60" s="130">
        <f>IF((K60)=0,"",(S60/K60))</f>
        <v>1.2879461554829595E-3</v>
      </c>
      <c r="U60" s="127"/>
      <c r="V60" s="124"/>
      <c r="W60" s="128">
        <f>SUM(W58:W59)</f>
        <v>175.09942014000001</v>
      </c>
      <c r="X60" s="127"/>
      <c r="Y60" s="129">
        <f t="shared" si="13"/>
        <v>1.6308481000000086</v>
      </c>
      <c r="Z60" s="130">
        <f>IF((Q60)=0,"",(Y60/Q60))</f>
        <v>9.4014038440574255E-3</v>
      </c>
      <c r="AA60" s="127"/>
      <c r="AB60" s="124"/>
      <c r="AC60" s="128">
        <f>SUM(AC58:AC59)</f>
        <v>176.36645093999996</v>
      </c>
      <c r="AD60" s="127"/>
      <c r="AE60" s="129">
        <f t="shared" si="14"/>
        <v>1.2670307999999579</v>
      </c>
      <c r="AF60" s="130">
        <f>IF((W60)=0,"",(AE60/W60))</f>
        <v>7.2360650822653142E-3</v>
      </c>
      <c r="AG60" s="127"/>
      <c r="AH60" s="124"/>
      <c r="AI60" s="128">
        <f>SUM(AI58:AI59)</f>
        <v>177.49325903999997</v>
      </c>
      <c r="AJ60" s="127"/>
      <c r="AK60" s="129">
        <f t="shared" si="15"/>
        <v>1.1268081000000052</v>
      </c>
      <c r="AL60" s="130">
        <f>IF((AC60)=0,"",(AK60/AC60))</f>
        <v>6.3890161308702998E-3</v>
      </c>
    </row>
    <row r="61" spans="2:38" s="62" customFormat="1" ht="8.25" customHeight="1" thickBot="1" x14ac:dyDescent="0.3">
      <c r="B61" s="100"/>
      <c r="C61" s="101"/>
      <c r="D61" s="102"/>
      <c r="E61" s="102"/>
      <c r="F61" s="132"/>
      <c r="G61" s="131"/>
      <c r="H61" s="133"/>
      <c r="I61" s="134"/>
      <c r="J61" s="131"/>
      <c r="K61" s="135"/>
      <c r="L61" s="134"/>
      <c r="M61" s="136"/>
      <c r="N61" s="71"/>
      <c r="O61" s="134"/>
      <c r="P61" s="131"/>
      <c r="Q61" s="135"/>
      <c r="R61" s="134"/>
      <c r="S61" s="136"/>
      <c r="T61" s="71"/>
      <c r="U61" s="134"/>
      <c r="V61" s="131"/>
      <c r="W61" s="135"/>
      <c r="X61" s="134"/>
      <c r="Y61" s="136"/>
      <c r="Z61" s="71"/>
      <c r="AA61" s="134"/>
      <c r="AB61" s="131"/>
      <c r="AC61" s="135"/>
      <c r="AD61" s="134"/>
      <c r="AE61" s="136"/>
      <c r="AF61" s="71"/>
      <c r="AG61" s="134"/>
      <c r="AH61" s="131"/>
      <c r="AI61" s="135"/>
      <c r="AJ61" s="134"/>
      <c r="AK61" s="136"/>
      <c r="AL61" s="71"/>
    </row>
    <row r="62" spans="2:38" ht="10.5" customHeight="1" x14ac:dyDescent="0.25">
      <c r="I62" s="152"/>
      <c r="K62" s="155"/>
      <c r="L62" s="152"/>
      <c r="M62" s="152"/>
      <c r="N62" s="152"/>
      <c r="O62" s="152"/>
      <c r="Q62" s="155"/>
      <c r="R62" s="152"/>
      <c r="S62" s="152"/>
      <c r="T62" s="152"/>
      <c r="U62" s="152"/>
      <c r="W62" s="155"/>
      <c r="X62" s="152"/>
      <c r="Y62" s="152"/>
      <c r="Z62" s="152"/>
      <c r="AA62" s="152"/>
      <c r="AC62" s="155"/>
      <c r="AD62" s="152"/>
      <c r="AE62" s="152"/>
      <c r="AF62" s="152"/>
      <c r="AG62" s="152"/>
      <c r="AI62" s="155"/>
      <c r="AJ62" s="152"/>
      <c r="AK62" s="152"/>
      <c r="AL62" s="152"/>
    </row>
    <row r="63" spans="2:38" x14ac:dyDescent="0.25">
      <c r="B63" s="7" t="s">
        <v>42</v>
      </c>
      <c r="G63" s="137">
        <v>3.7900000000000003E-2</v>
      </c>
      <c r="I63" s="152"/>
      <c r="J63" s="137">
        <v>3.7900000000000003E-2</v>
      </c>
      <c r="K63" s="152"/>
      <c r="L63" s="152"/>
      <c r="M63" s="152"/>
      <c r="N63" s="152"/>
      <c r="O63" s="152"/>
      <c r="P63" s="137">
        <v>3.7900000000000003E-2</v>
      </c>
      <c r="Q63" s="152"/>
      <c r="R63" s="152"/>
      <c r="S63" s="152"/>
      <c r="T63" s="152"/>
      <c r="U63" s="152"/>
      <c r="V63" s="137">
        <v>3.7900000000000003E-2</v>
      </c>
      <c r="W63" s="152"/>
      <c r="X63" s="152"/>
      <c r="Y63" s="152"/>
      <c r="Z63" s="152"/>
      <c r="AA63" s="152"/>
      <c r="AB63" s="137">
        <v>3.7900000000000003E-2</v>
      </c>
      <c r="AC63" s="152"/>
      <c r="AD63" s="152"/>
      <c r="AE63" s="152"/>
      <c r="AF63" s="152"/>
      <c r="AG63" s="152"/>
      <c r="AH63" s="137">
        <v>3.7900000000000003E-2</v>
      </c>
      <c r="AI63" s="152"/>
      <c r="AJ63" s="152"/>
      <c r="AK63" s="152"/>
      <c r="AL63" s="152"/>
    </row>
    <row r="64" spans="2:38" ht="10.5" customHeight="1" x14ac:dyDescent="0.25">
      <c r="I64" s="152"/>
      <c r="K64" s="152"/>
      <c r="L64" s="152"/>
      <c r="M64" s="152"/>
      <c r="N64" s="152"/>
      <c r="O64" s="152"/>
      <c r="R64" s="152"/>
      <c r="U64" s="152"/>
      <c r="X64" s="152"/>
      <c r="AA64" s="152"/>
      <c r="AD64" s="152"/>
      <c r="AG64" s="152"/>
      <c r="AJ64" s="152"/>
    </row>
    <row r="65" spans="1:36" ht="10.5" customHeight="1" x14ac:dyDescent="0.25">
      <c r="A65" s="138" t="s">
        <v>43</v>
      </c>
      <c r="I65" s="152"/>
      <c r="K65" s="152"/>
      <c r="L65" s="152"/>
      <c r="M65" s="152"/>
      <c r="N65" s="152"/>
      <c r="O65" s="152"/>
      <c r="R65" s="152"/>
      <c r="U65" s="152"/>
      <c r="X65" s="152"/>
      <c r="AA65" s="152"/>
      <c r="AD65" s="152"/>
      <c r="AG65" s="152"/>
      <c r="AJ65" s="152"/>
    </row>
    <row r="66" spans="1:36" ht="10.5" customHeight="1" x14ac:dyDescent="0.25">
      <c r="I66" s="152"/>
      <c r="K66" s="152"/>
      <c r="L66" s="152"/>
      <c r="M66" s="152"/>
      <c r="N66" s="152"/>
      <c r="O66" s="152"/>
      <c r="R66" s="152"/>
      <c r="U66" s="152"/>
      <c r="X66" s="152"/>
      <c r="AA66" s="152"/>
      <c r="AD66" s="152"/>
      <c r="AG66" s="152"/>
      <c r="AJ66" s="152"/>
    </row>
    <row r="67" spans="1:36" x14ac:dyDescent="0.25">
      <c r="A67" s="1" t="s">
        <v>44</v>
      </c>
      <c r="I67" s="152"/>
      <c r="K67" s="152"/>
      <c r="L67" s="152"/>
      <c r="M67" s="152"/>
      <c r="N67" s="152"/>
      <c r="O67" s="152"/>
      <c r="R67" s="152"/>
      <c r="U67" s="152"/>
      <c r="X67" s="152"/>
      <c r="AA67" s="152"/>
      <c r="AD67" s="152"/>
      <c r="AG67" s="152"/>
      <c r="AJ67" s="152"/>
    </row>
    <row r="68" spans="1:36" x14ac:dyDescent="0.25">
      <c r="A68" s="1" t="s">
        <v>45</v>
      </c>
      <c r="I68" s="152"/>
      <c r="K68" s="152"/>
      <c r="L68" s="152"/>
      <c r="M68" s="152"/>
      <c r="N68" s="152"/>
      <c r="O68" s="152"/>
      <c r="R68" s="152"/>
      <c r="U68" s="152"/>
      <c r="X68" s="152"/>
      <c r="AA68" s="152"/>
      <c r="AD68" s="152"/>
      <c r="AG68" s="152"/>
      <c r="AJ68" s="152"/>
    </row>
    <row r="69" spans="1:36" x14ac:dyDescent="0.25">
      <c r="I69" s="152"/>
      <c r="K69" s="152"/>
      <c r="L69" s="152"/>
      <c r="M69" s="152"/>
      <c r="N69" s="152"/>
      <c r="O69" s="152"/>
      <c r="R69" s="152"/>
      <c r="U69" s="152"/>
      <c r="X69" s="152"/>
      <c r="AA69" s="152"/>
      <c r="AD69" s="152"/>
      <c r="AG69" s="152"/>
      <c r="AJ69" s="152"/>
    </row>
    <row r="70" spans="1:36" x14ac:dyDescent="0.25">
      <c r="A70" s="6" t="s">
        <v>46</v>
      </c>
      <c r="I70" s="152"/>
      <c r="K70" s="152"/>
      <c r="L70" s="152"/>
      <c r="M70" s="152"/>
      <c r="N70" s="152"/>
      <c r="O70" s="152"/>
      <c r="R70" s="152"/>
      <c r="U70" s="152"/>
      <c r="X70" s="152"/>
      <c r="AA70" s="152"/>
      <c r="AD70" s="152"/>
      <c r="AG70" s="152"/>
      <c r="AJ70" s="152"/>
    </row>
    <row r="71" spans="1:36" x14ac:dyDescent="0.25">
      <c r="A71" s="6" t="s">
        <v>47</v>
      </c>
      <c r="I71" s="152"/>
      <c r="K71" s="152"/>
      <c r="L71" s="152"/>
      <c r="M71" s="152"/>
      <c r="N71" s="152"/>
      <c r="O71" s="152"/>
      <c r="R71" s="152"/>
      <c r="U71" s="152"/>
      <c r="X71" s="152"/>
      <c r="AA71" s="152"/>
      <c r="AD71" s="152"/>
      <c r="AG71" s="152"/>
      <c r="AJ71" s="152"/>
    </row>
    <row r="72" spans="1:36" x14ac:dyDescent="0.25">
      <c r="I72" s="152"/>
      <c r="K72" s="152"/>
      <c r="L72" s="152"/>
      <c r="M72" s="152"/>
      <c r="N72" s="152"/>
      <c r="O72" s="152"/>
      <c r="R72" s="152"/>
      <c r="U72" s="152"/>
      <c r="X72" s="152"/>
      <c r="AA72" s="152"/>
      <c r="AD72" s="152"/>
      <c r="AG72" s="152"/>
      <c r="AJ72" s="152"/>
    </row>
    <row r="73" spans="1:36" x14ac:dyDescent="0.25">
      <c r="A73" s="1" t="s">
        <v>48</v>
      </c>
      <c r="I73" s="152"/>
      <c r="K73" s="152"/>
      <c r="L73" s="152"/>
      <c r="M73" s="152"/>
      <c r="N73" s="152"/>
      <c r="O73" s="152"/>
      <c r="R73" s="152"/>
      <c r="U73" s="152"/>
      <c r="X73" s="152"/>
      <c r="AA73" s="152"/>
      <c r="AD73" s="152"/>
      <c r="AG73" s="152"/>
      <c r="AJ73" s="152"/>
    </row>
    <row r="74" spans="1:36" x14ac:dyDescent="0.25">
      <c r="A74" s="1" t="s">
        <v>49</v>
      </c>
      <c r="I74" s="152"/>
      <c r="K74" s="152"/>
      <c r="L74" s="152"/>
      <c r="M74" s="152"/>
      <c r="N74" s="152"/>
      <c r="O74" s="152"/>
      <c r="R74" s="152"/>
      <c r="U74" s="152"/>
      <c r="X74" s="152"/>
      <c r="AA74" s="152"/>
      <c r="AD74" s="152"/>
      <c r="AG74" s="152"/>
      <c r="AJ74" s="152"/>
    </row>
    <row r="75" spans="1:36" x14ac:dyDescent="0.25">
      <c r="A75" s="1" t="s">
        <v>50</v>
      </c>
      <c r="I75" s="152"/>
      <c r="K75" s="152"/>
      <c r="L75" s="152"/>
      <c r="M75" s="152"/>
      <c r="N75" s="152"/>
      <c r="O75" s="152"/>
      <c r="R75" s="152"/>
      <c r="U75" s="152"/>
      <c r="X75" s="152"/>
      <c r="AA75" s="152"/>
      <c r="AD75" s="152"/>
      <c r="AG75" s="152"/>
      <c r="AJ75" s="152"/>
    </row>
    <row r="76" spans="1:36" x14ac:dyDescent="0.25">
      <c r="A76" s="1" t="s">
        <v>51</v>
      </c>
      <c r="I76" s="152"/>
      <c r="K76" s="152"/>
      <c r="L76" s="152"/>
      <c r="M76" s="152"/>
      <c r="N76" s="152"/>
      <c r="O76" s="152"/>
      <c r="R76" s="152"/>
      <c r="U76" s="152"/>
      <c r="X76" s="152"/>
      <c r="AA76" s="152"/>
      <c r="AD76" s="152"/>
      <c r="AG76" s="152"/>
      <c r="AJ76" s="152"/>
    </row>
    <row r="77" spans="1:36" x14ac:dyDescent="0.25">
      <c r="A77" s="1" t="s">
        <v>52</v>
      </c>
      <c r="I77" s="152"/>
      <c r="K77" s="152"/>
      <c r="L77" s="152"/>
      <c r="M77" s="152"/>
      <c r="N77" s="152"/>
      <c r="O77" s="152"/>
      <c r="R77" s="152"/>
      <c r="U77" s="152"/>
      <c r="X77" s="152"/>
      <c r="AA77" s="152"/>
      <c r="AD77" s="152"/>
      <c r="AG77" s="152"/>
      <c r="AJ77" s="152"/>
    </row>
    <row r="78" spans="1:36" x14ac:dyDescent="0.25">
      <c r="I78" s="152"/>
      <c r="K78" s="152"/>
      <c r="L78" s="152"/>
      <c r="M78" s="152"/>
      <c r="N78" s="152"/>
      <c r="O78" s="152"/>
      <c r="R78" s="152"/>
      <c r="U78" s="152"/>
      <c r="X78" s="152"/>
      <c r="AA78" s="152"/>
      <c r="AD78" s="152"/>
      <c r="AG78" s="152"/>
      <c r="AJ78" s="152"/>
    </row>
    <row r="79" spans="1:36" x14ac:dyDescent="0.25">
      <c r="A79" s="139"/>
      <c r="B79" s="1" t="s">
        <v>53</v>
      </c>
    </row>
  </sheetData>
  <sheetProtection selectLockedCells="1"/>
  <mergeCells count="11">
    <mergeCell ref="V9:W9"/>
    <mergeCell ref="G9:H9"/>
    <mergeCell ref="J9:K9"/>
    <mergeCell ref="M9:N9"/>
    <mergeCell ref="P9:Q9"/>
    <mergeCell ref="S9:T9"/>
    <mergeCell ref="Y9:Z9"/>
    <mergeCell ref="AB9:AC9"/>
    <mergeCell ref="AE9:AF9"/>
    <mergeCell ref="AH9:AI9"/>
    <mergeCell ref="AK9:AL9"/>
  </mergeCells>
  <dataValidations count="2">
    <dataValidation type="list" allowBlank="1" showInputMessage="1" showErrorMessage="1" sqref="D5:E5">
      <formula1>"TOU, non-TOU"</formula1>
    </dataValidation>
    <dataValidation type="list" allowBlank="1" showInputMessage="1" showErrorMessage="1" prompt="Select Charge Unit - monthly, per kWh, per kW" sqref="D37:E38 D40:E49 D55:E55 D61:E61 D29:E35 D12:E27">
      <formula1>"Monthly, per kWh, per kW"</formula1>
    </dataValidation>
  </dataValidations>
  <pageMargins left="0.75" right="0.75" top="1" bottom="1" header="0.5" footer="0.5"/>
  <pageSetup paperSize="3" scale="68" orientation="landscape" r:id="rId1"/>
  <headerFooter alignWithMargins="0">
    <oddFooter>&amp;C9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Option Button 5">
              <controlPr defaultSize="0" autoFill="0" autoLine="0" autoPict="0">
                <anchor moveWithCells="1">
                  <from>
                    <xdr:col>8</xdr:col>
                    <xdr:colOff>0</xdr:colOff>
                    <xdr:row>5</xdr:row>
                    <xdr:rowOff>175260</xdr:rowOff>
                  </from>
                  <to>
                    <xdr:col>12</xdr:col>
                    <xdr:colOff>106680</xdr:colOff>
                    <xdr:row>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151E946DB9D4283CC2F5BE8C3F4DE" ma:contentTypeVersion="0" ma:contentTypeDescription="Create a new document." ma:contentTypeScope="" ma:versionID="ae73637131f57141f14ba0f0735b39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B55CD6-9138-447D-858B-18849258A7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F5AF97-0CDB-4799-A095-B7522A5B9D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D052D5-7E03-4B0A-AEF0-4D8D5929CF2C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29</vt:i4>
      </vt:variant>
    </vt:vector>
  </HeadingPairs>
  <TitlesOfParts>
    <vt:vector size="59" baseType="lpstr">
      <vt:lpstr>Summary</vt:lpstr>
      <vt:lpstr>Bill Impacts - Residential 100</vt:lpstr>
      <vt:lpstr>Bill Impacts - Residential 200</vt:lpstr>
      <vt:lpstr>Bill Impacts - Residential 500</vt:lpstr>
      <vt:lpstr>Bill Impacts - Residential 800</vt:lpstr>
      <vt:lpstr>Bill Impacts - Residential 1000</vt:lpstr>
      <vt:lpstr>Bill Impacts - Residential 1500</vt:lpstr>
      <vt:lpstr>Bill Impacts - Residential 2000</vt:lpstr>
      <vt:lpstr>Bill Impacts - GS &lt; 50 1000</vt:lpstr>
      <vt:lpstr>Bill Impacts - GS &lt; 50 2000</vt:lpstr>
      <vt:lpstr>Bill Impacts - GS &lt; 50 5000</vt:lpstr>
      <vt:lpstr>Bill Impacts - GS &lt; 50 10000</vt:lpstr>
      <vt:lpstr>Bill Impacts - GS &lt; 50 15000</vt:lpstr>
      <vt:lpstr>Bill Impacts - GS &gt; 50 100</vt:lpstr>
      <vt:lpstr>Bill Impacts - GS &gt; 50 250</vt:lpstr>
      <vt:lpstr>Bill Impacts - GS &gt; 50 350</vt:lpstr>
      <vt:lpstr>Bill Impacts - GS &gt; 50 2000</vt:lpstr>
      <vt:lpstr>Bill Impacts - GS &gt; 50 4000</vt:lpstr>
      <vt:lpstr>Bill Impacts - Large Use 6500</vt:lpstr>
      <vt:lpstr>Bill Impacts - Large Use 7500</vt:lpstr>
      <vt:lpstr>Bill Impacts - Large Use 10000</vt:lpstr>
      <vt:lpstr>Bill Impacts - Large Use 12500</vt:lpstr>
      <vt:lpstr>Bill Impacts - Large Use2 15000</vt:lpstr>
      <vt:lpstr>Bill Impacts - Large Use2 20000</vt:lpstr>
      <vt:lpstr>Bill Impacts - USL 250</vt:lpstr>
      <vt:lpstr>Bill Impacts - USL 500</vt:lpstr>
      <vt:lpstr>Bill Impacts - Sentinel</vt:lpstr>
      <vt:lpstr>Bill Impacts - Sentinel (2)</vt:lpstr>
      <vt:lpstr>Bill Impacts - Street Light</vt:lpstr>
      <vt:lpstr>Bill Impacts - Street Light (2</vt:lpstr>
      <vt:lpstr>'Bill Impacts - GS &lt; 50 1000'!Print_Area</vt:lpstr>
      <vt:lpstr>'Bill Impacts - GS &lt; 50 10000'!Print_Area</vt:lpstr>
      <vt:lpstr>'Bill Impacts - GS &lt; 50 15000'!Print_Area</vt:lpstr>
      <vt:lpstr>'Bill Impacts - GS &lt; 50 2000'!Print_Area</vt:lpstr>
      <vt:lpstr>'Bill Impacts - GS &lt; 50 5000'!Print_Area</vt:lpstr>
      <vt:lpstr>'Bill Impacts - GS &gt; 50 100'!Print_Area</vt:lpstr>
      <vt:lpstr>'Bill Impacts - GS &gt; 50 2000'!Print_Area</vt:lpstr>
      <vt:lpstr>'Bill Impacts - GS &gt; 50 250'!Print_Area</vt:lpstr>
      <vt:lpstr>'Bill Impacts - GS &gt; 50 350'!Print_Area</vt:lpstr>
      <vt:lpstr>'Bill Impacts - GS &gt; 50 4000'!Print_Area</vt:lpstr>
      <vt:lpstr>'Bill Impacts - Large Use 10000'!Print_Area</vt:lpstr>
      <vt:lpstr>'Bill Impacts - Large Use 12500'!Print_Area</vt:lpstr>
      <vt:lpstr>'Bill Impacts - Large Use 6500'!Print_Area</vt:lpstr>
      <vt:lpstr>'Bill Impacts - Large Use 7500'!Print_Area</vt:lpstr>
      <vt:lpstr>'Bill Impacts - Large Use2 15000'!Print_Area</vt:lpstr>
      <vt:lpstr>'Bill Impacts - Large Use2 20000'!Print_Area</vt:lpstr>
      <vt:lpstr>'Bill Impacts - Residential 100'!Print_Area</vt:lpstr>
      <vt:lpstr>'Bill Impacts - Residential 1000'!Print_Area</vt:lpstr>
      <vt:lpstr>'Bill Impacts - Residential 1500'!Print_Area</vt:lpstr>
      <vt:lpstr>'Bill Impacts - Residential 200'!Print_Area</vt:lpstr>
      <vt:lpstr>'Bill Impacts - Residential 2000'!Print_Area</vt:lpstr>
      <vt:lpstr>'Bill Impacts - Residential 500'!Print_Area</vt:lpstr>
      <vt:lpstr>'Bill Impacts - Residential 800'!Print_Area</vt:lpstr>
      <vt:lpstr>'Bill Impacts - Sentinel'!Print_Area</vt:lpstr>
      <vt:lpstr>'Bill Impacts - Sentinel (2)'!Print_Area</vt:lpstr>
      <vt:lpstr>'Bill Impacts - Street Light'!Print_Area</vt:lpstr>
      <vt:lpstr>'Bill Impacts - Street Light (2'!Print_Area</vt:lpstr>
      <vt:lpstr>'Bill Impacts - USL 250'!Print_Area</vt:lpstr>
      <vt:lpstr>'Bill Impacts - USL 500'!Print_Area</vt:lpstr>
    </vt:vector>
  </TitlesOfParts>
  <Company>Horizon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Haghani, Nastaran</dc:creator>
  <cp:lastModifiedBy>Arseneau, Lindsey</cp:lastModifiedBy>
  <cp:lastPrinted>2014-02-27T18:24:25Z</cp:lastPrinted>
  <dcterms:created xsi:type="dcterms:W3CDTF">2013-08-28T15:20:38Z</dcterms:created>
  <dcterms:modified xsi:type="dcterms:W3CDTF">2014-08-21T21:17:16Z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0x01010007A151E946DB9D4283CC2F5BE8C3F4DE</vt:lpwstr>
  </property>
</Properties>
</file>