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9020" windowHeight="11640" tabRatio="828" firstSheet="2" activeTab="15"/>
  </bookViews>
  <sheets>
    <sheet name="SL_PSS" sheetId="7" r:id="rId1"/>
    <sheet name="Sentinel_RPP_PSS" sheetId="16" r:id="rId2"/>
    <sheet name="Sentinel_PSS" sheetId="6" r:id="rId3"/>
    <sheet name="USL_PSS" sheetId="5" r:id="rId4"/>
    <sheet name="LU_PSS" sheetId="4" r:id="rId5"/>
    <sheet name="GSG50_PSS" sheetId="3" r:id="rId6"/>
    <sheet name="GSL50_PSS" sheetId="9" r:id="rId7"/>
    <sheet name="Res_PSS" sheetId="8" r:id="rId8"/>
    <sheet name="PS South" sheetId="1" r:id="rId9"/>
    <sheet name="SL_PSN" sheetId="15" r:id="rId10"/>
    <sheet name="USL_PSN" sheetId="14" r:id="rId11"/>
    <sheet name="LU_PSN" sheetId="13" r:id="rId12"/>
    <sheet name="GSG50_PSN" sheetId="12" r:id="rId13"/>
    <sheet name="GSL50_PSN" sheetId="11" r:id="rId14"/>
    <sheet name="Res_PSN" sheetId="10" r:id="rId15"/>
    <sheet name="PS North" sheetId="2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BI_LDCLIST">'[1]3. Rate Class Selection'!$B$19:$B$27</definedName>
    <definedName name="_xlnm.Print_Area" localSheetId="12">GSG50_PSN!$A$1:$N$59</definedName>
    <definedName name="_xlnm.Print_Area" localSheetId="5">GSG50_PSS!$A$1:$N$59</definedName>
    <definedName name="_xlnm.Print_Area" localSheetId="13">GSL50_PSN!$A$1:$N$58</definedName>
    <definedName name="_xlnm.Print_Area" localSheetId="6">GSL50_PSS!$A$1:$N$58</definedName>
    <definedName name="_xlnm.Print_Area" localSheetId="11">LU_PSN!$A$1:$N$58</definedName>
    <definedName name="_xlnm.Print_Area" localSheetId="4">LU_PSS!$A$1:$N$59</definedName>
    <definedName name="_xlnm.Print_Area" localSheetId="14">Res_PSN!$A$1:$N$58</definedName>
    <definedName name="_xlnm.Print_Area" localSheetId="7">Res_PSS!$A$1:$N$58</definedName>
    <definedName name="_xlnm.Print_Area" localSheetId="2">Sentinel_PSS!$A$1:$N$59</definedName>
    <definedName name="_xlnm.Print_Area" localSheetId="1">Sentinel_RPP_PSS!$A$1:$N$59</definedName>
    <definedName name="_xlnm.Print_Area" localSheetId="9">SL_PSN!$A$1:$N$59</definedName>
    <definedName name="_xlnm.Print_Area" localSheetId="0">SL_PSS!$A$1:$N$59</definedName>
    <definedName name="_xlnm.Print_Area" localSheetId="10">USL_PSN!$A$1:$N$58</definedName>
    <definedName name="_xlnm.Print_Area" localSheetId="3">USL_PSS!$A$1:$N$58</definedName>
  </definedNames>
  <calcPr calcId="145621" concurrentCalc="0"/>
</workbook>
</file>

<file path=xl/calcChain.xml><?xml version="1.0" encoding="utf-8"?>
<calcChain xmlns="http://schemas.openxmlformats.org/spreadsheetml/2006/main">
  <c r="E28" i="6" l="1"/>
  <c r="G28" i="6"/>
  <c r="E29" i="6"/>
  <c r="G29" i="6"/>
  <c r="E30" i="6"/>
  <c r="G30" i="6"/>
  <c r="E31" i="6"/>
  <c r="G31" i="6"/>
  <c r="G32" i="6"/>
  <c r="E33" i="6"/>
  <c r="G33" i="6"/>
  <c r="E34" i="6"/>
  <c r="G34" i="6"/>
  <c r="E35" i="6"/>
  <c r="G35" i="6"/>
  <c r="E36" i="6"/>
  <c r="G36" i="6"/>
  <c r="E37" i="6"/>
  <c r="G37" i="6"/>
  <c r="G38" i="6"/>
  <c r="I28" i="6"/>
  <c r="K28" i="6"/>
  <c r="I29" i="6"/>
  <c r="K29" i="6"/>
  <c r="I30" i="6"/>
  <c r="K30" i="6"/>
  <c r="I31" i="6"/>
  <c r="K31" i="6"/>
  <c r="K32" i="6"/>
  <c r="I33" i="6"/>
  <c r="K33" i="6"/>
  <c r="I34" i="6"/>
  <c r="K34" i="6"/>
  <c r="I35" i="6"/>
  <c r="K35" i="6"/>
  <c r="K38" i="6"/>
  <c r="M38" i="6"/>
  <c r="N38" i="6"/>
  <c r="C27" i="1"/>
  <c r="B27" i="1"/>
  <c r="E39" i="6"/>
  <c r="G39" i="6"/>
  <c r="E40" i="6"/>
  <c r="G40" i="6"/>
  <c r="G41" i="6"/>
  <c r="E42" i="6"/>
  <c r="G42" i="6"/>
  <c r="E43" i="6"/>
  <c r="G43" i="6"/>
  <c r="E44" i="6"/>
  <c r="G44" i="6"/>
  <c r="E45" i="6"/>
  <c r="G45" i="6"/>
  <c r="E46" i="6"/>
  <c r="G46" i="6"/>
  <c r="E47" i="6"/>
  <c r="G47" i="6"/>
  <c r="E48" i="6"/>
  <c r="G48" i="6"/>
  <c r="G50" i="6"/>
  <c r="G51" i="6"/>
  <c r="G52" i="6"/>
  <c r="G53" i="6"/>
  <c r="G54" i="6"/>
  <c r="I39" i="6"/>
  <c r="K39" i="6"/>
  <c r="I40" i="6"/>
  <c r="K40" i="6"/>
  <c r="K41" i="6"/>
  <c r="K50" i="6"/>
  <c r="K51" i="6"/>
  <c r="K52" i="6"/>
  <c r="K53" i="6"/>
  <c r="K54" i="6"/>
  <c r="M54" i="6"/>
  <c r="N54" i="6"/>
  <c r="C13" i="1"/>
  <c r="B13" i="1"/>
  <c r="E34" i="12"/>
  <c r="I39" i="9"/>
  <c r="I38" i="9"/>
  <c r="I39" i="8"/>
  <c r="I38" i="8"/>
  <c r="I28" i="15"/>
  <c r="K28" i="15"/>
  <c r="I29" i="15"/>
  <c r="K29" i="15"/>
  <c r="I30" i="15"/>
  <c r="K30" i="15"/>
  <c r="I31" i="15"/>
  <c r="K31" i="15"/>
  <c r="K32" i="15"/>
  <c r="I33" i="15"/>
  <c r="K33" i="15"/>
  <c r="I34" i="15"/>
  <c r="K34" i="15"/>
  <c r="I35" i="15"/>
  <c r="K35" i="15"/>
  <c r="K38" i="15"/>
  <c r="E28" i="15"/>
  <c r="G28" i="15"/>
  <c r="E29" i="15"/>
  <c r="G29" i="15"/>
  <c r="E30" i="15"/>
  <c r="G30" i="15"/>
  <c r="E31" i="15"/>
  <c r="G31" i="15"/>
  <c r="G32" i="15"/>
  <c r="E33" i="15"/>
  <c r="G33" i="15"/>
  <c r="E34" i="15"/>
  <c r="G34" i="15"/>
  <c r="E35" i="15"/>
  <c r="G35" i="15"/>
  <c r="E36" i="15"/>
  <c r="G36" i="15"/>
  <c r="E37" i="15"/>
  <c r="G37" i="15"/>
  <c r="G38" i="15"/>
  <c r="M38" i="15"/>
  <c r="N38" i="15"/>
  <c r="C28" i="2"/>
  <c r="B28" i="2"/>
  <c r="I39" i="15"/>
  <c r="K39" i="15"/>
  <c r="I40" i="15"/>
  <c r="K40" i="15"/>
  <c r="K41" i="15"/>
  <c r="I42" i="15"/>
  <c r="K42" i="15"/>
  <c r="I43" i="15"/>
  <c r="K43" i="15"/>
  <c r="I44" i="15"/>
  <c r="K44" i="15"/>
  <c r="I45" i="15"/>
  <c r="K45" i="15"/>
  <c r="I46" i="15"/>
  <c r="K46" i="15"/>
  <c r="I47" i="15"/>
  <c r="K47" i="15"/>
  <c r="I48" i="15"/>
  <c r="K48" i="15"/>
  <c r="K50" i="15"/>
  <c r="K51" i="15"/>
  <c r="K52" i="15"/>
  <c r="K53" i="15"/>
  <c r="K54" i="15"/>
  <c r="E39" i="15"/>
  <c r="G39" i="15"/>
  <c r="E40" i="15"/>
  <c r="G40" i="15"/>
  <c r="G41" i="15"/>
  <c r="E42" i="15"/>
  <c r="G42" i="15"/>
  <c r="E43" i="15"/>
  <c r="G43" i="15"/>
  <c r="E44" i="15"/>
  <c r="G44" i="15"/>
  <c r="E45" i="15"/>
  <c r="G45" i="15"/>
  <c r="E46" i="15"/>
  <c r="G46" i="15"/>
  <c r="E47" i="15"/>
  <c r="G47" i="15"/>
  <c r="E48" i="15"/>
  <c r="G48" i="15"/>
  <c r="G50" i="15"/>
  <c r="G51" i="15"/>
  <c r="G52" i="15"/>
  <c r="G53" i="15"/>
  <c r="G54" i="15"/>
  <c r="M54" i="15"/>
  <c r="N54" i="15"/>
  <c r="C14" i="2"/>
  <c r="B14" i="2"/>
  <c r="I28" i="14"/>
  <c r="K28" i="14"/>
  <c r="I29" i="14"/>
  <c r="K29" i="14"/>
  <c r="I30" i="14"/>
  <c r="K30" i="14"/>
  <c r="I31" i="14"/>
  <c r="K31" i="14"/>
  <c r="K32" i="14"/>
  <c r="I33" i="14"/>
  <c r="K33" i="14"/>
  <c r="I34" i="14"/>
  <c r="K34" i="14"/>
  <c r="I35" i="14"/>
  <c r="K35" i="14"/>
  <c r="K37" i="14"/>
  <c r="E28" i="14"/>
  <c r="G28" i="14"/>
  <c r="E29" i="14"/>
  <c r="G29" i="14"/>
  <c r="E30" i="14"/>
  <c r="G30" i="14"/>
  <c r="E31" i="14"/>
  <c r="G31" i="14"/>
  <c r="G32" i="14"/>
  <c r="E33" i="14"/>
  <c r="G33" i="14"/>
  <c r="E34" i="14"/>
  <c r="G34" i="14"/>
  <c r="E35" i="14"/>
  <c r="G35" i="14"/>
  <c r="E36" i="14"/>
  <c r="G36" i="14"/>
  <c r="G37" i="14"/>
  <c r="M37" i="14"/>
  <c r="N37" i="14"/>
  <c r="C26" i="2"/>
  <c r="B26" i="2"/>
  <c r="I38" i="14"/>
  <c r="K38" i="14"/>
  <c r="I39" i="14"/>
  <c r="K39" i="14"/>
  <c r="K40" i="14"/>
  <c r="K49" i="14"/>
  <c r="K50" i="14"/>
  <c r="K51" i="14"/>
  <c r="K52" i="14"/>
  <c r="K53" i="14"/>
  <c r="E38" i="14"/>
  <c r="G38" i="14"/>
  <c r="E39" i="14"/>
  <c r="G39" i="14"/>
  <c r="G40" i="14"/>
  <c r="E41" i="14"/>
  <c r="G41" i="14"/>
  <c r="E42" i="14"/>
  <c r="G42" i="14"/>
  <c r="E43" i="14"/>
  <c r="G43" i="14"/>
  <c r="E44" i="14"/>
  <c r="G44" i="14"/>
  <c r="E45" i="14"/>
  <c r="G45" i="14"/>
  <c r="E46" i="14"/>
  <c r="G46" i="14"/>
  <c r="E47" i="14"/>
  <c r="G47" i="14"/>
  <c r="G49" i="14"/>
  <c r="G50" i="14"/>
  <c r="G51" i="14"/>
  <c r="G52" i="14"/>
  <c r="G53" i="14"/>
  <c r="M53" i="14"/>
  <c r="N53" i="14"/>
  <c r="C12" i="2"/>
  <c r="B12" i="2"/>
  <c r="I28" i="13"/>
  <c r="K28" i="13"/>
  <c r="I29" i="13"/>
  <c r="K29" i="13"/>
  <c r="I30" i="13"/>
  <c r="K30" i="13"/>
  <c r="I31" i="13"/>
  <c r="K31" i="13"/>
  <c r="K32" i="13"/>
  <c r="I33" i="13"/>
  <c r="K33" i="13"/>
  <c r="I34" i="13"/>
  <c r="K34" i="13"/>
  <c r="I35" i="13"/>
  <c r="K35" i="13"/>
  <c r="K37" i="13"/>
  <c r="E28" i="13"/>
  <c r="G28" i="13"/>
  <c r="E29" i="13"/>
  <c r="G29" i="13"/>
  <c r="E30" i="13"/>
  <c r="G30" i="13"/>
  <c r="E31" i="13"/>
  <c r="G31" i="13"/>
  <c r="G32" i="13"/>
  <c r="E33" i="13"/>
  <c r="G33" i="13"/>
  <c r="E34" i="13"/>
  <c r="G34" i="13"/>
  <c r="E35" i="13"/>
  <c r="G35" i="13"/>
  <c r="E36" i="13"/>
  <c r="G36" i="13"/>
  <c r="G37" i="13"/>
  <c r="M37" i="13"/>
  <c r="N37" i="13"/>
  <c r="C25" i="2"/>
  <c r="B25" i="2"/>
  <c r="I38" i="13"/>
  <c r="K38" i="13"/>
  <c r="I39" i="13"/>
  <c r="K39" i="13"/>
  <c r="K40" i="13"/>
  <c r="I41" i="13"/>
  <c r="K41" i="13"/>
  <c r="I42" i="13"/>
  <c r="K42" i="13"/>
  <c r="I43" i="13"/>
  <c r="K43" i="13"/>
  <c r="I44" i="13"/>
  <c r="K44" i="13"/>
  <c r="I45" i="13"/>
  <c r="K45" i="13"/>
  <c r="I46" i="13"/>
  <c r="K46" i="13"/>
  <c r="I47" i="13"/>
  <c r="K47" i="13"/>
  <c r="K49" i="13"/>
  <c r="K50" i="13"/>
  <c r="K51" i="13"/>
  <c r="K52" i="13"/>
  <c r="K53" i="13"/>
  <c r="E38" i="13"/>
  <c r="G38" i="13"/>
  <c r="E39" i="13"/>
  <c r="G39" i="13"/>
  <c r="G40" i="13"/>
  <c r="E41" i="13"/>
  <c r="G41" i="13"/>
  <c r="E42" i="13"/>
  <c r="G42" i="13"/>
  <c r="E43" i="13"/>
  <c r="G43" i="13"/>
  <c r="E44" i="13"/>
  <c r="G44" i="13"/>
  <c r="E45" i="13"/>
  <c r="G45" i="13"/>
  <c r="E46" i="13"/>
  <c r="G46" i="13"/>
  <c r="E47" i="13"/>
  <c r="G47" i="13"/>
  <c r="G49" i="13"/>
  <c r="G50" i="13"/>
  <c r="G51" i="13"/>
  <c r="G52" i="13"/>
  <c r="G53" i="13"/>
  <c r="M53" i="13"/>
  <c r="N53" i="13"/>
  <c r="C11" i="2"/>
  <c r="B11" i="2"/>
  <c r="I28" i="12"/>
  <c r="K28" i="12"/>
  <c r="I29" i="12"/>
  <c r="K29" i="12"/>
  <c r="I30" i="12"/>
  <c r="K30" i="12"/>
  <c r="I31" i="12"/>
  <c r="K31" i="12"/>
  <c r="K32" i="12"/>
  <c r="I33" i="12"/>
  <c r="K33" i="12"/>
  <c r="I34" i="12"/>
  <c r="K34" i="12"/>
  <c r="I35" i="12"/>
  <c r="K35" i="12"/>
  <c r="K37" i="12"/>
  <c r="K38" i="12"/>
  <c r="E28" i="12"/>
  <c r="G28" i="12"/>
  <c r="E29" i="12"/>
  <c r="G29" i="12"/>
  <c r="E30" i="12"/>
  <c r="G30" i="12"/>
  <c r="E31" i="12"/>
  <c r="G31" i="12"/>
  <c r="G32" i="12"/>
  <c r="E33" i="12"/>
  <c r="G33" i="12"/>
  <c r="G34" i="12"/>
  <c r="E35" i="12"/>
  <c r="G35" i="12"/>
  <c r="E36" i="12"/>
  <c r="G36" i="12"/>
  <c r="E37" i="12"/>
  <c r="G37" i="12"/>
  <c r="G38" i="12"/>
  <c r="M38" i="12"/>
  <c r="N38" i="12"/>
  <c r="C24" i="2"/>
  <c r="B24" i="2"/>
  <c r="I39" i="12"/>
  <c r="K39" i="12"/>
  <c r="I40" i="12"/>
  <c r="K40" i="12"/>
  <c r="K41" i="12"/>
  <c r="K50" i="12"/>
  <c r="K51" i="12"/>
  <c r="K52" i="12"/>
  <c r="K53" i="12"/>
  <c r="K54" i="12"/>
  <c r="E39" i="12"/>
  <c r="G39" i="12"/>
  <c r="E40" i="12"/>
  <c r="G40" i="12"/>
  <c r="G41" i="12"/>
  <c r="E42" i="12"/>
  <c r="G42" i="12"/>
  <c r="E43" i="12"/>
  <c r="G43" i="12"/>
  <c r="E44" i="12"/>
  <c r="G44" i="12"/>
  <c r="E45" i="12"/>
  <c r="G45" i="12"/>
  <c r="E46" i="12"/>
  <c r="G46" i="12"/>
  <c r="E47" i="12"/>
  <c r="G47" i="12"/>
  <c r="E48" i="12"/>
  <c r="G48" i="12"/>
  <c r="G50" i="12"/>
  <c r="G51" i="12"/>
  <c r="G52" i="12"/>
  <c r="G53" i="12"/>
  <c r="G54" i="12"/>
  <c r="M54" i="12"/>
  <c r="N54" i="12"/>
  <c r="C10" i="2"/>
  <c r="B10" i="2"/>
  <c r="E28" i="11"/>
  <c r="G28" i="11"/>
  <c r="E29" i="11"/>
  <c r="G29" i="11"/>
  <c r="E30" i="11"/>
  <c r="G30" i="11"/>
  <c r="E31" i="11"/>
  <c r="G31" i="11"/>
  <c r="G32" i="11"/>
  <c r="E33" i="11"/>
  <c r="G33" i="11"/>
  <c r="E34" i="11"/>
  <c r="G34" i="11"/>
  <c r="E35" i="11"/>
  <c r="G35" i="11"/>
  <c r="E36" i="11"/>
  <c r="G36" i="11"/>
  <c r="G37" i="11"/>
  <c r="I28" i="11"/>
  <c r="K28" i="11"/>
  <c r="I29" i="11"/>
  <c r="K29" i="11"/>
  <c r="I30" i="11"/>
  <c r="K30" i="11"/>
  <c r="I31" i="11"/>
  <c r="K31" i="11"/>
  <c r="K32" i="11"/>
  <c r="I33" i="11"/>
  <c r="K33" i="11"/>
  <c r="I34" i="11"/>
  <c r="K34" i="11"/>
  <c r="I35" i="11"/>
  <c r="K35" i="11"/>
  <c r="I36" i="11"/>
  <c r="K36" i="11"/>
  <c r="K37" i="11"/>
  <c r="M37" i="11"/>
  <c r="N37" i="11"/>
  <c r="C23" i="2"/>
  <c r="B23" i="2"/>
  <c r="E38" i="11"/>
  <c r="G38" i="11"/>
  <c r="E39" i="11"/>
  <c r="G39" i="11"/>
  <c r="G40" i="11"/>
  <c r="E41" i="11"/>
  <c r="G41" i="11"/>
  <c r="E42" i="11"/>
  <c r="G42" i="11"/>
  <c r="E43" i="11"/>
  <c r="G43" i="11"/>
  <c r="E44" i="11"/>
  <c r="G44" i="11"/>
  <c r="E45" i="11"/>
  <c r="G45" i="11"/>
  <c r="E46" i="11"/>
  <c r="G46" i="11"/>
  <c r="E47" i="11"/>
  <c r="G47" i="11"/>
  <c r="G49" i="11"/>
  <c r="G50" i="11"/>
  <c r="G51" i="11"/>
  <c r="G52" i="11"/>
  <c r="G53" i="11"/>
  <c r="I38" i="11"/>
  <c r="K38" i="11"/>
  <c r="I39" i="11"/>
  <c r="K39" i="11"/>
  <c r="K40" i="11"/>
  <c r="K49" i="11"/>
  <c r="K50" i="11"/>
  <c r="K51" i="11"/>
  <c r="K52" i="11"/>
  <c r="K53" i="11"/>
  <c r="M53" i="11"/>
  <c r="N53" i="11"/>
  <c r="C9" i="2"/>
  <c r="B9" i="2"/>
  <c r="E28" i="10"/>
  <c r="G28" i="10"/>
  <c r="E29" i="10"/>
  <c r="G29" i="10"/>
  <c r="E30" i="10"/>
  <c r="G30" i="10"/>
  <c r="E31" i="10"/>
  <c r="G31" i="10"/>
  <c r="G32" i="10"/>
  <c r="E33" i="10"/>
  <c r="G33" i="10"/>
  <c r="E34" i="10"/>
  <c r="G34" i="10"/>
  <c r="E35" i="10"/>
  <c r="G35" i="10"/>
  <c r="G37" i="10"/>
  <c r="I28" i="10"/>
  <c r="K28" i="10"/>
  <c r="I29" i="10"/>
  <c r="K29" i="10"/>
  <c r="I30" i="10"/>
  <c r="K30" i="10"/>
  <c r="I31" i="10"/>
  <c r="K31" i="10"/>
  <c r="K32" i="10"/>
  <c r="I33" i="10"/>
  <c r="K33" i="10"/>
  <c r="I34" i="10"/>
  <c r="K34" i="10"/>
  <c r="I35" i="10"/>
  <c r="K35" i="10"/>
  <c r="I36" i="10"/>
  <c r="K36" i="10"/>
  <c r="K37" i="10"/>
  <c r="M37" i="10"/>
  <c r="N37" i="10"/>
  <c r="C22" i="2"/>
  <c r="B22" i="2"/>
  <c r="I38" i="10"/>
  <c r="K38" i="10"/>
  <c r="I39" i="10"/>
  <c r="K39" i="10"/>
  <c r="K40" i="10"/>
  <c r="I41" i="10"/>
  <c r="K41" i="10"/>
  <c r="I42" i="10"/>
  <c r="K42" i="10"/>
  <c r="I43" i="10"/>
  <c r="K43" i="10"/>
  <c r="I44" i="10"/>
  <c r="K44" i="10"/>
  <c r="I45" i="10"/>
  <c r="K45" i="10"/>
  <c r="I46" i="10"/>
  <c r="K46" i="10"/>
  <c r="I47" i="10"/>
  <c r="K47" i="10"/>
  <c r="K49" i="10"/>
  <c r="K50" i="10"/>
  <c r="K51" i="10"/>
  <c r="K52" i="10"/>
  <c r="K53" i="10"/>
  <c r="E38" i="10"/>
  <c r="G38" i="10"/>
  <c r="E39" i="10"/>
  <c r="G39" i="10"/>
  <c r="G40" i="10"/>
  <c r="E41" i="10"/>
  <c r="G41" i="10"/>
  <c r="E42" i="10"/>
  <c r="G42" i="10"/>
  <c r="E43" i="10"/>
  <c r="G43" i="10"/>
  <c r="E44" i="10"/>
  <c r="G44" i="10"/>
  <c r="E45" i="10"/>
  <c r="G45" i="10"/>
  <c r="E46" i="10"/>
  <c r="G46" i="10"/>
  <c r="E47" i="10"/>
  <c r="G47" i="10"/>
  <c r="G49" i="10"/>
  <c r="G50" i="10"/>
  <c r="G51" i="10"/>
  <c r="G52" i="10"/>
  <c r="G53" i="10"/>
  <c r="M53" i="10"/>
  <c r="N53" i="10"/>
  <c r="C8" i="2"/>
  <c r="B8" i="2"/>
  <c r="I28" i="7"/>
  <c r="K28" i="7"/>
  <c r="I29" i="7"/>
  <c r="K29" i="7"/>
  <c r="I30" i="7"/>
  <c r="K30" i="7"/>
  <c r="I31" i="7"/>
  <c r="K31" i="7"/>
  <c r="K32" i="7"/>
  <c r="I33" i="7"/>
  <c r="K33" i="7"/>
  <c r="I34" i="7"/>
  <c r="K34" i="7"/>
  <c r="I37" i="7"/>
  <c r="K37" i="7"/>
  <c r="K38" i="7"/>
  <c r="E28" i="7"/>
  <c r="G28" i="7"/>
  <c r="E29" i="7"/>
  <c r="G29" i="7"/>
  <c r="E30" i="7"/>
  <c r="G30" i="7"/>
  <c r="E31" i="7"/>
  <c r="G31" i="7"/>
  <c r="G32" i="7"/>
  <c r="E33" i="7"/>
  <c r="G33" i="7"/>
  <c r="E34" i="7"/>
  <c r="G34" i="7"/>
  <c r="E35" i="7"/>
  <c r="G35" i="7"/>
  <c r="E36" i="7"/>
  <c r="G36" i="7"/>
  <c r="E37" i="7"/>
  <c r="G37" i="7"/>
  <c r="G38" i="7"/>
  <c r="M38" i="7"/>
  <c r="N38" i="7"/>
  <c r="C28" i="1"/>
  <c r="E33" i="16"/>
  <c r="G33" i="16"/>
  <c r="E28" i="16"/>
  <c r="G28" i="16"/>
  <c r="E29" i="16"/>
  <c r="G29" i="16"/>
  <c r="E30" i="16"/>
  <c r="G30" i="16"/>
  <c r="E31" i="16"/>
  <c r="G31" i="16"/>
  <c r="G32" i="16"/>
  <c r="E34" i="16"/>
  <c r="G34" i="16"/>
  <c r="E35" i="16"/>
  <c r="G35" i="16"/>
  <c r="G38" i="16"/>
  <c r="I28" i="16"/>
  <c r="K28" i="16"/>
  <c r="I29" i="16"/>
  <c r="K29" i="16"/>
  <c r="I30" i="16"/>
  <c r="K30" i="16"/>
  <c r="I31" i="16"/>
  <c r="K31" i="16"/>
  <c r="K32" i="16"/>
  <c r="I33" i="16"/>
  <c r="K33" i="16"/>
  <c r="I34" i="16"/>
  <c r="K34" i="16"/>
  <c r="I35" i="16"/>
  <c r="K35" i="16"/>
  <c r="K38" i="16"/>
  <c r="M38" i="16"/>
  <c r="N38" i="16"/>
  <c r="E33" i="5"/>
  <c r="G33" i="5"/>
  <c r="E28" i="5"/>
  <c r="G28" i="5"/>
  <c r="E29" i="5"/>
  <c r="G29" i="5"/>
  <c r="E30" i="5"/>
  <c r="G30" i="5"/>
  <c r="E31" i="5"/>
  <c r="G31" i="5"/>
  <c r="G32" i="5"/>
  <c r="E34" i="5"/>
  <c r="G34" i="5"/>
  <c r="E35" i="5"/>
  <c r="G35" i="5"/>
  <c r="E36" i="5"/>
  <c r="G36" i="5"/>
  <c r="G37" i="5"/>
  <c r="I28" i="5"/>
  <c r="K28" i="5"/>
  <c r="I29" i="5"/>
  <c r="K29" i="5"/>
  <c r="I30" i="5"/>
  <c r="K30" i="5"/>
  <c r="I31" i="5"/>
  <c r="K31" i="5"/>
  <c r="K32" i="5"/>
  <c r="I33" i="5"/>
  <c r="K33" i="5"/>
  <c r="I34" i="5"/>
  <c r="K34" i="5"/>
  <c r="I35" i="5"/>
  <c r="K35" i="5"/>
  <c r="K37" i="5"/>
  <c r="M37" i="5"/>
  <c r="N37" i="5"/>
  <c r="C26" i="1"/>
  <c r="E33" i="4"/>
  <c r="G33" i="4"/>
  <c r="E28" i="4"/>
  <c r="G28" i="4"/>
  <c r="E29" i="4"/>
  <c r="G29" i="4"/>
  <c r="E30" i="4"/>
  <c r="G30" i="4"/>
  <c r="E31" i="4"/>
  <c r="G31" i="4"/>
  <c r="G32" i="4"/>
  <c r="E34" i="4"/>
  <c r="G34" i="4"/>
  <c r="E35" i="4"/>
  <c r="G35" i="4"/>
  <c r="E36" i="4"/>
  <c r="G36" i="4"/>
  <c r="E37" i="4"/>
  <c r="G37" i="4"/>
  <c r="G38" i="4"/>
  <c r="I28" i="4"/>
  <c r="K28" i="4"/>
  <c r="I29" i="4"/>
  <c r="K29" i="4"/>
  <c r="I30" i="4"/>
  <c r="K30" i="4"/>
  <c r="I31" i="4"/>
  <c r="K31" i="4"/>
  <c r="K32" i="4"/>
  <c r="I33" i="4"/>
  <c r="K33" i="4"/>
  <c r="I34" i="4"/>
  <c r="K34" i="4"/>
  <c r="I35" i="4"/>
  <c r="K35" i="4"/>
  <c r="I37" i="4"/>
  <c r="K37" i="4"/>
  <c r="K38" i="4"/>
  <c r="M38" i="4"/>
  <c r="N38" i="4"/>
  <c r="C25" i="1"/>
  <c r="E33" i="3"/>
  <c r="G33" i="3"/>
  <c r="E28" i="3"/>
  <c r="G28" i="3"/>
  <c r="E29" i="3"/>
  <c r="G29" i="3"/>
  <c r="E30" i="3"/>
  <c r="G30" i="3"/>
  <c r="E31" i="3"/>
  <c r="G31" i="3"/>
  <c r="G32" i="3"/>
  <c r="E34" i="3"/>
  <c r="G34" i="3"/>
  <c r="E35" i="3"/>
  <c r="G35" i="3"/>
  <c r="E36" i="3"/>
  <c r="G36" i="3"/>
  <c r="E37" i="3"/>
  <c r="G37" i="3"/>
  <c r="G38" i="3"/>
  <c r="I28" i="3"/>
  <c r="K28" i="3"/>
  <c r="I29" i="3"/>
  <c r="K29" i="3"/>
  <c r="I30" i="3"/>
  <c r="K30" i="3"/>
  <c r="I31" i="3"/>
  <c r="K31" i="3"/>
  <c r="K32" i="3"/>
  <c r="I33" i="3"/>
  <c r="K33" i="3"/>
  <c r="I34" i="3"/>
  <c r="K34" i="3"/>
  <c r="I35" i="3"/>
  <c r="K35" i="3"/>
  <c r="I37" i="3"/>
  <c r="K37" i="3"/>
  <c r="K38" i="3"/>
  <c r="M38" i="3"/>
  <c r="N38" i="3"/>
  <c r="C24" i="1"/>
  <c r="E33" i="9"/>
  <c r="G33" i="9"/>
  <c r="E28" i="9"/>
  <c r="G28" i="9"/>
  <c r="E29" i="9"/>
  <c r="G29" i="9"/>
  <c r="E30" i="9"/>
  <c r="G30" i="9"/>
  <c r="E31" i="9"/>
  <c r="G31" i="9"/>
  <c r="G32" i="9"/>
  <c r="E34" i="9"/>
  <c r="G34" i="9"/>
  <c r="E35" i="9"/>
  <c r="G35" i="9"/>
  <c r="E36" i="9"/>
  <c r="G36" i="9"/>
  <c r="G37" i="9"/>
  <c r="I33" i="9"/>
  <c r="K33" i="9"/>
  <c r="I28" i="9"/>
  <c r="K28" i="9"/>
  <c r="I29" i="9"/>
  <c r="K29" i="9"/>
  <c r="I30" i="9"/>
  <c r="K30" i="9"/>
  <c r="I31" i="9"/>
  <c r="K31" i="9"/>
  <c r="K32" i="9"/>
  <c r="I34" i="9"/>
  <c r="K34" i="9"/>
  <c r="I35" i="9"/>
  <c r="K35" i="9"/>
  <c r="K37" i="9"/>
  <c r="M37" i="9"/>
  <c r="N37" i="9"/>
  <c r="C23" i="1"/>
  <c r="E33" i="8"/>
  <c r="G33" i="8"/>
  <c r="E28" i="8"/>
  <c r="G28" i="8"/>
  <c r="E29" i="8"/>
  <c r="G29" i="8"/>
  <c r="E30" i="8"/>
  <c r="G30" i="8"/>
  <c r="E31" i="8"/>
  <c r="G31" i="8"/>
  <c r="G32" i="8"/>
  <c r="E34" i="8"/>
  <c r="G34" i="8"/>
  <c r="E35" i="8"/>
  <c r="G35" i="8"/>
  <c r="E36" i="8"/>
  <c r="G36" i="8"/>
  <c r="G37" i="8"/>
  <c r="I28" i="8"/>
  <c r="K28" i="8"/>
  <c r="I29" i="8"/>
  <c r="K29" i="8"/>
  <c r="I30" i="8"/>
  <c r="K30" i="8"/>
  <c r="I31" i="8"/>
  <c r="K31" i="8"/>
  <c r="K32" i="8"/>
  <c r="I33" i="8"/>
  <c r="K33" i="8"/>
  <c r="I34" i="8"/>
  <c r="K34" i="8"/>
  <c r="I35" i="8"/>
  <c r="K35" i="8"/>
  <c r="I36" i="8"/>
  <c r="K36" i="8"/>
  <c r="K37" i="8"/>
  <c r="M37" i="8"/>
  <c r="N37" i="8"/>
  <c r="C22" i="1"/>
  <c r="B28" i="1"/>
  <c r="B26" i="1"/>
  <c r="B25" i="1"/>
  <c r="B24" i="1"/>
  <c r="B23" i="1"/>
  <c r="B22" i="1"/>
  <c r="E42" i="7"/>
  <c r="G42" i="7"/>
  <c r="E43" i="7"/>
  <c r="G43" i="7"/>
  <c r="E44" i="7"/>
  <c r="G44" i="7"/>
  <c r="E45" i="7"/>
  <c r="G45" i="7"/>
  <c r="E46" i="7"/>
  <c r="G46" i="7"/>
  <c r="E47" i="7"/>
  <c r="G47" i="7"/>
  <c r="E48" i="7"/>
  <c r="G48" i="7"/>
  <c r="E39" i="7"/>
  <c r="G39" i="7"/>
  <c r="E40" i="7"/>
  <c r="G40" i="7"/>
  <c r="G41" i="7"/>
  <c r="G50" i="7"/>
  <c r="G51" i="7"/>
  <c r="G52" i="7"/>
  <c r="G53" i="7"/>
  <c r="G54" i="7"/>
  <c r="K42" i="7"/>
  <c r="K43" i="7"/>
  <c r="K44" i="7"/>
  <c r="K45" i="7"/>
  <c r="K46" i="7"/>
  <c r="K47" i="7"/>
  <c r="K48" i="7"/>
  <c r="I39" i="7"/>
  <c r="K39" i="7"/>
  <c r="I40" i="7"/>
  <c r="K40" i="7"/>
  <c r="K41" i="7"/>
  <c r="K50" i="7"/>
  <c r="K51" i="7"/>
  <c r="K52" i="7"/>
  <c r="K53" i="7"/>
  <c r="K54" i="7"/>
  <c r="M54" i="7"/>
  <c r="N54" i="7"/>
  <c r="C14" i="1"/>
  <c r="E39" i="16"/>
  <c r="G39" i="16"/>
  <c r="E40" i="16"/>
  <c r="G40" i="16"/>
  <c r="G41" i="16"/>
  <c r="E42" i="16"/>
  <c r="G42" i="16"/>
  <c r="E43" i="16"/>
  <c r="G43" i="16"/>
  <c r="E44" i="16"/>
  <c r="G44" i="16"/>
  <c r="E45" i="16"/>
  <c r="G45" i="16"/>
  <c r="E46" i="16"/>
  <c r="G46" i="16"/>
  <c r="E47" i="16"/>
  <c r="G47" i="16"/>
  <c r="E48" i="16"/>
  <c r="G48" i="16"/>
  <c r="G50" i="16"/>
  <c r="G51" i="16"/>
  <c r="G52" i="16"/>
  <c r="G53" i="16"/>
  <c r="G54" i="16"/>
  <c r="I42" i="16"/>
  <c r="K42" i="16"/>
  <c r="I43" i="16"/>
  <c r="K43" i="16"/>
  <c r="I44" i="16"/>
  <c r="K44" i="16"/>
  <c r="I45" i="16"/>
  <c r="K45" i="16"/>
  <c r="I46" i="16"/>
  <c r="K46" i="16"/>
  <c r="I47" i="16"/>
  <c r="K47" i="16"/>
  <c r="I48" i="16"/>
  <c r="K48" i="16"/>
  <c r="I39" i="16"/>
  <c r="K39" i="16"/>
  <c r="I40" i="16"/>
  <c r="K40" i="16"/>
  <c r="K41" i="16"/>
  <c r="K50" i="16"/>
  <c r="K51" i="16"/>
  <c r="K52" i="16"/>
  <c r="K53" i="16"/>
  <c r="K54" i="16"/>
  <c r="M54" i="16"/>
  <c r="N54" i="16"/>
  <c r="E38" i="5"/>
  <c r="G38" i="5"/>
  <c r="E39" i="5"/>
  <c r="G39" i="5"/>
  <c r="G40" i="5"/>
  <c r="E41" i="5"/>
  <c r="G41" i="5"/>
  <c r="E42" i="5"/>
  <c r="G42" i="5"/>
  <c r="E43" i="5"/>
  <c r="G43" i="5"/>
  <c r="E44" i="5"/>
  <c r="G44" i="5"/>
  <c r="E45" i="5"/>
  <c r="G45" i="5"/>
  <c r="E46" i="5"/>
  <c r="G46" i="5"/>
  <c r="E47" i="5"/>
  <c r="G47" i="5"/>
  <c r="G49" i="5"/>
  <c r="G50" i="5"/>
  <c r="G51" i="5"/>
  <c r="G52" i="5"/>
  <c r="G53" i="5"/>
  <c r="K41" i="5"/>
  <c r="K42" i="5"/>
  <c r="K43" i="5"/>
  <c r="K44" i="5"/>
  <c r="K45" i="5"/>
  <c r="K46" i="5"/>
  <c r="K47" i="5"/>
  <c r="I38" i="5"/>
  <c r="K38" i="5"/>
  <c r="I39" i="5"/>
  <c r="K39" i="5"/>
  <c r="K40" i="5"/>
  <c r="K49" i="5"/>
  <c r="K50" i="5"/>
  <c r="K51" i="5"/>
  <c r="K52" i="5"/>
  <c r="K53" i="5"/>
  <c r="M53" i="5"/>
  <c r="N53" i="5"/>
  <c r="C12" i="1"/>
  <c r="E39" i="4"/>
  <c r="G39" i="4"/>
  <c r="E40" i="4"/>
  <c r="G40" i="4"/>
  <c r="G41" i="4"/>
  <c r="E42" i="4"/>
  <c r="G42" i="4"/>
  <c r="E43" i="4"/>
  <c r="G43" i="4"/>
  <c r="E44" i="4"/>
  <c r="G44" i="4"/>
  <c r="E45" i="4"/>
  <c r="G45" i="4"/>
  <c r="E46" i="4"/>
  <c r="G46" i="4"/>
  <c r="E47" i="4"/>
  <c r="G47" i="4"/>
  <c r="E48" i="4"/>
  <c r="G48" i="4"/>
  <c r="G50" i="4"/>
  <c r="G51" i="4"/>
  <c r="G52" i="4"/>
  <c r="G53" i="4"/>
  <c r="G54" i="4"/>
  <c r="K42" i="4"/>
  <c r="K43" i="4"/>
  <c r="K44" i="4"/>
  <c r="K45" i="4"/>
  <c r="K46" i="4"/>
  <c r="K47" i="4"/>
  <c r="K48" i="4"/>
  <c r="I39" i="4"/>
  <c r="K39" i="4"/>
  <c r="I40" i="4"/>
  <c r="K40" i="4"/>
  <c r="K41" i="4"/>
  <c r="K50" i="4"/>
  <c r="K51" i="4"/>
  <c r="K52" i="4"/>
  <c r="K53" i="4"/>
  <c r="K54" i="4"/>
  <c r="M54" i="4"/>
  <c r="N54" i="4"/>
  <c r="C11" i="1"/>
  <c r="E39" i="3"/>
  <c r="G39" i="3"/>
  <c r="E40" i="3"/>
  <c r="G40" i="3"/>
  <c r="G41" i="3"/>
  <c r="E42" i="3"/>
  <c r="G42" i="3"/>
  <c r="E43" i="3"/>
  <c r="G43" i="3"/>
  <c r="E44" i="3"/>
  <c r="G44" i="3"/>
  <c r="E45" i="3"/>
  <c r="G45" i="3"/>
  <c r="E46" i="3"/>
  <c r="G46" i="3"/>
  <c r="E47" i="3"/>
  <c r="G47" i="3"/>
  <c r="E48" i="3"/>
  <c r="G48" i="3"/>
  <c r="G50" i="3"/>
  <c r="G51" i="3"/>
  <c r="G52" i="3"/>
  <c r="G53" i="3"/>
  <c r="G54" i="3"/>
  <c r="K42" i="3"/>
  <c r="K43" i="3"/>
  <c r="K44" i="3"/>
  <c r="K45" i="3"/>
  <c r="K46" i="3"/>
  <c r="K47" i="3"/>
  <c r="K48" i="3"/>
  <c r="I39" i="3"/>
  <c r="K39" i="3"/>
  <c r="I40" i="3"/>
  <c r="K40" i="3"/>
  <c r="K41" i="3"/>
  <c r="K50" i="3"/>
  <c r="K51" i="3"/>
  <c r="K52" i="3"/>
  <c r="K53" i="3"/>
  <c r="K54" i="3"/>
  <c r="M54" i="3"/>
  <c r="N54" i="3"/>
  <c r="C10" i="1"/>
  <c r="E38" i="9"/>
  <c r="G38" i="9"/>
  <c r="E39" i="9"/>
  <c r="G39" i="9"/>
  <c r="G40" i="9"/>
  <c r="E41" i="9"/>
  <c r="G41" i="9"/>
  <c r="E42" i="9"/>
  <c r="G42" i="9"/>
  <c r="E43" i="9"/>
  <c r="G43" i="9"/>
  <c r="E44" i="9"/>
  <c r="G44" i="9"/>
  <c r="E45" i="9"/>
  <c r="G45" i="9"/>
  <c r="E46" i="9"/>
  <c r="G46" i="9"/>
  <c r="E47" i="9"/>
  <c r="G47" i="9"/>
  <c r="G49" i="9"/>
  <c r="G50" i="9"/>
  <c r="G51" i="9"/>
  <c r="G52" i="9"/>
  <c r="G53" i="9"/>
  <c r="K38" i="9"/>
  <c r="K39" i="9"/>
  <c r="K40" i="9"/>
  <c r="K41" i="9"/>
  <c r="K42" i="9"/>
  <c r="K43" i="9"/>
  <c r="K44" i="9"/>
  <c r="K45" i="9"/>
  <c r="K46" i="9"/>
  <c r="K47" i="9"/>
  <c r="K49" i="9"/>
  <c r="K50" i="9"/>
  <c r="K51" i="9"/>
  <c r="K52" i="9"/>
  <c r="K53" i="9"/>
  <c r="M53" i="9"/>
  <c r="N53" i="9"/>
  <c r="C9" i="1"/>
  <c r="B14" i="1"/>
  <c r="B12" i="1"/>
  <c r="B11" i="1"/>
  <c r="B10" i="1"/>
  <c r="B9" i="1"/>
  <c r="E38" i="8"/>
  <c r="G38" i="8"/>
  <c r="E39" i="8"/>
  <c r="G39" i="8"/>
  <c r="G40" i="8"/>
  <c r="E41" i="8"/>
  <c r="G41" i="8"/>
  <c r="E42" i="8"/>
  <c r="G42" i="8"/>
  <c r="E43" i="8"/>
  <c r="G43" i="8"/>
  <c r="E44" i="8"/>
  <c r="G44" i="8"/>
  <c r="E45" i="8"/>
  <c r="G45" i="8"/>
  <c r="E46" i="8"/>
  <c r="G46" i="8"/>
  <c r="E47" i="8"/>
  <c r="G47" i="8"/>
  <c r="G49" i="8"/>
  <c r="G50" i="8"/>
  <c r="G51" i="8"/>
  <c r="G52" i="8"/>
  <c r="G53" i="8"/>
  <c r="K41" i="8"/>
  <c r="K42" i="8"/>
  <c r="K43" i="8"/>
  <c r="K44" i="8"/>
  <c r="K45" i="8"/>
  <c r="K46" i="8"/>
  <c r="K47" i="8"/>
  <c r="K38" i="8"/>
  <c r="K39" i="8"/>
  <c r="K40" i="8"/>
  <c r="K49" i="8"/>
  <c r="K50" i="8"/>
  <c r="K51" i="8"/>
  <c r="K52" i="8"/>
  <c r="K53" i="8"/>
  <c r="M53" i="8"/>
  <c r="N53" i="8"/>
  <c r="C8" i="1"/>
  <c r="B8" i="1"/>
  <c r="I47" i="9"/>
  <c r="I46" i="9"/>
  <c r="I45" i="9"/>
  <c r="I47" i="8"/>
  <c r="I46" i="8"/>
  <c r="I45" i="8"/>
  <c r="I41" i="8"/>
  <c r="M31" i="7"/>
  <c r="N31" i="7"/>
  <c r="K36" i="15"/>
  <c r="N36" i="15"/>
  <c r="F37" i="15"/>
  <c r="M48" i="15"/>
  <c r="J48" i="15"/>
  <c r="N48" i="15"/>
  <c r="M47" i="15"/>
  <c r="J47" i="15"/>
  <c r="N47" i="15"/>
  <c r="J46" i="15"/>
  <c r="M46" i="15"/>
  <c r="N46" i="15"/>
  <c r="J45" i="15"/>
  <c r="M44" i="15"/>
  <c r="N44" i="15"/>
  <c r="F43" i="15"/>
  <c r="J42" i="15"/>
  <c r="M40" i="15"/>
  <c r="J40" i="15"/>
  <c r="N40" i="15"/>
  <c r="J39" i="15"/>
  <c r="M39" i="15"/>
  <c r="N39" i="15"/>
  <c r="M35" i="15"/>
  <c r="J35" i="15"/>
  <c r="N35" i="15"/>
  <c r="J34" i="15"/>
  <c r="M31" i="15"/>
  <c r="J31" i="15"/>
  <c r="N31" i="15"/>
  <c r="M30" i="15"/>
  <c r="N30" i="15"/>
  <c r="J29" i="15"/>
  <c r="M29" i="15"/>
  <c r="N29" i="15"/>
  <c r="M28" i="15"/>
  <c r="E23" i="15"/>
  <c r="E18" i="15"/>
  <c r="F45" i="15"/>
  <c r="AA1" i="15"/>
  <c r="Z1" i="15"/>
  <c r="J47" i="14"/>
  <c r="K47" i="14"/>
  <c r="M47" i="14"/>
  <c r="N47" i="14"/>
  <c r="J46" i="14"/>
  <c r="K46" i="14"/>
  <c r="M46" i="14"/>
  <c r="K45" i="14"/>
  <c r="M45" i="14"/>
  <c r="J45" i="14"/>
  <c r="K44" i="14"/>
  <c r="J44" i="14"/>
  <c r="F44" i="14"/>
  <c r="K43" i="14"/>
  <c r="M43" i="14"/>
  <c r="J42" i="14"/>
  <c r="K42" i="14"/>
  <c r="M42" i="14"/>
  <c r="N42" i="14"/>
  <c r="F42" i="14"/>
  <c r="K41" i="14"/>
  <c r="J41" i="14"/>
  <c r="F41" i="14"/>
  <c r="J39" i="14"/>
  <c r="M39" i="14"/>
  <c r="M38" i="14"/>
  <c r="J38" i="14"/>
  <c r="K36" i="14"/>
  <c r="M36" i="14"/>
  <c r="N36" i="14"/>
  <c r="M35" i="14"/>
  <c r="J35" i="14"/>
  <c r="N35" i="14"/>
  <c r="J34" i="14"/>
  <c r="J33" i="14"/>
  <c r="F33" i="14"/>
  <c r="J31" i="14"/>
  <c r="M31" i="14"/>
  <c r="N31" i="14"/>
  <c r="M30" i="14"/>
  <c r="M29" i="14"/>
  <c r="J29" i="14"/>
  <c r="M28" i="14"/>
  <c r="N28" i="14"/>
  <c r="E23" i="14"/>
  <c r="AA1" i="14"/>
  <c r="Z1" i="14"/>
  <c r="J47" i="13"/>
  <c r="M47" i="13"/>
  <c r="J46" i="13"/>
  <c r="M46" i="13"/>
  <c r="M45" i="13"/>
  <c r="J45" i="13"/>
  <c r="J39" i="13"/>
  <c r="J38" i="13"/>
  <c r="M38" i="13"/>
  <c r="K36" i="13"/>
  <c r="N36" i="13"/>
  <c r="M35" i="13"/>
  <c r="J35" i="13"/>
  <c r="J34" i="13"/>
  <c r="M34" i="13"/>
  <c r="N34" i="13"/>
  <c r="J31" i="13"/>
  <c r="M31" i="13"/>
  <c r="N31" i="13"/>
  <c r="M30" i="13"/>
  <c r="J29" i="13"/>
  <c r="E23" i="13"/>
  <c r="E18" i="13"/>
  <c r="F44" i="13"/>
  <c r="AA1" i="13"/>
  <c r="Z1" i="13"/>
  <c r="M37" i="12"/>
  <c r="N37" i="12"/>
  <c r="K36" i="12"/>
  <c r="F37" i="12"/>
  <c r="K48" i="12"/>
  <c r="M48" i="12"/>
  <c r="J48" i="12"/>
  <c r="J47" i="12"/>
  <c r="K47" i="12"/>
  <c r="M47" i="12"/>
  <c r="N47" i="12"/>
  <c r="K46" i="12"/>
  <c r="M46" i="12"/>
  <c r="J46" i="12"/>
  <c r="N46" i="12"/>
  <c r="K44" i="12"/>
  <c r="M44" i="12"/>
  <c r="N44" i="12"/>
  <c r="J40" i="12"/>
  <c r="M40" i="12"/>
  <c r="N40" i="12"/>
  <c r="M39" i="12"/>
  <c r="J39" i="12"/>
  <c r="N39" i="12"/>
  <c r="J35" i="12"/>
  <c r="M35" i="12"/>
  <c r="J34" i="12"/>
  <c r="J31" i="12"/>
  <c r="M31" i="12"/>
  <c r="N31" i="12"/>
  <c r="M30" i="12"/>
  <c r="N30" i="12"/>
  <c r="M29" i="12"/>
  <c r="J29" i="12"/>
  <c r="N29" i="12"/>
  <c r="E23" i="12"/>
  <c r="E18" i="12"/>
  <c r="F45" i="12"/>
  <c r="AA1" i="12"/>
  <c r="Z1" i="12"/>
  <c r="Z48" i="16"/>
  <c r="AA48" i="16"/>
  <c r="AC48" i="16"/>
  <c r="W48" i="16"/>
  <c r="AD48" i="16"/>
  <c r="M48" i="16"/>
  <c r="J48" i="16"/>
  <c r="Z47" i="16"/>
  <c r="AA47" i="16"/>
  <c r="AC47" i="16"/>
  <c r="W47" i="16"/>
  <c r="AD47" i="16"/>
  <c r="M47" i="16"/>
  <c r="J47" i="16"/>
  <c r="N47" i="16"/>
  <c r="Z46" i="16"/>
  <c r="AA46" i="16"/>
  <c r="AC46" i="16"/>
  <c r="W46" i="16"/>
  <c r="M46" i="16"/>
  <c r="J46" i="16"/>
  <c r="N46" i="16"/>
  <c r="AC44" i="16"/>
  <c r="AA44" i="16"/>
  <c r="W44" i="16"/>
  <c r="AD44" i="16"/>
  <c r="M44" i="16"/>
  <c r="N44" i="16"/>
  <c r="Z40" i="16"/>
  <c r="AA40" i="16"/>
  <c r="AC40" i="16"/>
  <c r="W40" i="16"/>
  <c r="AD40" i="16"/>
  <c r="M40" i="16"/>
  <c r="J40" i="16"/>
  <c r="N40" i="16"/>
  <c r="Z39" i="16"/>
  <c r="AA39" i="16"/>
  <c r="AC39" i="16"/>
  <c r="W39" i="16"/>
  <c r="M39" i="16"/>
  <c r="J39" i="16"/>
  <c r="N39" i="16"/>
  <c r="AA36" i="16"/>
  <c r="W36" i="16"/>
  <c r="AD36" i="16"/>
  <c r="N36" i="16"/>
  <c r="Z35" i="16"/>
  <c r="AA35" i="16"/>
  <c r="AC35" i="16"/>
  <c r="W35" i="16"/>
  <c r="AD35" i="16"/>
  <c r="M35" i="16"/>
  <c r="J35" i="16"/>
  <c r="Z34" i="16"/>
  <c r="U34" i="16"/>
  <c r="W34" i="16"/>
  <c r="J34" i="16"/>
  <c r="Y33" i="16"/>
  <c r="U33" i="16"/>
  <c r="Z31" i="16"/>
  <c r="AA31" i="16"/>
  <c r="AC31" i="16"/>
  <c r="W31" i="16"/>
  <c r="AD31" i="16"/>
  <c r="M31" i="16"/>
  <c r="J31" i="16"/>
  <c r="N31" i="16"/>
  <c r="AC30" i="16"/>
  <c r="AA30" i="16"/>
  <c r="W30" i="16"/>
  <c r="AD30" i="16"/>
  <c r="M30" i="16"/>
  <c r="N30" i="16"/>
  <c r="Z29" i="16"/>
  <c r="AA29" i="16"/>
  <c r="AC29" i="16"/>
  <c r="W29" i="16"/>
  <c r="AD29" i="16"/>
  <c r="M29" i="16"/>
  <c r="J29" i="16"/>
  <c r="AA28" i="16"/>
  <c r="AA32" i="16"/>
  <c r="W28" i="16"/>
  <c r="W32" i="16"/>
  <c r="U23" i="16"/>
  <c r="E23" i="16"/>
  <c r="U18" i="16"/>
  <c r="W37" i="16"/>
  <c r="E18" i="16"/>
  <c r="K47" i="11"/>
  <c r="M47" i="11"/>
  <c r="J47" i="11"/>
  <c r="N47" i="11"/>
  <c r="J46" i="11"/>
  <c r="K46" i="11"/>
  <c r="M46" i="11"/>
  <c r="J45" i="11"/>
  <c r="K45" i="11"/>
  <c r="M45" i="11"/>
  <c r="K44" i="11"/>
  <c r="M44" i="11"/>
  <c r="J44" i="11"/>
  <c r="F44" i="11"/>
  <c r="K43" i="11"/>
  <c r="M43" i="11"/>
  <c r="N43" i="11"/>
  <c r="J42" i="11"/>
  <c r="K42" i="11"/>
  <c r="M42" i="11"/>
  <c r="N42" i="11"/>
  <c r="F42" i="11"/>
  <c r="K41" i="11"/>
  <c r="J41" i="11"/>
  <c r="F41" i="11"/>
  <c r="J39" i="11"/>
  <c r="M39" i="11"/>
  <c r="N39" i="11"/>
  <c r="J38" i="11"/>
  <c r="M38" i="11"/>
  <c r="N38" i="11"/>
  <c r="M36" i="11"/>
  <c r="M35" i="11"/>
  <c r="J35" i="11"/>
  <c r="M34" i="11"/>
  <c r="J34" i="11"/>
  <c r="N34" i="11"/>
  <c r="J33" i="11"/>
  <c r="M33" i="11"/>
  <c r="N33" i="11"/>
  <c r="F33" i="11"/>
  <c r="J31" i="11"/>
  <c r="M31" i="11"/>
  <c r="N31" i="11"/>
  <c r="M30" i="11"/>
  <c r="N30" i="11"/>
  <c r="J29" i="11"/>
  <c r="M29" i="11"/>
  <c r="N29" i="11"/>
  <c r="M28" i="11"/>
  <c r="E23" i="11"/>
  <c r="AA1" i="11"/>
  <c r="Z1" i="11"/>
  <c r="M31" i="10"/>
  <c r="M47" i="10"/>
  <c r="J47" i="10"/>
  <c r="N47" i="10"/>
  <c r="M46" i="10"/>
  <c r="J46" i="10"/>
  <c r="N46" i="10"/>
  <c r="J45" i="10"/>
  <c r="M45" i="10"/>
  <c r="N45" i="10"/>
  <c r="J44" i="10"/>
  <c r="M44" i="10"/>
  <c r="N44" i="10"/>
  <c r="F44" i="10"/>
  <c r="M43" i="10"/>
  <c r="N43" i="10"/>
  <c r="J42" i="10"/>
  <c r="F42" i="10"/>
  <c r="J41" i="10"/>
  <c r="M41" i="10"/>
  <c r="F41" i="10"/>
  <c r="M39" i="10"/>
  <c r="J39" i="10"/>
  <c r="N39" i="10"/>
  <c r="J38" i="10"/>
  <c r="M38" i="10"/>
  <c r="N38" i="10"/>
  <c r="M36" i="10"/>
  <c r="G36" i="10"/>
  <c r="J35" i="10"/>
  <c r="M35" i="10"/>
  <c r="N35" i="10"/>
  <c r="M34" i="10"/>
  <c r="J34" i="10"/>
  <c r="N34" i="10"/>
  <c r="F33" i="10"/>
  <c r="J33" i="10"/>
  <c r="J31" i="10"/>
  <c r="J29" i="10"/>
  <c r="M29" i="10"/>
  <c r="M28" i="10"/>
  <c r="E23" i="10"/>
  <c r="AA1" i="10"/>
  <c r="Z1" i="10"/>
  <c r="M34" i="16"/>
  <c r="N34" i="16"/>
  <c r="Y34" i="16"/>
  <c r="AA34" i="16"/>
  <c r="AC34" i="16"/>
  <c r="AD34" i="16"/>
  <c r="M30" i="10"/>
  <c r="N30" i="10"/>
  <c r="AA37" i="16"/>
  <c r="M34" i="15"/>
  <c r="N34" i="15"/>
  <c r="M36" i="15"/>
  <c r="M37" i="15"/>
  <c r="N37" i="15"/>
  <c r="M43" i="15"/>
  <c r="N43" i="15"/>
  <c r="M45" i="15"/>
  <c r="N45" i="15"/>
  <c r="N28" i="15"/>
  <c r="F33" i="15"/>
  <c r="F42" i="15"/>
  <c r="J43" i="15"/>
  <c r="M32" i="14"/>
  <c r="N32" i="14"/>
  <c r="N29" i="14"/>
  <c r="N39" i="14"/>
  <c r="N43" i="14"/>
  <c r="N46" i="14"/>
  <c r="M33" i="14"/>
  <c r="N38" i="14"/>
  <c r="N45" i="14"/>
  <c r="M41" i="14"/>
  <c r="N41" i="14"/>
  <c r="M44" i="14"/>
  <c r="N44" i="14"/>
  <c r="N33" i="14"/>
  <c r="N30" i="14"/>
  <c r="M34" i="14"/>
  <c r="N34" i="14"/>
  <c r="N35" i="13"/>
  <c r="M43" i="13"/>
  <c r="N43" i="13"/>
  <c r="M32" i="13"/>
  <c r="M29" i="13"/>
  <c r="N29" i="13"/>
  <c r="M36" i="13"/>
  <c r="M28" i="13"/>
  <c r="N28" i="13"/>
  <c r="N32" i="13"/>
  <c r="N38" i="13"/>
  <c r="M39" i="13"/>
  <c r="N39" i="13"/>
  <c r="N46" i="13"/>
  <c r="N45" i="13"/>
  <c r="N47" i="13"/>
  <c r="F33" i="13"/>
  <c r="J33" i="13"/>
  <c r="N30" i="13"/>
  <c r="J41" i="13"/>
  <c r="F42" i="13"/>
  <c r="J44" i="13"/>
  <c r="M44" i="13"/>
  <c r="N44" i="13"/>
  <c r="F41" i="13"/>
  <c r="J42" i="13"/>
  <c r="M42" i="13"/>
  <c r="N36" i="12"/>
  <c r="M36" i="12"/>
  <c r="M34" i="12"/>
  <c r="N34" i="12"/>
  <c r="M32" i="12"/>
  <c r="M33" i="12"/>
  <c r="N35" i="12"/>
  <c r="N48" i="12"/>
  <c r="N32" i="12"/>
  <c r="F33" i="12"/>
  <c r="J33" i="12"/>
  <c r="J42" i="12"/>
  <c r="K42" i="12"/>
  <c r="F43" i="12"/>
  <c r="J45" i="12"/>
  <c r="K45" i="12"/>
  <c r="M45" i="12"/>
  <c r="N45" i="12"/>
  <c r="M28" i="12"/>
  <c r="N28" i="12"/>
  <c r="F42" i="12"/>
  <c r="J43" i="12"/>
  <c r="K43" i="12"/>
  <c r="M43" i="12"/>
  <c r="AC32" i="16"/>
  <c r="AD32" i="16"/>
  <c r="M32" i="16"/>
  <c r="N32" i="16"/>
  <c r="AC37" i="16"/>
  <c r="AD37" i="16"/>
  <c r="AD39" i="16"/>
  <c r="AD46" i="16"/>
  <c r="N29" i="16"/>
  <c r="N35" i="16"/>
  <c r="N48" i="16"/>
  <c r="M28" i="16"/>
  <c r="N28" i="16"/>
  <c r="AC36" i="16"/>
  <c r="J42" i="16"/>
  <c r="M42" i="16"/>
  <c r="V42" i="16"/>
  <c r="W42" i="16"/>
  <c r="J43" i="16"/>
  <c r="V43" i="16"/>
  <c r="W43" i="16"/>
  <c r="J45" i="16"/>
  <c r="M45" i="16"/>
  <c r="V45" i="16"/>
  <c r="W45" i="16"/>
  <c r="AC28" i="16"/>
  <c r="AD28" i="16"/>
  <c r="N37" i="16"/>
  <c r="F42" i="16"/>
  <c r="Z42" i="16"/>
  <c r="AA42" i="16"/>
  <c r="F43" i="16"/>
  <c r="Z43" i="16"/>
  <c r="AA43" i="16"/>
  <c r="AC43" i="16"/>
  <c r="F45" i="16"/>
  <c r="Z45" i="16"/>
  <c r="AA45" i="16"/>
  <c r="F33" i="16"/>
  <c r="J33" i="16"/>
  <c r="V33" i="16"/>
  <c r="Z33" i="16"/>
  <c r="AA33" i="16"/>
  <c r="N36" i="11"/>
  <c r="N45" i="11"/>
  <c r="M41" i="11"/>
  <c r="N41" i="11"/>
  <c r="N44" i="11"/>
  <c r="N35" i="11"/>
  <c r="N46" i="11"/>
  <c r="N28" i="11"/>
  <c r="N31" i="10"/>
  <c r="N36" i="10"/>
  <c r="N41" i="10"/>
  <c r="M33" i="10"/>
  <c r="N33" i="10"/>
  <c r="N29" i="10"/>
  <c r="M42" i="10"/>
  <c r="N42" i="10"/>
  <c r="N28" i="10"/>
  <c r="M32" i="15"/>
  <c r="N32" i="15"/>
  <c r="M42" i="15"/>
  <c r="N42" i="15"/>
  <c r="J33" i="15"/>
  <c r="M33" i="15"/>
  <c r="M33" i="13"/>
  <c r="N42" i="13"/>
  <c r="M41" i="13"/>
  <c r="N41" i="13"/>
  <c r="N43" i="12"/>
  <c r="N33" i="12"/>
  <c r="M42" i="12"/>
  <c r="N42" i="12"/>
  <c r="AA38" i="16"/>
  <c r="N45" i="16"/>
  <c r="N42" i="16"/>
  <c r="M43" i="16"/>
  <c r="M33" i="16"/>
  <c r="N33" i="16"/>
  <c r="N43" i="16"/>
  <c r="AC45" i="16"/>
  <c r="AD45" i="16"/>
  <c r="AC42" i="16"/>
  <c r="AD42" i="16"/>
  <c r="AD43" i="16"/>
  <c r="W33" i="16"/>
  <c r="M32" i="11"/>
  <c r="N32" i="11"/>
  <c r="M32" i="10"/>
  <c r="N32" i="10"/>
  <c r="N33" i="15"/>
  <c r="M40" i="14"/>
  <c r="N40" i="14"/>
  <c r="N33" i="13"/>
  <c r="W38" i="16"/>
  <c r="AC38" i="16"/>
  <c r="AC33" i="16"/>
  <c r="AD33" i="16"/>
  <c r="AA41" i="16"/>
  <c r="M49" i="14"/>
  <c r="N49" i="14"/>
  <c r="M41" i="12"/>
  <c r="N41" i="12"/>
  <c r="AA50" i="16"/>
  <c r="M41" i="16"/>
  <c r="N41" i="16"/>
  <c r="W41" i="16"/>
  <c r="AD38" i="16"/>
  <c r="M40" i="11"/>
  <c r="N40" i="11"/>
  <c r="M40" i="10"/>
  <c r="N40" i="10"/>
  <c r="M50" i="14"/>
  <c r="N50" i="14"/>
  <c r="M41" i="15"/>
  <c r="N41" i="15"/>
  <c r="M40" i="13"/>
  <c r="N40" i="13"/>
  <c r="M50" i="12"/>
  <c r="N50" i="12"/>
  <c r="AA51" i="16"/>
  <c r="W50" i="16"/>
  <c r="M50" i="16"/>
  <c r="N50" i="16"/>
  <c r="M51" i="16"/>
  <c r="N51" i="16"/>
  <c r="AC41" i="16"/>
  <c r="AD41" i="16"/>
  <c r="M49" i="11"/>
  <c r="N49" i="11"/>
  <c r="M50" i="11"/>
  <c r="N50" i="11"/>
  <c r="M49" i="10"/>
  <c r="N49" i="10"/>
  <c r="M50" i="10"/>
  <c r="N50" i="10"/>
  <c r="M50" i="15"/>
  <c r="N50" i="15"/>
  <c r="M51" i="14"/>
  <c r="N51" i="14"/>
  <c r="M52" i="14"/>
  <c r="N52" i="14"/>
  <c r="M49" i="13"/>
  <c r="N49" i="13"/>
  <c r="M51" i="12"/>
  <c r="N51" i="12"/>
  <c r="M52" i="12"/>
  <c r="W51" i="16"/>
  <c r="AC50" i="16"/>
  <c r="AD50" i="16"/>
  <c r="AA52" i="16"/>
  <c r="M51" i="15"/>
  <c r="N51" i="15"/>
  <c r="M50" i="13"/>
  <c r="N50" i="13"/>
  <c r="N52" i="12"/>
  <c r="M53" i="12"/>
  <c r="M52" i="16"/>
  <c r="N52" i="16"/>
  <c r="M53" i="16"/>
  <c r="N53" i="16"/>
  <c r="AA53" i="16"/>
  <c r="AA54" i="16"/>
  <c r="AC51" i="16"/>
  <c r="AD51" i="16"/>
  <c r="W52" i="16"/>
  <c r="M52" i="11"/>
  <c r="N52" i="11"/>
  <c r="M51" i="11"/>
  <c r="N51" i="11"/>
  <c r="M51" i="10"/>
  <c r="N51" i="10"/>
  <c r="M52" i="10"/>
  <c r="N52" i="10"/>
  <c r="M52" i="15"/>
  <c r="N52" i="15"/>
  <c r="M53" i="15"/>
  <c r="N53" i="15"/>
  <c r="M52" i="13"/>
  <c r="M51" i="13"/>
  <c r="N51" i="13"/>
  <c r="N53" i="12"/>
  <c r="W53" i="16"/>
  <c r="AC53" i="16"/>
  <c r="AC52" i="16"/>
  <c r="AD52" i="16"/>
  <c r="N52" i="13"/>
  <c r="AD53" i="16"/>
  <c r="W54" i="16"/>
  <c r="AC54" i="16"/>
  <c r="AD54" i="16"/>
  <c r="Z48" i="7"/>
  <c r="AA48" i="7"/>
  <c r="AC48" i="7"/>
  <c r="W48" i="7"/>
  <c r="AA47" i="7"/>
  <c r="AC47" i="7"/>
  <c r="Z47" i="7"/>
  <c r="W47" i="7"/>
  <c r="AD47" i="7"/>
  <c r="AC46" i="7"/>
  <c r="AA46" i="7"/>
  <c r="Z46" i="7"/>
  <c r="W46" i="7"/>
  <c r="AD46" i="7"/>
  <c r="AA44" i="7"/>
  <c r="AC44" i="7"/>
  <c r="W44" i="7"/>
  <c r="AD44" i="7"/>
  <c r="AA40" i="7"/>
  <c r="AC40" i="7"/>
  <c r="Z40" i="7"/>
  <c r="W40" i="7"/>
  <c r="AD40" i="7"/>
  <c r="AA39" i="7"/>
  <c r="AC39" i="7"/>
  <c r="Z39" i="7"/>
  <c r="W39" i="7"/>
  <c r="Y37" i="7"/>
  <c r="U37" i="7"/>
  <c r="AD36" i="7"/>
  <c r="AA36" i="7"/>
  <c r="AC36" i="7"/>
  <c r="W36" i="7"/>
  <c r="Z35" i="7"/>
  <c r="AA35" i="7"/>
  <c r="AC35" i="7"/>
  <c r="W35" i="7"/>
  <c r="AD35" i="7"/>
  <c r="Z34" i="7"/>
  <c r="Y34" i="7"/>
  <c r="U34" i="7"/>
  <c r="W34" i="7"/>
  <c r="Y33" i="7"/>
  <c r="U33" i="7"/>
  <c r="Z31" i="7"/>
  <c r="AA31" i="7"/>
  <c r="AC31" i="7"/>
  <c r="W31" i="7"/>
  <c r="AD31" i="7"/>
  <c r="AA30" i="7"/>
  <c r="AC30" i="7"/>
  <c r="W30" i="7"/>
  <c r="Z29" i="7"/>
  <c r="AA29" i="7"/>
  <c r="AC29" i="7"/>
  <c r="W29" i="7"/>
  <c r="AA28" i="7"/>
  <c r="W28" i="7"/>
  <c r="U23" i="7"/>
  <c r="U18" i="7"/>
  <c r="V45" i="7"/>
  <c r="W45" i="7"/>
  <c r="Z48" i="6"/>
  <c r="AA48" i="6"/>
  <c r="AC48" i="6"/>
  <c r="W48" i="6"/>
  <c r="AD48" i="6"/>
  <c r="AA47" i="6"/>
  <c r="AC47" i="6"/>
  <c r="Z47" i="6"/>
  <c r="W47" i="6"/>
  <c r="Z46" i="6"/>
  <c r="AA46" i="6"/>
  <c r="AC46" i="6"/>
  <c r="W46" i="6"/>
  <c r="AD46" i="6"/>
  <c r="AA44" i="6"/>
  <c r="AC44" i="6"/>
  <c r="AD44" i="6"/>
  <c r="W44" i="6"/>
  <c r="AA40" i="6"/>
  <c r="AC40" i="6"/>
  <c r="Z40" i="6"/>
  <c r="W40" i="6"/>
  <c r="Z39" i="6"/>
  <c r="AA39" i="6"/>
  <c r="AC39" i="6"/>
  <c r="W39" i="6"/>
  <c r="Y37" i="6"/>
  <c r="V37" i="6"/>
  <c r="U37" i="6"/>
  <c r="AA36" i="6"/>
  <c r="W36" i="6"/>
  <c r="AD36" i="6"/>
  <c r="AA35" i="6"/>
  <c r="AC35" i="6"/>
  <c r="Z35" i="6"/>
  <c r="W35" i="6"/>
  <c r="AD35" i="6"/>
  <c r="Z34" i="6"/>
  <c r="Y34" i="6"/>
  <c r="U34" i="6"/>
  <c r="W34" i="6"/>
  <c r="Y33" i="6"/>
  <c r="AA33" i="6"/>
  <c r="V33" i="6"/>
  <c r="Z33" i="6"/>
  <c r="U33" i="6"/>
  <c r="W33" i="6"/>
  <c r="AA31" i="6"/>
  <c r="AC31" i="6"/>
  <c r="Z31" i="6"/>
  <c r="W31" i="6"/>
  <c r="AD31" i="6"/>
  <c r="AA30" i="6"/>
  <c r="W30" i="6"/>
  <c r="Z29" i="6"/>
  <c r="AA29" i="6"/>
  <c r="AC29" i="6"/>
  <c r="W29" i="6"/>
  <c r="AD29" i="6"/>
  <c r="AA28" i="6"/>
  <c r="AA32" i="6"/>
  <c r="W28" i="6"/>
  <c r="U23" i="6"/>
  <c r="U18" i="6"/>
  <c r="V45" i="6"/>
  <c r="W45" i="6"/>
  <c r="Z47" i="5"/>
  <c r="AA47" i="5"/>
  <c r="AC47" i="5"/>
  <c r="W47" i="5"/>
  <c r="AD47" i="5"/>
  <c r="AA46" i="5"/>
  <c r="AC46" i="5"/>
  <c r="Z46" i="5"/>
  <c r="W46" i="5"/>
  <c r="AD46" i="5"/>
  <c r="Z45" i="5"/>
  <c r="AA45" i="5"/>
  <c r="AC45" i="5"/>
  <c r="W45" i="5"/>
  <c r="AA44" i="5"/>
  <c r="AC44" i="5"/>
  <c r="Z44" i="5"/>
  <c r="W44" i="5"/>
  <c r="AD44" i="5"/>
  <c r="V44" i="5"/>
  <c r="AA43" i="5"/>
  <c r="AC43" i="5"/>
  <c r="AD43" i="5"/>
  <c r="W43" i="5"/>
  <c r="AA42" i="5"/>
  <c r="AC42" i="5"/>
  <c r="Z42" i="5"/>
  <c r="W42" i="5"/>
  <c r="V42" i="5"/>
  <c r="AA41" i="5"/>
  <c r="AC41" i="5"/>
  <c r="Z41" i="5"/>
  <c r="W41" i="5"/>
  <c r="V41" i="5"/>
  <c r="AA39" i="5"/>
  <c r="AC39" i="5"/>
  <c r="Z39" i="5"/>
  <c r="W39" i="5"/>
  <c r="Z38" i="5"/>
  <c r="AA38" i="5"/>
  <c r="AC38" i="5"/>
  <c r="W38" i="5"/>
  <c r="AD38" i="5"/>
  <c r="AD36" i="5"/>
  <c r="AA36" i="5"/>
  <c r="AC36" i="5"/>
  <c r="W36" i="5"/>
  <c r="AA35" i="5"/>
  <c r="AC35" i="5"/>
  <c r="Z35" i="5"/>
  <c r="W35" i="5"/>
  <c r="Z34" i="5"/>
  <c r="Y34" i="5"/>
  <c r="U34" i="5"/>
  <c r="W34" i="5"/>
  <c r="Y33" i="5"/>
  <c r="V33" i="5"/>
  <c r="Z33" i="5"/>
  <c r="U33" i="5"/>
  <c r="W33" i="5"/>
  <c r="AA31" i="5"/>
  <c r="AC31" i="5"/>
  <c r="Z31" i="5"/>
  <c r="W31" i="5"/>
  <c r="AD31" i="5"/>
  <c r="AA30" i="5"/>
  <c r="W30" i="5"/>
  <c r="Z29" i="5"/>
  <c r="AA29" i="5"/>
  <c r="AC29" i="5"/>
  <c r="W29" i="5"/>
  <c r="AA28" i="5"/>
  <c r="W28" i="5"/>
  <c r="W32" i="5"/>
  <c r="U23" i="5"/>
  <c r="Z48" i="4"/>
  <c r="AA48" i="4"/>
  <c r="AC48" i="4"/>
  <c r="W48" i="4"/>
  <c r="AA47" i="4"/>
  <c r="AC47" i="4"/>
  <c r="Z47" i="4"/>
  <c r="W47" i="4"/>
  <c r="AD47" i="4"/>
  <c r="Z46" i="4"/>
  <c r="AA46" i="4"/>
  <c r="AC46" i="4"/>
  <c r="W46" i="4"/>
  <c r="AD46" i="4"/>
  <c r="AA44" i="4"/>
  <c r="AC44" i="4"/>
  <c r="AD44" i="4"/>
  <c r="W44" i="4"/>
  <c r="AA40" i="4"/>
  <c r="AC40" i="4"/>
  <c r="Z40" i="4"/>
  <c r="W40" i="4"/>
  <c r="Z39" i="4"/>
  <c r="AA39" i="4"/>
  <c r="AC39" i="4"/>
  <c r="W39" i="4"/>
  <c r="Y37" i="4"/>
  <c r="V37" i="4"/>
  <c r="U37" i="4"/>
  <c r="AD36" i="4"/>
  <c r="AA36" i="4"/>
  <c r="AC36" i="4"/>
  <c r="W36" i="4"/>
  <c r="AA35" i="4"/>
  <c r="AC35" i="4"/>
  <c r="Z35" i="4"/>
  <c r="W35" i="4"/>
  <c r="Z34" i="4"/>
  <c r="Y34" i="4"/>
  <c r="U34" i="4"/>
  <c r="W34" i="4"/>
  <c r="Y33" i="4"/>
  <c r="V33" i="4"/>
  <c r="Z33" i="4"/>
  <c r="U33" i="4"/>
  <c r="W33" i="4"/>
  <c r="AA31" i="4"/>
  <c r="AC31" i="4"/>
  <c r="Z31" i="4"/>
  <c r="W31" i="4"/>
  <c r="AD31" i="4"/>
  <c r="AA30" i="4"/>
  <c r="W30" i="4"/>
  <c r="Z29" i="4"/>
  <c r="AA29" i="4"/>
  <c r="AC29" i="4"/>
  <c r="W29" i="4"/>
  <c r="AD29" i="4"/>
  <c r="AA28" i="4"/>
  <c r="AA32" i="4"/>
  <c r="W28" i="4"/>
  <c r="U23" i="4"/>
  <c r="U18" i="4"/>
  <c r="V45" i="4"/>
  <c r="W45" i="4"/>
  <c r="AA48" i="3"/>
  <c r="AC48" i="3"/>
  <c r="Z48" i="3"/>
  <c r="W48" i="3"/>
  <c r="AD48" i="3"/>
  <c r="AC47" i="3"/>
  <c r="AA47" i="3"/>
  <c r="Z47" i="3"/>
  <c r="W47" i="3"/>
  <c r="AD47" i="3"/>
  <c r="Z46" i="3"/>
  <c r="AA46" i="3"/>
  <c r="AC46" i="3"/>
  <c r="W46" i="3"/>
  <c r="AD46" i="3"/>
  <c r="AC44" i="3"/>
  <c r="AD44" i="3"/>
  <c r="AA44" i="3"/>
  <c r="W44" i="3"/>
  <c r="AC40" i="3"/>
  <c r="AA40" i="3"/>
  <c r="Z40" i="3"/>
  <c r="W40" i="3"/>
  <c r="Z39" i="3"/>
  <c r="AA39" i="3"/>
  <c r="AC39" i="3"/>
  <c r="W39" i="3"/>
  <c r="Y37" i="3"/>
  <c r="AA37" i="3"/>
  <c r="U37" i="3"/>
  <c r="W37" i="3"/>
  <c r="AD36" i="3"/>
  <c r="AC36" i="3"/>
  <c r="AA36" i="3"/>
  <c r="W36" i="3"/>
  <c r="Z35" i="3"/>
  <c r="AA35" i="3"/>
  <c r="AC35" i="3"/>
  <c r="W35" i="3"/>
  <c r="AD35" i="3"/>
  <c r="Z34" i="3"/>
  <c r="Y34" i="3"/>
  <c r="U34" i="3"/>
  <c r="W34" i="3"/>
  <c r="Y33" i="3"/>
  <c r="U33" i="3"/>
  <c r="Z31" i="3"/>
  <c r="Y31" i="3"/>
  <c r="U31" i="3"/>
  <c r="W31" i="3"/>
  <c r="AD31" i="3"/>
  <c r="AA30" i="3"/>
  <c r="W30" i="3"/>
  <c r="AA29" i="3"/>
  <c r="AC29" i="3"/>
  <c r="Z29" i="3"/>
  <c r="W29" i="3"/>
  <c r="AA28" i="3"/>
  <c r="W28" i="3"/>
  <c r="U23" i="3"/>
  <c r="U18" i="3"/>
  <c r="V45" i="3"/>
  <c r="W45" i="3"/>
  <c r="Z47" i="9"/>
  <c r="AA47" i="9"/>
  <c r="AC47" i="9"/>
  <c r="W47" i="9"/>
  <c r="AD47" i="9"/>
  <c r="AA46" i="9"/>
  <c r="AC46" i="9"/>
  <c r="Z46" i="9"/>
  <c r="W46" i="9"/>
  <c r="AD46" i="9"/>
  <c r="Z45" i="9"/>
  <c r="AA45" i="9"/>
  <c r="AC45" i="9"/>
  <c r="W45" i="9"/>
  <c r="AA44" i="9"/>
  <c r="AC44" i="9"/>
  <c r="Z44" i="9"/>
  <c r="W44" i="9"/>
  <c r="AD44" i="9"/>
  <c r="V44" i="9"/>
  <c r="AA43" i="9"/>
  <c r="AC43" i="9"/>
  <c r="AD43" i="9"/>
  <c r="W43" i="9"/>
  <c r="AA42" i="9"/>
  <c r="AC42" i="9"/>
  <c r="Z42" i="9"/>
  <c r="W42" i="9"/>
  <c r="V42" i="9"/>
  <c r="AA41" i="9"/>
  <c r="AC41" i="9"/>
  <c r="Z41" i="9"/>
  <c r="W41" i="9"/>
  <c r="V41" i="9"/>
  <c r="AA39" i="9"/>
  <c r="AC39" i="9"/>
  <c r="Z39" i="9"/>
  <c r="W39" i="9"/>
  <c r="Z38" i="9"/>
  <c r="AA38" i="9"/>
  <c r="AC38" i="9"/>
  <c r="W38" i="9"/>
  <c r="AD38" i="9"/>
  <c r="AA36" i="9"/>
  <c r="AC36" i="9"/>
  <c r="AD36" i="9"/>
  <c r="W36" i="9"/>
  <c r="AA35" i="9"/>
  <c r="AC35" i="9"/>
  <c r="Z35" i="9"/>
  <c r="W35" i="9"/>
  <c r="Z34" i="9"/>
  <c r="AA34" i="9"/>
  <c r="AC34" i="9"/>
  <c r="W34" i="9"/>
  <c r="AD34" i="9"/>
  <c r="Y33" i="9"/>
  <c r="AA33" i="9"/>
  <c r="AC33" i="9"/>
  <c r="V33" i="9"/>
  <c r="Z33" i="9"/>
  <c r="U33" i="9"/>
  <c r="W33" i="9"/>
  <c r="AA31" i="9"/>
  <c r="AC31" i="9"/>
  <c r="Z31" i="9"/>
  <c r="W31" i="9"/>
  <c r="AA30" i="9"/>
  <c r="W30" i="9"/>
  <c r="Z29" i="9"/>
  <c r="AA29" i="9"/>
  <c r="AC29" i="9"/>
  <c r="W29" i="9"/>
  <c r="AA28" i="9"/>
  <c r="AC28" i="9"/>
  <c r="AD28" i="9"/>
  <c r="W28" i="9"/>
  <c r="W32" i="9"/>
  <c r="U23" i="9"/>
  <c r="J47" i="9"/>
  <c r="J46" i="9"/>
  <c r="J45" i="9"/>
  <c r="J44" i="9"/>
  <c r="M44" i="9"/>
  <c r="F44" i="9"/>
  <c r="M43" i="9"/>
  <c r="J42" i="9"/>
  <c r="F42" i="9"/>
  <c r="J41" i="9"/>
  <c r="F41" i="9"/>
  <c r="J39" i="9"/>
  <c r="J38" i="9"/>
  <c r="K36" i="9"/>
  <c r="M36" i="9"/>
  <c r="J35" i="9"/>
  <c r="M35" i="9"/>
  <c r="J34" i="9"/>
  <c r="J33" i="9"/>
  <c r="F33" i="9"/>
  <c r="J31" i="9"/>
  <c r="J29" i="9"/>
  <c r="E23" i="9"/>
  <c r="Z47" i="8"/>
  <c r="AA47" i="8"/>
  <c r="AC47" i="8"/>
  <c r="W47" i="8"/>
  <c r="AA46" i="8"/>
  <c r="AC46" i="8"/>
  <c r="Z46" i="8"/>
  <c r="W46" i="8"/>
  <c r="Z45" i="8"/>
  <c r="AA45" i="8"/>
  <c r="AC45" i="8"/>
  <c r="W45" i="8"/>
  <c r="AD45" i="8"/>
  <c r="AA44" i="8"/>
  <c r="AC44" i="8"/>
  <c r="Z44" i="8"/>
  <c r="W44" i="8"/>
  <c r="AD44" i="8"/>
  <c r="V44" i="8"/>
  <c r="AA43" i="8"/>
  <c r="AC43" i="8"/>
  <c r="AD43" i="8"/>
  <c r="W43" i="8"/>
  <c r="AA42" i="8"/>
  <c r="AC42" i="8"/>
  <c r="Z42" i="8"/>
  <c r="W42" i="8"/>
  <c r="V42" i="8"/>
  <c r="AA41" i="8"/>
  <c r="AC41" i="8"/>
  <c r="Z41" i="8"/>
  <c r="W41" i="8"/>
  <c r="V41" i="8"/>
  <c r="AA39" i="8"/>
  <c r="AC39" i="8"/>
  <c r="Z39" i="8"/>
  <c r="W39" i="8"/>
  <c r="Z38" i="8"/>
  <c r="AA38" i="8"/>
  <c r="AC38" i="8"/>
  <c r="W38" i="8"/>
  <c r="AA36" i="8"/>
  <c r="AC36" i="8"/>
  <c r="AD36" i="8"/>
  <c r="W36" i="8"/>
  <c r="AA35" i="8"/>
  <c r="AC35" i="8"/>
  <c r="Z35" i="8"/>
  <c r="W35" i="8"/>
  <c r="AD35" i="8"/>
  <c r="Z34" i="8"/>
  <c r="AA34" i="8"/>
  <c r="AC34" i="8"/>
  <c r="W34" i="8"/>
  <c r="AD34" i="8"/>
  <c r="Y33" i="8"/>
  <c r="V33" i="8"/>
  <c r="Z33" i="8"/>
  <c r="AA33" i="8"/>
  <c r="U33" i="8"/>
  <c r="AA31" i="8"/>
  <c r="AC31" i="8"/>
  <c r="Z31" i="8"/>
  <c r="W31" i="8"/>
  <c r="AD31" i="8"/>
  <c r="AC30" i="8"/>
  <c r="AA30" i="8"/>
  <c r="W30" i="8"/>
  <c r="AD30" i="8"/>
  <c r="Z29" i="8"/>
  <c r="AA29" i="8"/>
  <c r="W29" i="8"/>
  <c r="AA28" i="8"/>
  <c r="AC28" i="8"/>
  <c r="AD28" i="8"/>
  <c r="W28" i="8"/>
  <c r="W32" i="8"/>
  <c r="U23" i="8"/>
  <c r="M47" i="8"/>
  <c r="J47" i="8"/>
  <c r="J46" i="8"/>
  <c r="M46" i="8"/>
  <c r="N46" i="8"/>
  <c r="M45" i="8"/>
  <c r="J45" i="8"/>
  <c r="J44" i="8"/>
  <c r="F44" i="8"/>
  <c r="J42" i="8"/>
  <c r="F42" i="8"/>
  <c r="J41" i="8"/>
  <c r="F41" i="8"/>
  <c r="J39" i="8"/>
  <c r="J38" i="8"/>
  <c r="J35" i="8"/>
  <c r="J34" i="8"/>
  <c r="J33" i="8"/>
  <c r="M33" i="8"/>
  <c r="F33" i="8"/>
  <c r="J31" i="8"/>
  <c r="J29" i="8"/>
  <c r="E23" i="8"/>
  <c r="M47" i="9"/>
  <c r="N47" i="9"/>
  <c r="M46" i="9"/>
  <c r="N46" i="9"/>
  <c r="M33" i="9"/>
  <c r="M45" i="9"/>
  <c r="N45" i="9"/>
  <c r="M42" i="9"/>
  <c r="M41" i="9"/>
  <c r="M39" i="9"/>
  <c r="M38" i="9"/>
  <c r="N38" i="9"/>
  <c r="N35" i="9"/>
  <c r="M31" i="9"/>
  <c r="N31" i="9"/>
  <c r="M30" i="9"/>
  <c r="N30" i="9"/>
  <c r="M29" i="9"/>
  <c r="M28" i="9"/>
  <c r="M39" i="8"/>
  <c r="N39" i="8"/>
  <c r="M38" i="8"/>
  <c r="N38" i="8"/>
  <c r="M36" i="8"/>
  <c r="M35" i="8"/>
  <c r="N35" i="8"/>
  <c r="M34" i="8"/>
  <c r="M31" i="8"/>
  <c r="N31" i="8"/>
  <c r="M30" i="8"/>
  <c r="N30" i="8"/>
  <c r="M29" i="8"/>
  <c r="M28" i="8"/>
  <c r="N28" i="8"/>
  <c r="AC30" i="3"/>
  <c r="W37" i="6"/>
  <c r="AA31" i="3"/>
  <c r="AC31" i="3"/>
  <c r="AA34" i="6"/>
  <c r="AC34" i="6"/>
  <c r="AD34" i="6"/>
  <c r="AD30" i="3"/>
  <c r="W32" i="3"/>
  <c r="AA34" i="3"/>
  <c r="AC34" i="3"/>
  <c r="AD34" i="3"/>
  <c r="AC36" i="6"/>
  <c r="AC37" i="3"/>
  <c r="AA34" i="4"/>
  <c r="AC34" i="4"/>
  <c r="AD34" i="4"/>
  <c r="W37" i="4"/>
  <c r="AA34" i="5"/>
  <c r="AC34" i="5"/>
  <c r="AA34" i="7"/>
  <c r="AC34" i="7"/>
  <c r="AA32" i="7"/>
  <c r="AC32" i="7"/>
  <c r="AD39" i="7"/>
  <c r="AD29" i="7"/>
  <c r="AD34" i="7"/>
  <c r="AD30" i="7"/>
  <c r="AD48" i="7"/>
  <c r="AC28" i="7"/>
  <c r="AD28" i="7"/>
  <c r="W32" i="7"/>
  <c r="V33" i="7"/>
  <c r="Z33" i="7"/>
  <c r="AA33" i="7"/>
  <c r="V37" i="7"/>
  <c r="W37" i="7"/>
  <c r="Z37" i="7"/>
  <c r="AA37" i="7"/>
  <c r="Z42" i="7"/>
  <c r="AA42" i="7"/>
  <c r="V43" i="7"/>
  <c r="W43" i="7"/>
  <c r="Z45" i="7"/>
  <c r="AA45" i="7"/>
  <c r="AC45" i="7"/>
  <c r="AD45" i="7"/>
  <c r="V42" i="7"/>
  <c r="W42" i="7"/>
  <c r="Z43" i="7"/>
  <c r="AA43" i="7"/>
  <c r="AD39" i="6"/>
  <c r="AC33" i="6"/>
  <c r="AD33" i="6"/>
  <c r="AD40" i="6"/>
  <c r="AD47" i="6"/>
  <c r="AC28" i="6"/>
  <c r="AD28" i="6"/>
  <c r="W32" i="6"/>
  <c r="AC32" i="6"/>
  <c r="Z37" i="6"/>
  <c r="AA37" i="6"/>
  <c r="Z42" i="6"/>
  <c r="AA42" i="6"/>
  <c r="V43" i="6"/>
  <c r="W43" i="6"/>
  <c r="Z45" i="6"/>
  <c r="AA45" i="6"/>
  <c r="AC45" i="6"/>
  <c r="AD45" i="6"/>
  <c r="AC30" i="6"/>
  <c r="AD30" i="6"/>
  <c r="V42" i="6"/>
  <c r="W42" i="6"/>
  <c r="Z43" i="6"/>
  <c r="AA43" i="6"/>
  <c r="AC43" i="6"/>
  <c r="AD29" i="5"/>
  <c r="W37" i="5"/>
  <c r="AD35" i="5"/>
  <c r="AD39" i="5"/>
  <c r="AD41" i="5"/>
  <c r="AD42" i="5"/>
  <c r="AA33" i="5"/>
  <c r="AC33" i="5"/>
  <c r="AA32" i="5"/>
  <c r="AD33" i="5"/>
  <c r="AD34" i="5"/>
  <c r="AD45" i="5"/>
  <c r="AC28" i="5"/>
  <c r="AD28" i="5"/>
  <c r="AC30" i="5"/>
  <c r="AD30" i="5"/>
  <c r="AA33" i="4"/>
  <c r="AC33" i="4"/>
  <c r="AD40" i="4"/>
  <c r="AD30" i="4"/>
  <c r="AD35" i="4"/>
  <c r="AD33" i="4"/>
  <c r="AD39" i="4"/>
  <c r="AD48" i="4"/>
  <c r="AC28" i="4"/>
  <c r="AD28" i="4"/>
  <c r="W32" i="4"/>
  <c r="Z37" i="4"/>
  <c r="AA37" i="4"/>
  <c r="Z42" i="4"/>
  <c r="AA42" i="4"/>
  <c r="V43" i="4"/>
  <c r="W43" i="4"/>
  <c r="Z45" i="4"/>
  <c r="AA45" i="4"/>
  <c r="AC45" i="4"/>
  <c r="AD45" i="4"/>
  <c r="AC30" i="4"/>
  <c r="V42" i="4"/>
  <c r="W42" i="4"/>
  <c r="Z43" i="4"/>
  <c r="AA43" i="4"/>
  <c r="AC43" i="4"/>
  <c r="AD40" i="3"/>
  <c r="AD39" i="3"/>
  <c r="AC28" i="3"/>
  <c r="AD28" i="3"/>
  <c r="AD37" i="3"/>
  <c r="AD29" i="3"/>
  <c r="V33" i="3"/>
  <c r="Z42" i="3"/>
  <c r="AA42" i="3"/>
  <c r="V43" i="3"/>
  <c r="W43" i="3"/>
  <c r="Z45" i="3"/>
  <c r="AA45" i="3"/>
  <c r="AC45" i="3"/>
  <c r="AD45" i="3"/>
  <c r="V42" i="3"/>
  <c r="W42" i="3"/>
  <c r="Z43" i="3"/>
  <c r="AA43" i="3"/>
  <c r="AC43" i="3"/>
  <c r="AD30" i="9"/>
  <c r="AD33" i="9"/>
  <c r="AD39" i="9"/>
  <c r="AD41" i="9"/>
  <c r="AD42" i="9"/>
  <c r="W37" i="9"/>
  <c r="AD29" i="9"/>
  <c r="AD31" i="9"/>
  <c r="AD35" i="9"/>
  <c r="AD45" i="9"/>
  <c r="AC30" i="9"/>
  <c r="AA32" i="9"/>
  <c r="N36" i="9"/>
  <c r="M32" i="9"/>
  <c r="N32" i="9"/>
  <c r="N41" i="9"/>
  <c r="N43" i="9"/>
  <c r="N33" i="9"/>
  <c r="N29" i="9"/>
  <c r="N39" i="9"/>
  <c r="N42" i="9"/>
  <c r="N44" i="9"/>
  <c r="N28" i="9"/>
  <c r="M34" i="9"/>
  <c r="N34" i="9"/>
  <c r="AA32" i="8"/>
  <c r="AC29" i="8"/>
  <c r="AD29" i="8"/>
  <c r="AD46" i="8"/>
  <c r="AD39" i="8"/>
  <c r="AD41" i="8"/>
  <c r="AD42" i="8"/>
  <c r="AD38" i="8"/>
  <c r="AD47" i="8"/>
  <c r="W33" i="8"/>
  <c r="M42" i="8"/>
  <c r="N42" i="8"/>
  <c r="N33" i="8"/>
  <c r="N34" i="8"/>
  <c r="N45" i="8"/>
  <c r="M44" i="8"/>
  <c r="N44" i="8"/>
  <c r="N29" i="8"/>
  <c r="M41" i="8"/>
  <c r="N41" i="8"/>
  <c r="N47" i="8"/>
  <c r="N36" i="8"/>
  <c r="M43" i="8"/>
  <c r="N43" i="8"/>
  <c r="AC37" i="6"/>
  <c r="AD37" i="6"/>
  <c r="AA32" i="3"/>
  <c r="AC32" i="3"/>
  <c r="AD32" i="3"/>
  <c r="AC37" i="4"/>
  <c r="AD37" i="4"/>
  <c r="AA38" i="6"/>
  <c r="AA41" i="6"/>
  <c r="AC37" i="7"/>
  <c r="AD37" i="7"/>
  <c r="AA38" i="7"/>
  <c r="AC43" i="7"/>
  <c r="AD43" i="7"/>
  <c r="AC42" i="7"/>
  <c r="W38" i="7"/>
  <c r="AD32" i="7"/>
  <c r="AD42" i="7"/>
  <c r="W33" i="7"/>
  <c r="AC33" i="7"/>
  <c r="W38" i="6"/>
  <c r="AD32" i="6"/>
  <c r="AD43" i="6"/>
  <c r="AC42" i="6"/>
  <c r="AD42" i="6"/>
  <c r="AC32" i="5"/>
  <c r="AD32" i="5"/>
  <c r="AA37" i="5"/>
  <c r="W40" i="5"/>
  <c r="W38" i="4"/>
  <c r="AD43" i="4"/>
  <c r="AA38" i="4"/>
  <c r="AC42" i="4"/>
  <c r="AD42" i="4"/>
  <c r="AC32" i="4"/>
  <c r="AD32" i="4"/>
  <c r="Z33" i="3"/>
  <c r="AA33" i="3"/>
  <c r="W33" i="3"/>
  <c r="AC42" i="3"/>
  <c r="AD42" i="3"/>
  <c r="AD43" i="3"/>
  <c r="W40" i="9"/>
  <c r="AA37" i="9"/>
  <c r="AC32" i="9"/>
  <c r="AD32" i="9"/>
  <c r="AD33" i="8"/>
  <c r="AC33" i="8"/>
  <c r="W37" i="8"/>
  <c r="AA37" i="8"/>
  <c r="AC32" i="8"/>
  <c r="AD32" i="8"/>
  <c r="M32" i="8"/>
  <c r="N32" i="8"/>
  <c r="AD33" i="7"/>
  <c r="AC38" i="7"/>
  <c r="AD38" i="7"/>
  <c r="AA41" i="7"/>
  <c r="W41" i="7"/>
  <c r="AA50" i="6"/>
  <c r="W41" i="6"/>
  <c r="AC41" i="6"/>
  <c r="AC38" i="6"/>
  <c r="AD38" i="6"/>
  <c r="AC37" i="5"/>
  <c r="AD37" i="5"/>
  <c r="AA40" i="5"/>
  <c r="W49" i="5"/>
  <c r="W41" i="4"/>
  <c r="AC38" i="4"/>
  <c r="AD38" i="4"/>
  <c r="AA41" i="4"/>
  <c r="W38" i="3"/>
  <c r="AC33" i="3"/>
  <c r="AD33" i="3"/>
  <c r="AA38" i="3"/>
  <c r="W49" i="9"/>
  <c r="AC37" i="9"/>
  <c r="AD37" i="9"/>
  <c r="AA40" i="9"/>
  <c r="M40" i="9"/>
  <c r="N40" i="9"/>
  <c r="AC37" i="8"/>
  <c r="AD37" i="8"/>
  <c r="AA40" i="8"/>
  <c r="W40" i="8"/>
  <c r="W50" i="7"/>
  <c r="AA50" i="7"/>
  <c r="AC41" i="7"/>
  <c r="AD41" i="7"/>
  <c r="AD41" i="6"/>
  <c r="W50" i="6"/>
  <c r="AC50" i="6"/>
  <c r="AA51" i="6"/>
  <c r="AA52" i="6"/>
  <c r="W50" i="5"/>
  <c r="W51" i="5"/>
  <c r="AA49" i="5"/>
  <c r="AC40" i="5"/>
  <c r="AD40" i="5"/>
  <c r="W50" i="4"/>
  <c r="AA50" i="4"/>
  <c r="AC41" i="4"/>
  <c r="AD41" i="4"/>
  <c r="W41" i="3"/>
  <c r="AC38" i="3"/>
  <c r="AD38" i="3"/>
  <c r="AA41" i="3"/>
  <c r="AA49" i="9"/>
  <c r="AC40" i="9"/>
  <c r="AD40" i="9"/>
  <c r="W50" i="9"/>
  <c r="W51" i="9"/>
  <c r="M49" i="9"/>
  <c r="N49" i="9"/>
  <c r="W49" i="8"/>
  <c r="AA49" i="8"/>
  <c r="AC40" i="8"/>
  <c r="AD40" i="8"/>
  <c r="AC50" i="7"/>
  <c r="AD50" i="7"/>
  <c r="AA51" i="7"/>
  <c r="W51" i="7"/>
  <c r="W52" i="7"/>
  <c r="AA53" i="6"/>
  <c r="AD50" i="6"/>
  <c r="W51" i="6"/>
  <c r="AC51" i="6"/>
  <c r="AC49" i="5"/>
  <c r="AD49" i="5"/>
  <c r="AA50" i="5"/>
  <c r="AC50" i="5"/>
  <c r="AD50" i="5"/>
  <c r="W52" i="5"/>
  <c r="AC50" i="4"/>
  <c r="AD50" i="4"/>
  <c r="AA51" i="4"/>
  <c r="W51" i="4"/>
  <c r="W52" i="4"/>
  <c r="AA50" i="3"/>
  <c r="AC41" i="3"/>
  <c r="AD41" i="3"/>
  <c r="W50" i="3"/>
  <c r="W52" i="9"/>
  <c r="W53" i="9"/>
  <c r="AC49" i="9"/>
  <c r="AD49" i="9"/>
  <c r="AA50" i="9"/>
  <c r="AC50" i="9"/>
  <c r="AD50" i="9"/>
  <c r="M51" i="9"/>
  <c r="M50" i="9"/>
  <c r="N50" i="9"/>
  <c r="AC49" i="8"/>
  <c r="AD49" i="8"/>
  <c r="AA50" i="8"/>
  <c r="AC50" i="8"/>
  <c r="W51" i="8"/>
  <c r="W50" i="8"/>
  <c r="AC51" i="4"/>
  <c r="AD51" i="4"/>
  <c r="AC51" i="7"/>
  <c r="AD51" i="7"/>
  <c r="W53" i="7"/>
  <c r="AA52" i="7"/>
  <c r="AD51" i="6"/>
  <c r="AA54" i="6"/>
  <c r="W52" i="6"/>
  <c r="AA51" i="5"/>
  <c r="AA52" i="5"/>
  <c r="AC52" i="5"/>
  <c r="AD52" i="5"/>
  <c r="W53" i="5"/>
  <c r="AC51" i="5"/>
  <c r="AD51" i="5"/>
  <c r="W53" i="4"/>
  <c r="AA52" i="4"/>
  <c r="W51" i="3"/>
  <c r="W52" i="3"/>
  <c r="AC50" i="3"/>
  <c r="AD50" i="3"/>
  <c r="AA51" i="3"/>
  <c r="AA51" i="9"/>
  <c r="N51" i="9"/>
  <c r="W52" i="8"/>
  <c r="AD50" i="8"/>
  <c r="AA51" i="8"/>
  <c r="AC51" i="3"/>
  <c r="AD51" i="3"/>
  <c r="AA53" i="7"/>
  <c r="AC53" i="7"/>
  <c r="AD53" i="7"/>
  <c r="AC52" i="7"/>
  <c r="AD52" i="7"/>
  <c r="W54" i="7"/>
  <c r="W53" i="6"/>
  <c r="AC52" i="6"/>
  <c r="AD52" i="6"/>
  <c r="AA53" i="5"/>
  <c r="AC53" i="5"/>
  <c r="AD53" i="5"/>
  <c r="AC52" i="4"/>
  <c r="AD52" i="4"/>
  <c r="AA53" i="4"/>
  <c r="AC53" i="4"/>
  <c r="AD53" i="4"/>
  <c r="W54" i="4"/>
  <c r="W53" i="3"/>
  <c r="AA52" i="3"/>
  <c r="AC51" i="9"/>
  <c r="AD51" i="9"/>
  <c r="AA52" i="9"/>
  <c r="AC52" i="9"/>
  <c r="AD52" i="9"/>
  <c r="M52" i="9"/>
  <c r="N52" i="9"/>
  <c r="AC51" i="8"/>
  <c r="AD51" i="8"/>
  <c r="AA52" i="8"/>
  <c r="AC52" i="8"/>
  <c r="AD52" i="8"/>
  <c r="W53" i="8"/>
  <c r="AA54" i="7"/>
  <c r="AC54" i="7"/>
  <c r="AD54" i="7"/>
  <c r="AC53" i="6"/>
  <c r="AD53" i="6"/>
  <c r="W54" i="6"/>
  <c r="AA54" i="4"/>
  <c r="AC54" i="4"/>
  <c r="AD54" i="4"/>
  <c r="AC52" i="3"/>
  <c r="AD52" i="3"/>
  <c r="AA53" i="3"/>
  <c r="AC53" i="3"/>
  <c r="AD53" i="3"/>
  <c r="W54" i="3"/>
  <c r="AA53" i="9"/>
  <c r="AC53" i="9"/>
  <c r="AD53" i="9"/>
  <c r="AA53" i="8"/>
  <c r="AC53" i="8"/>
  <c r="AD53" i="8"/>
  <c r="AC54" i="6"/>
  <c r="AD54" i="6"/>
  <c r="AA54" i="3"/>
  <c r="AC54" i="3"/>
  <c r="AD54" i="3"/>
  <c r="F37" i="7"/>
  <c r="M36" i="7"/>
  <c r="N36" i="7"/>
  <c r="M48" i="7"/>
  <c r="J48" i="7"/>
  <c r="M47" i="7"/>
  <c r="J47" i="7"/>
  <c r="N47" i="7"/>
  <c r="J46" i="7"/>
  <c r="M46" i="7"/>
  <c r="N46" i="7"/>
  <c r="J45" i="7"/>
  <c r="M45" i="7"/>
  <c r="M44" i="7"/>
  <c r="N44" i="7"/>
  <c r="F43" i="7"/>
  <c r="J42" i="7"/>
  <c r="M40" i="7"/>
  <c r="J40" i="7"/>
  <c r="N40" i="7"/>
  <c r="J39" i="7"/>
  <c r="M39" i="7"/>
  <c r="N39" i="7"/>
  <c r="K36" i="7"/>
  <c r="J35" i="7"/>
  <c r="K35" i="7"/>
  <c r="M35" i="7"/>
  <c r="N35" i="7"/>
  <c r="J34" i="7"/>
  <c r="J31" i="7"/>
  <c r="M30" i="7"/>
  <c r="N30" i="7"/>
  <c r="J29" i="7"/>
  <c r="M29" i="7"/>
  <c r="N29" i="7"/>
  <c r="M28" i="7"/>
  <c r="E23" i="7"/>
  <c r="E18" i="7"/>
  <c r="F45" i="7"/>
  <c r="K37" i="6"/>
  <c r="N36" i="6"/>
  <c r="K36" i="6"/>
  <c r="F37" i="6"/>
  <c r="K48" i="6"/>
  <c r="M48" i="6"/>
  <c r="J48" i="6"/>
  <c r="J47" i="6"/>
  <c r="K47" i="6"/>
  <c r="M47" i="6"/>
  <c r="N47" i="6"/>
  <c r="K46" i="6"/>
  <c r="M46" i="6"/>
  <c r="J46" i="6"/>
  <c r="K44" i="6"/>
  <c r="M44" i="6"/>
  <c r="N44" i="6"/>
  <c r="J40" i="6"/>
  <c r="M40" i="6"/>
  <c r="N40" i="6"/>
  <c r="M39" i="6"/>
  <c r="J39" i="6"/>
  <c r="J35" i="6"/>
  <c r="M35" i="6"/>
  <c r="N35" i="6"/>
  <c r="J34" i="6"/>
  <c r="J31" i="6"/>
  <c r="M31" i="6"/>
  <c r="N31" i="6"/>
  <c r="M30" i="6"/>
  <c r="N30" i="6"/>
  <c r="M29" i="6"/>
  <c r="J29" i="6"/>
  <c r="E23" i="6"/>
  <c r="E18" i="6"/>
  <c r="F45" i="6"/>
  <c r="M34" i="7"/>
  <c r="N34" i="7"/>
  <c r="M37" i="7"/>
  <c r="N37" i="7"/>
  <c r="M36" i="6"/>
  <c r="N45" i="7"/>
  <c r="M42" i="7"/>
  <c r="N48" i="7"/>
  <c r="N28" i="7"/>
  <c r="F33" i="7"/>
  <c r="F42" i="7"/>
  <c r="J43" i="7"/>
  <c r="M43" i="7"/>
  <c r="N43" i="7"/>
  <c r="M37" i="6"/>
  <c r="N37" i="6"/>
  <c r="M34" i="6"/>
  <c r="N34" i="6"/>
  <c r="N29" i="6"/>
  <c r="N39" i="6"/>
  <c r="N46" i="6"/>
  <c r="N48" i="6"/>
  <c r="M28" i="6"/>
  <c r="J43" i="6"/>
  <c r="K43" i="6"/>
  <c r="N28" i="6"/>
  <c r="F33" i="6"/>
  <c r="J42" i="6"/>
  <c r="K42" i="6"/>
  <c r="F43" i="6"/>
  <c r="J45" i="6"/>
  <c r="K45" i="6"/>
  <c r="M45" i="6"/>
  <c r="N45" i="6"/>
  <c r="F42" i="6"/>
  <c r="J47" i="5"/>
  <c r="M47" i="5"/>
  <c r="N47" i="5"/>
  <c r="M46" i="5"/>
  <c r="J46" i="5"/>
  <c r="M45" i="5"/>
  <c r="J45" i="5"/>
  <c r="N45" i="5"/>
  <c r="J44" i="5"/>
  <c r="M44" i="5"/>
  <c r="N44" i="5"/>
  <c r="F44" i="5"/>
  <c r="M43" i="5"/>
  <c r="N43" i="5"/>
  <c r="M42" i="5"/>
  <c r="J42" i="5"/>
  <c r="F42" i="5"/>
  <c r="J41" i="5"/>
  <c r="M41" i="5"/>
  <c r="N41" i="5"/>
  <c r="F41" i="5"/>
  <c r="M39" i="5"/>
  <c r="J39" i="5"/>
  <c r="N39" i="5"/>
  <c r="M38" i="5"/>
  <c r="J38" i="5"/>
  <c r="N38" i="5"/>
  <c r="N36" i="5"/>
  <c r="K36" i="5"/>
  <c r="M36" i="5"/>
  <c r="J35" i="5"/>
  <c r="M35" i="5"/>
  <c r="J34" i="5"/>
  <c r="F33" i="5"/>
  <c r="J33" i="5"/>
  <c r="M31" i="5"/>
  <c r="J31" i="5"/>
  <c r="N31" i="5"/>
  <c r="M30" i="5"/>
  <c r="N30" i="5"/>
  <c r="J29" i="5"/>
  <c r="M28" i="5"/>
  <c r="N28" i="5"/>
  <c r="E23" i="5"/>
  <c r="M32" i="7"/>
  <c r="N32" i="7"/>
  <c r="N42" i="7"/>
  <c r="J33" i="7"/>
  <c r="J33" i="6"/>
  <c r="M43" i="6"/>
  <c r="N43" i="6"/>
  <c r="M42" i="6"/>
  <c r="M32" i="6"/>
  <c r="N32" i="6"/>
  <c r="N42" i="6"/>
  <c r="M34" i="5"/>
  <c r="N34" i="5"/>
  <c r="M29" i="5"/>
  <c r="N35" i="5"/>
  <c r="N29" i="5"/>
  <c r="N42" i="5"/>
  <c r="N46" i="5"/>
  <c r="M36" i="4"/>
  <c r="N36" i="4"/>
  <c r="F37" i="4"/>
  <c r="J48" i="4"/>
  <c r="M48" i="4"/>
  <c r="N48" i="4"/>
  <c r="M47" i="4"/>
  <c r="J47" i="4"/>
  <c r="N47" i="4"/>
  <c r="J46" i="4"/>
  <c r="M46" i="4"/>
  <c r="M44" i="4"/>
  <c r="N44" i="4"/>
  <c r="M40" i="4"/>
  <c r="J40" i="4"/>
  <c r="J39" i="4"/>
  <c r="M39" i="4"/>
  <c r="N39" i="4"/>
  <c r="K36" i="4"/>
  <c r="M35" i="4"/>
  <c r="J35" i="4"/>
  <c r="J34" i="4"/>
  <c r="F33" i="4"/>
  <c r="J33" i="4"/>
  <c r="M31" i="4"/>
  <c r="J31" i="4"/>
  <c r="N31" i="4"/>
  <c r="M30" i="4"/>
  <c r="N30" i="4"/>
  <c r="J29" i="4"/>
  <c r="M28" i="4"/>
  <c r="N28" i="4"/>
  <c r="E23" i="4"/>
  <c r="E18" i="4"/>
  <c r="F45" i="4"/>
  <c r="M33" i="7"/>
  <c r="N33" i="7"/>
  <c r="M33" i="6"/>
  <c r="N33" i="6"/>
  <c r="M32" i="5"/>
  <c r="N32" i="5"/>
  <c r="M33" i="5"/>
  <c r="N33" i="5"/>
  <c r="M37" i="4"/>
  <c r="N37" i="4"/>
  <c r="M29" i="4"/>
  <c r="N29" i="4"/>
  <c r="N35" i="4"/>
  <c r="N40" i="4"/>
  <c r="M45" i="4"/>
  <c r="N45" i="4"/>
  <c r="N46" i="4"/>
  <c r="M33" i="4"/>
  <c r="J42" i="4"/>
  <c r="F43" i="4"/>
  <c r="J45" i="4"/>
  <c r="F42" i="4"/>
  <c r="J43" i="4"/>
  <c r="M31" i="3"/>
  <c r="N31" i="3"/>
  <c r="N36" i="3"/>
  <c r="M36" i="3"/>
  <c r="J48" i="3"/>
  <c r="M48" i="3"/>
  <c r="M47" i="3"/>
  <c r="J47" i="3"/>
  <c r="N47" i="3"/>
  <c r="J46" i="3"/>
  <c r="M46" i="3"/>
  <c r="N46" i="3"/>
  <c r="J45" i="3"/>
  <c r="M44" i="3"/>
  <c r="F43" i="3"/>
  <c r="J42" i="3"/>
  <c r="J40" i="3"/>
  <c r="J39" i="3"/>
  <c r="K36" i="3"/>
  <c r="J35" i="3"/>
  <c r="M35" i="3"/>
  <c r="J34" i="3"/>
  <c r="F33" i="3"/>
  <c r="J33" i="3"/>
  <c r="J31" i="3"/>
  <c r="J29" i="3"/>
  <c r="M28" i="3"/>
  <c r="N28" i="3"/>
  <c r="E23" i="3"/>
  <c r="E18" i="3"/>
  <c r="F45" i="3"/>
  <c r="M30" i="3"/>
  <c r="N30" i="3"/>
  <c r="M34" i="4"/>
  <c r="N34" i="4"/>
  <c r="M43" i="4"/>
  <c r="N43" i="4"/>
  <c r="M42" i="4"/>
  <c r="N42" i="4"/>
  <c r="N33" i="4"/>
  <c r="M32" i="4"/>
  <c r="N32" i="4"/>
  <c r="M39" i="3"/>
  <c r="M40" i="3"/>
  <c r="N39" i="3"/>
  <c r="M45" i="3"/>
  <c r="N45" i="3"/>
  <c r="M29" i="3"/>
  <c r="N29" i="3"/>
  <c r="N35" i="3"/>
  <c r="M42" i="3"/>
  <c r="N40" i="3"/>
  <c r="N44" i="3"/>
  <c r="N48" i="3"/>
  <c r="F42" i="3"/>
  <c r="J43" i="3"/>
  <c r="M43" i="3"/>
  <c r="N43" i="3"/>
  <c r="M33" i="3"/>
  <c r="N33" i="3"/>
  <c r="M50" i="7"/>
  <c r="M41" i="7"/>
  <c r="N41" i="7"/>
  <c r="M41" i="6"/>
  <c r="N41" i="6"/>
  <c r="M40" i="5"/>
  <c r="N40" i="5"/>
  <c r="M32" i="3"/>
  <c r="N32" i="3"/>
  <c r="N42" i="3"/>
  <c r="N50" i="7"/>
  <c r="M51" i="7"/>
  <c r="M51" i="6"/>
  <c r="M50" i="6"/>
  <c r="N50" i="6"/>
  <c r="M49" i="5"/>
  <c r="N49" i="5"/>
  <c r="M41" i="4"/>
  <c r="N41" i="4"/>
  <c r="N51" i="7"/>
  <c r="N51" i="6"/>
  <c r="M52" i="6"/>
  <c r="M50" i="5"/>
  <c r="N50" i="5"/>
  <c r="M50" i="4"/>
  <c r="N50" i="4"/>
  <c r="M51" i="4"/>
  <c r="N51" i="4"/>
  <c r="M37" i="3"/>
  <c r="N37" i="3"/>
  <c r="M53" i="7"/>
  <c r="M52" i="7"/>
  <c r="N52" i="7"/>
  <c r="N52" i="6"/>
  <c r="M51" i="5"/>
  <c r="N51" i="5"/>
  <c r="M34" i="3"/>
  <c r="N34" i="3"/>
  <c r="N53" i="7"/>
  <c r="M53" i="6"/>
  <c r="N53" i="6"/>
  <c r="M52" i="5"/>
  <c r="N52" i="5"/>
  <c r="M52" i="4"/>
  <c r="N52" i="4"/>
  <c r="M53" i="4"/>
  <c r="N53" i="4"/>
  <c r="M41" i="3"/>
  <c r="N41" i="3"/>
  <c r="M51" i="3"/>
  <c r="N51" i="3"/>
  <c r="M50" i="3"/>
  <c r="N50" i="3"/>
  <c r="M53" i="3"/>
  <c r="N53" i="3"/>
  <c r="M52" i="3"/>
  <c r="N52" i="3"/>
  <c r="M40" i="8"/>
  <c r="N40" i="8"/>
  <c r="M49" i="8"/>
  <c r="N49" i="8"/>
  <c r="M50" i="8"/>
  <c r="N50" i="8"/>
  <c r="M51" i="8"/>
  <c r="N51" i="8"/>
  <c r="M52" i="8"/>
  <c r="N52" i="8"/>
</calcChain>
</file>

<file path=xl/sharedStrings.xml><?xml version="1.0" encoding="utf-8"?>
<sst xmlns="http://schemas.openxmlformats.org/spreadsheetml/2006/main" count="1192" uniqueCount="77">
  <si>
    <t>Rate Class</t>
  </si>
  <si>
    <t>Residential</t>
  </si>
  <si>
    <t>General Service Less Than 50 kW</t>
  </si>
  <si>
    <t>General Service 50 to 4,999 kW</t>
  </si>
  <si>
    <t>Large Use</t>
  </si>
  <si>
    <t>Unmetered Scattered Load</t>
  </si>
  <si>
    <t>Sentinel Lighting</t>
  </si>
  <si>
    <t>Street Lighting</t>
  </si>
  <si>
    <t>$</t>
  </si>
  <si>
    <t>%</t>
  </si>
  <si>
    <t>Bill Impacts Summary - Distribution</t>
  </si>
  <si>
    <t>Bill Impacts Summary - Total Bill</t>
  </si>
  <si>
    <t>Rate Zone - PS South</t>
  </si>
  <si>
    <t>Rate Zone - PS North</t>
  </si>
  <si>
    <t>GENERAL SERVICE 50 TO 4,999 KW</t>
  </si>
  <si>
    <t>Loss Factor</t>
  </si>
  <si>
    <t>Consumption</t>
  </si>
  <si>
    <t xml:space="preserve"> kWh</t>
  </si>
  <si>
    <t>If Billed on a kW basis:</t>
  </si>
  <si>
    <t>Demand</t>
  </si>
  <si>
    <t>kW</t>
  </si>
  <si>
    <t>Load Factor</t>
  </si>
  <si>
    <t>Current Board-Approved</t>
  </si>
  <si>
    <t>Proposed</t>
  </si>
  <si>
    <t>Impact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</si>
  <si>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</si>
  <si>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</si>
  <si>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</si>
  <si>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</si>
  <si>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</si>
  <si>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</si>
  <si>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</si>
  <si>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</si>
  <si>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Fixed Rate Riders</t>
  </si>
  <si>
    <t>Volumetric Rate Riders</t>
  </si>
  <si>
    <t>Sub-Total A (excluding pass through)</t>
  </si>
  <si>
    <t>Line Losses on Cost of Power</t>
  </si>
  <si>
    <t>Total Deferral/Variance Account Rate Riders</t>
  </si>
  <si>
    <t>Low Voltage Service Charge</t>
  </si>
  <si>
    <t>Smart Meter Entity Charge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</si>
  <si>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</si>
  <si>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</si>
  <si>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</si>
  <si>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</si>
  <si>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</si>
  <si>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</si>
  <si>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</si>
  <si>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</si>
  <si>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TOU - Off Peak</t>
  </si>
  <si>
    <t>TOU - Mid Peak</t>
  </si>
  <si>
    <t>TOU - On Peak</t>
  </si>
  <si>
    <t>Total Bill on TOU (before Taxes)</t>
  </si>
  <si>
    <t>HST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</si>
  <si>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</si>
  <si>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</si>
  <si>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Total Bill on TOU (including OCEB)</t>
  </si>
  <si>
    <t>Note:  For distributors who have a majority of customers on Tiered pricing, please provide a separate bill impact for such customers.</t>
  </si>
  <si>
    <t>GA Disposition (2013)</t>
  </si>
  <si>
    <t>LARGE USE</t>
  </si>
  <si>
    <t>UNMETERED SCATTERED LOAD</t>
  </si>
  <si>
    <t>SENTINEL LIGHTING</t>
  </si>
  <si>
    <t>STREET LIGHTING</t>
  </si>
  <si>
    <t>RESIDENTIAL</t>
  </si>
  <si>
    <t>AS per Application (udpated Commodity, proper rate riders, SME)</t>
  </si>
  <si>
    <t>OK</t>
  </si>
  <si>
    <t>GENERAL SERVICE LESS THAN 50 KW</t>
  </si>
  <si>
    <r>
      <t xml:space="preserve">Total Bill </t>
    </r>
    <r>
      <rPr>
        <sz val="11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</si>
  <si>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1"/>
        <rFont val="Arial"/>
        <family val="2"/>
      </rPr>
      <t>1</t>
    </r>
  </si>
  <si>
    <t>RPP</t>
  </si>
  <si>
    <t>non-RPP</t>
  </si>
  <si>
    <t>Barrie and  Simcoe County</t>
  </si>
  <si>
    <t>York Region</t>
  </si>
  <si>
    <t>UPDATED FOR MAY 1, 2014</t>
  </si>
  <si>
    <t>Commo</t>
  </si>
  <si>
    <t>UPDATED FOR January 1, 2015</t>
  </si>
  <si>
    <t>DRAFT 1</t>
  </si>
  <si>
    <t>2015 IRM (Rates Effective January 1,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</si>
</sst>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00_-;\-* #,##0.0000_-;_-* &quot;-&quot;??_-;_-@_-"/>
    <numFmt numFmtId="165" formatCode="_-* #,##0_-;\-* #,##0_-;_-* &quot;-&quot;??_-;_-@_-"/>
    <numFmt numFmtId="166" formatCode="_-&quot;$&quot;* #,##0.00_-;\-&quot;$&quot;* #,##0.00_-;_-&quot;$&quot;* &quot;-&quot;??_-;_-@_-"/>
    <numFmt numFmtId="167" formatCode="_-&quot;$&quot;* #,##0.0000_-;\-&quot;$&quot;* #,##0.0000_-;_-&quot;$&quot;* &quot;-&quot;??_-;_-@_-"/>
    <numFmt numFmtId="168" formatCode="#,##0.0000_ ;\-#,##0.0000\ "/>
    <numFmt numFmtId="169" formatCode="_-&quot;$&quot;* #,##0.000_-;\-&quot;$&quot;* #,##0.000_-;_-&quot;$&quot;* &quot;-&quot;??_-;_-@_-"/>
  </numFmts>
  <fonts count="3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sz val="16"/>
      <color indexed="12"/>
      <name val="Algerian"/>
      <family val="5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sz val="10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1"/>
      <color indexed="12"/>
      <name val="Algerian"/>
      <family val="5"/>
    </font>
    <font>
      <b/>
      <sz val="11"/>
      <color rgb="FFFF0000"/>
      <name val="Arial"/>
      <family val="2"/>
    </font>
    <font>
      <b/>
      <u/>
      <sz val="11"/>
      <color rgb="FFFF0000"/>
      <name val="Arial"/>
      <family val="2"/>
    </font>
    <font>
      <b/>
      <i/>
      <sz val="11"/>
      <name val="Arial"/>
      <family val="2"/>
    </font>
    <font>
      <b/>
      <i/>
      <vertAlign val="superscript"/>
      <sz val="11"/>
      <name val="Arial"/>
      <family val="2"/>
    </font>
    <font>
      <sz val="8"/>
      <color theme="1"/>
      <name val="Arial"/>
      <family val="2"/>
    </font>
    <font>
      <i/>
      <sz val="10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</cellStyleXfs>
  <cellXfs count="309">
    <xf numFmtId="0" fontId="0" fillId="0" borderId="0" xfId="0"/>
    <xf numFmtId="0" fontId="2" fillId="0" borderId="0" xfId="0" applyFont="1"/>
    <xf numFmtId="44" fontId="2" fillId="0" borderId="0" xfId="0" applyNumberFormat="1" applyFont="1"/>
    <xf numFmtId="10" fontId="2" fillId="0" borderId="0" xfId="3" applyNumberFormat="1" applyFont="1"/>
    <xf numFmtId="9" fontId="2" fillId="0" borderId="0" xfId="3" applyFont="1"/>
    <xf numFmtId="0" fontId="2" fillId="0" borderId="0" xfId="0" applyFont="1" applyFill="1" applyAlignment="1" applyProtection="1">
      <alignment horizontal="left"/>
      <protection locked="0"/>
    </xf>
    <xf numFmtId="0" fontId="4" fillId="0" borderId="0" xfId="0" applyFont="1"/>
    <xf numFmtId="44" fontId="3" fillId="0" borderId="3" xfId="0" applyNumberFormat="1" applyFont="1" applyBorder="1" applyAlignment="1">
      <alignment horizontal="center"/>
    </xf>
    <xf numFmtId="10" fontId="3" fillId="0" borderId="3" xfId="3" applyNumberFormat="1" applyFont="1" applyBorder="1" applyAlignment="1">
      <alignment horizontal="center"/>
    </xf>
    <xf numFmtId="9" fontId="3" fillId="0" borderId="3" xfId="3" applyFont="1" applyBorder="1" applyAlignment="1">
      <alignment horizontal="center"/>
    </xf>
    <xf numFmtId="0" fontId="5" fillId="0" borderId="0" xfId="0" applyFont="1"/>
    <xf numFmtId="0" fontId="7" fillId="3" borderId="0" xfId="4" applyFont="1" applyFill="1" applyAlignment="1" applyProtection="1">
      <alignment vertical="top" wrapText="1"/>
      <protection locked="0"/>
    </xf>
    <xf numFmtId="0" fontId="6" fillId="3" borderId="0" xfId="4" applyFill="1" applyBorder="1" applyProtection="1">
      <protection locked="0"/>
    </xf>
    <xf numFmtId="0" fontId="6" fillId="0" borderId="0" xfId="4" applyFill="1" applyBorder="1" applyProtection="1">
      <protection locked="0"/>
    </xf>
    <xf numFmtId="0" fontId="8" fillId="0" borderId="0" xfId="4" applyFont="1" applyFill="1" applyProtection="1">
      <protection locked="0"/>
    </xf>
    <xf numFmtId="0" fontId="9" fillId="0" borderId="0" xfId="4" applyFont="1" applyFill="1" applyAlignment="1" applyProtection="1">
      <alignment horizontal="right" vertical="top"/>
      <protection locked="0"/>
    </xf>
    <xf numFmtId="0" fontId="6" fillId="0" borderId="0" xfId="4" applyProtection="1"/>
    <xf numFmtId="0" fontId="6" fillId="3" borderId="0" xfId="4" applyFill="1" applyBorder="1" applyProtection="1"/>
    <xf numFmtId="0" fontId="10" fillId="3" borderId="0" xfId="4" applyFont="1" applyFill="1" applyBorder="1" applyAlignment="1" applyProtection="1">
      <protection locked="0"/>
    </xf>
    <xf numFmtId="0" fontId="9" fillId="0" borderId="4" xfId="4" applyFont="1" applyFill="1" applyBorder="1" applyAlignment="1" applyProtection="1">
      <alignment horizontal="right" vertical="top"/>
      <protection locked="0"/>
    </xf>
    <xf numFmtId="0" fontId="6" fillId="3" borderId="0" xfId="4" applyFill="1" applyBorder="1" applyAlignment="1" applyProtection="1">
      <alignment horizontal="left" indent="1"/>
      <protection locked="0"/>
    </xf>
    <xf numFmtId="0" fontId="11" fillId="3" borderId="0" xfId="4" applyFont="1" applyFill="1" applyBorder="1" applyAlignment="1" applyProtection="1">
      <protection locked="0"/>
    </xf>
    <xf numFmtId="0" fontId="6" fillId="0" borderId="0" xfId="4" applyProtection="1">
      <protection locked="0"/>
    </xf>
    <xf numFmtId="0" fontId="8" fillId="0" borderId="0" xfId="4" applyFont="1" applyAlignment="1" applyProtection="1">
      <alignment horizontal="right"/>
      <protection locked="0"/>
    </xf>
    <xf numFmtId="0" fontId="11" fillId="4" borderId="0" xfId="4" applyFont="1" applyFill="1" applyAlignment="1" applyProtection="1">
      <alignment vertical="center"/>
      <protection locked="0"/>
    </xf>
    <xf numFmtId="0" fontId="6" fillId="0" borderId="0" xfId="4" applyFont="1" applyAlignment="1" applyProtection="1">
      <alignment horizontal="right"/>
    </xf>
    <xf numFmtId="0" fontId="13" fillId="0" borderId="0" xfId="4" applyFont="1" applyAlignment="1" applyProtection="1">
      <alignment horizontal="left"/>
    </xf>
    <xf numFmtId="0" fontId="11" fillId="0" borderId="0" xfId="4" applyFont="1" applyAlignment="1" applyProtection="1">
      <alignment horizontal="center"/>
    </xf>
    <xf numFmtId="0" fontId="11" fillId="0" borderId="0" xfId="4" applyFont="1" applyAlignment="1" applyProtection="1">
      <alignment horizontal="center"/>
      <protection locked="0"/>
    </xf>
    <xf numFmtId="164" fontId="8" fillId="4" borderId="0" xfId="1" applyNumberFormat="1" applyFont="1" applyFill="1" applyBorder="1" applyProtection="1">
      <protection locked="0"/>
    </xf>
    <xf numFmtId="0" fontId="8" fillId="0" borderId="0" xfId="4" applyFont="1" applyAlignment="1" applyProtection="1">
      <alignment horizontal="center" vertical="center"/>
      <protection locked="0"/>
    </xf>
    <xf numFmtId="0" fontId="8" fillId="0" borderId="0" xfId="4" applyFont="1" applyProtection="1">
      <protection locked="0"/>
    </xf>
    <xf numFmtId="165" fontId="8" fillId="0" borderId="0" xfId="1" applyNumberFormat="1" applyFont="1" applyFill="1" applyBorder="1" applyProtection="1"/>
    <xf numFmtId="0" fontId="8" fillId="0" borderId="0" xfId="4" applyFont="1" applyProtection="1"/>
    <xf numFmtId="0" fontId="14" fillId="0" borderId="0" xfId="4" applyFont="1" applyFill="1" applyAlignment="1" applyProtection="1">
      <alignment horizontal="right"/>
      <protection locked="0"/>
    </xf>
    <xf numFmtId="0" fontId="8" fillId="0" borderId="3" xfId="4" applyFont="1" applyBorder="1" applyAlignment="1" applyProtection="1">
      <alignment horizontal="right"/>
      <protection locked="0"/>
    </xf>
    <xf numFmtId="0" fontId="6" fillId="0" borderId="3" xfId="4" applyBorder="1" applyProtection="1">
      <protection locked="0"/>
    </xf>
    <xf numFmtId="0" fontId="8" fillId="0" borderId="3" xfId="4" applyFont="1" applyBorder="1" applyAlignment="1" applyProtection="1">
      <alignment horizontal="center" vertical="center"/>
      <protection locked="0"/>
    </xf>
    <xf numFmtId="0" fontId="8" fillId="0" borderId="3" xfId="4" applyFont="1" applyBorder="1" applyProtection="1">
      <protection locked="0"/>
    </xf>
    <xf numFmtId="0" fontId="8" fillId="5" borderId="3" xfId="4" applyFont="1" applyFill="1" applyBorder="1" applyProtection="1">
      <protection locked="0"/>
    </xf>
    <xf numFmtId="9" fontId="8" fillId="5" borderId="3" xfId="3" applyFont="1" applyFill="1" applyBorder="1" applyProtection="1">
      <protection locked="0"/>
    </xf>
    <xf numFmtId="0" fontId="8" fillId="0" borderId="0" xfId="4" applyFont="1" applyAlignment="1" applyProtection="1">
      <alignment horizontal="right"/>
    </xf>
    <xf numFmtId="0" fontId="8" fillId="0" borderId="0" xfId="4" applyFont="1" applyAlignment="1" applyProtection="1">
      <alignment horizontal="center" vertical="center"/>
    </xf>
    <xf numFmtId="0" fontId="6" fillId="0" borderId="0" xfId="4" applyFont="1" applyProtection="1"/>
    <xf numFmtId="0" fontId="8" fillId="0" borderId="0" xfId="4" applyFont="1" applyAlignment="1" applyProtection="1"/>
    <xf numFmtId="0" fontId="8" fillId="0" borderId="0" xfId="4" applyFont="1" applyAlignment="1" applyProtection="1">
      <alignment horizontal="center"/>
    </xf>
    <xf numFmtId="0" fontId="8" fillId="0" borderId="7" xfId="4" applyFont="1" applyBorder="1" applyAlignment="1" applyProtection="1">
      <alignment horizontal="center"/>
    </xf>
    <xf numFmtId="0" fontId="8" fillId="0" borderId="8" xfId="4" applyFont="1" applyBorder="1" applyAlignment="1" applyProtection="1">
      <alignment horizontal="center"/>
    </xf>
    <xf numFmtId="0" fontId="8" fillId="0" borderId="9" xfId="4" applyFont="1" applyBorder="1" applyAlignment="1" applyProtection="1">
      <alignment horizontal="center"/>
    </xf>
    <xf numFmtId="0" fontId="8" fillId="0" borderId="11" xfId="4" quotePrefix="1" applyFont="1" applyBorder="1" applyAlignment="1" applyProtection="1">
      <alignment horizontal="center"/>
    </xf>
    <xf numFmtId="0" fontId="8" fillId="0" borderId="12" xfId="4" quotePrefix="1" applyFont="1" applyBorder="1" applyAlignment="1" applyProtection="1">
      <alignment horizontal="center"/>
    </xf>
    <xf numFmtId="0" fontId="6" fillId="0" borderId="0" xfId="4" applyBorder="1" applyAlignment="1" applyProtection="1">
      <alignment vertical="top"/>
    </xf>
    <xf numFmtId="0" fontId="6" fillId="4" borderId="0" xfId="4" applyFill="1" applyBorder="1" applyAlignment="1" applyProtection="1">
      <alignment vertical="top"/>
    </xf>
    <xf numFmtId="0" fontId="6" fillId="0" borderId="0" xfId="4" applyFill="1" applyBorder="1" applyAlignment="1" applyProtection="1">
      <alignment vertical="top"/>
      <protection locked="0"/>
    </xf>
    <xf numFmtId="44" fontId="16" fillId="4" borderId="10" xfId="2" applyFont="1" applyFill="1" applyBorder="1" applyAlignment="1" applyProtection="1">
      <alignment horizontal="right" vertical="center"/>
      <protection locked="0"/>
    </xf>
    <xf numFmtId="0" fontId="17" fillId="0" borderId="10" xfId="4" applyFont="1" applyFill="1" applyBorder="1" applyAlignment="1" applyProtection="1">
      <alignment horizontal="right" vertical="center"/>
    </xf>
    <xf numFmtId="166" fontId="16" fillId="0" borderId="8" xfId="5" applyFont="1" applyBorder="1" applyAlignment="1" applyProtection="1">
      <alignment horizontal="right" vertical="center"/>
    </xf>
    <xf numFmtId="0" fontId="17" fillId="0" borderId="0" xfId="4" applyFont="1" applyBorder="1" applyAlignment="1" applyProtection="1">
      <alignment horizontal="right" vertical="center"/>
      <protection locked="0"/>
    </xf>
    <xf numFmtId="0" fontId="17" fillId="0" borderId="8" xfId="4" applyFont="1" applyFill="1" applyBorder="1" applyAlignment="1" applyProtection="1">
      <alignment horizontal="right" vertical="center"/>
      <protection locked="0"/>
    </xf>
    <xf numFmtId="166" fontId="16" fillId="0" borderId="8" xfId="5" applyNumberFormat="1" applyFont="1" applyBorder="1" applyAlignment="1" applyProtection="1">
      <alignment horizontal="right" vertical="center"/>
    </xf>
    <xf numFmtId="166" fontId="17" fillId="0" borderId="10" xfId="4" applyNumberFormat="1" applyFont="1" applyBorder="1" applyAlignment="1" applyProtection="1">
      <alignment horizontal="right" vertical="center"/>
    </xf>
    <xf numFmtId="10" fontId="16" fillId="0" borderId="8" xfId="6" applyNumberFormat="1" applyFont="1" applyBorder="1" applyAlignment="1" applyProtection="1">
      <alignment horizontal="right" vertical="center"/>
    </xf>
    <xf numFmtId="167" fontId="16" fillId="4" borderId="10" xfId="5" applyNumberFormat="1" applyFont="1" applyFill="1" applyBorder="1" applyAlignment="1" applyProtection="1">
      <alignment horizontal="right" vertical="center"/>
      <protection locked="0"/>
    </xf>
    <xf numFmtId="165" fontId="17" fillId="0" borderId="10" xfId="4" applyNumberFormat="1" applyFont="1" applyFill="1" applyBorder="1" applyAlignment="1" applyProtection="1">
      <alignment horizontal="right" vertical="center"/>
      <protection locked="0"/>
    </xf>
    <xf numFmtId="165" fontId="17" fillId="0" borderId="8" xfId="4" applyNumberFormat="1" applyFont="1" applyFill="1" applyBorder="1" applyAlignment="1" applyProtection="1">
      <alignment horizontal="right" vertical="center"/>
      <protection locked="0"/>
    </xf>
    <xf numFmtId="0" fontId="6" fillId="0" borderId="0" xfId="4" applyFill="1" applyBorder="1" applyAlignment="1" applyProtection="1">
      <alignment vertical="top"/>
    </xf>
    <xf numFmtId="166" fontId="16" fillId="4" borderId="10" xfId="5" applyNumberFormat="1" applyFont="1" applyFill="1" applyBorder="1" applyAlignment="1" applyProtection="1">
      <alignment horizontal="right" vertical="center"/>
      <protection locked="0"/>
    </xf>
    <xf numFmtId="0" fontId="6" fillId="0" borderId="3" xfId="4" applyBorder="1" applyAlignment="1" applyProtection="1">
      <alignment vertical="top"/>
    </xf>
    <xf numFmtId="0" fontId="6" fillId="0" borderId="3" xfId="4" applyFill="1" applyBorder="1" applyAlignment="1" applyProtection="1">
      <alignment vertical="top"/>
    </xf>
    <xf numFmtId="0" fontId="6" fillId="4" borderId="3" xfId="4" applyFill="1" applyBorder="1" applyAlignment="1" applyProtection="1">
      <alignment vertical="top"/>
    </xf>
    <xf numFmtId="0" fontId="6" fillId="0" borderId="3" xfId="4" applyFill="1" applyBorder="1" applyAlignment="1" applyProtection="1">
      <alignment vertical="top"/>
      <protection locked="0"/>
    </xf>
    <xf numFmtId="168" fontId="16" fillId="4" borderId="11" xfId="5" applyNumberFormat="1" applyFont="1" applyFill="1" applyBorder="1" applyAlignment="1" applyProtection="1">
      <alignment horizontal="right" vertical="center"/>
      <protection locked="0"/>
    </xf>
    <xf numFmtId="165" fontId="17" fillId="0" borderId="11" xfId="4" applyNumberFormat="1" applyFont="1" applyFill="1" applyBorder="1" applyAlignment="1" applyProtection="1">
      <alignment horizontal="right" vertical="center"/>
      <protection locked="0"/>
    </xf>
    <xf numFmtId="166" fontId="16" fillId="0" borderId="12" xfId="5" applyFont="1" applyBorder="1" applyAlignment="1" applyProtection="1">
      <alignment horizontal="right" vertical="center"/>
    </xf>
    <xf numFmtId="0" fontId="17" fillId="0" borderId="3" xfId="4" applyFont="1" applyBorder="1" applyAlignment="1" applyProtection="1">
      <alignment horizontal="right" vertical="center"/>
      <protection locked="0"/>
    </xf>
    <xf numFmtId="165" fontId="17" fillId="0" borderId="12" xfId="4" applyNumberFormat="1" applyFont="1" applyFill="1" applyBorder="1" applyAlignment="1" applyProtection="1">
      <alignment horizontal="right" vertical="center"/>
      <protection locked="0"/>
    </xf>
    <xf numFmtId="166" fontId="17" fillId="0" borderId="11" xfId="4" applyNumberFormat="1" applyFont="1" applyBorder="1" applyAlignment="1" applyProtection="1">
      <alignment horizontal="right" vertical="center"/>
    </xf>
    <xf numFmtId="10" fontId="16" fillId="0" borderId="12" xfId="6" applyNumberFormat="1" applyFont="1" applyBorder="1" applyAlignment="1" applyProtection="1">
      <alignment horizontal="right" vertical="center"/>
    </xf>
    <xf numFmtId="0" fontId="8" fillId="6" borderId="13" xfId="4" applyFont="1" applyFill="1" applyBorder="1" applyAlignment="1" applyProtection="1">
      <alignment vertical="top"/>
    </xf>
    <xf numFmtId="0" fontId="6" fillId="6" borderId="3" xfId="4" applyFill="1" applyBorder="1" applyAlignment="1" applyProtection="1">
      <alignment vertical="top"/>
    </xf>
    <xf numFmtId="0" fontId="6" fillId="6" borderId="3" xfId="4" applyFill="1" applyBorder="1" applyAlignment="1" applyProtection="1">
      <alignment vertical="top"/>
      <protection locked="0"/>
    </xf>
    <xf numFmtId="167" fontId="16" fillId="6" borderId="11" xfId="5" applyNumberFormat="1" applyFont="1" applyFill="1" applyBorder="1" applyAlignment="1" applyProtection="1">
      <alignment horizontal="right" vertical="center"/>
      <protection locked="0"/>
    </xf>
    <xf numFmtId="0" fontId="17" fillId="6" borderId="11" xfId="4" applyFont="1" applyFill="1" applyBorder="1" applyAlignment="1" applyProtection="1">
      <alignment horizontal="right" vertical="center"/>
      <protection locked="0"/>
    </xf>
    <xf numFmtId="166" fontId="16" fillId="6" borderId="12" xfId="5" applyFont="1" applyFill="1" applyBorder="1" applyAlignment="1" applyProtection="1">
      <alignment horizontal="right" vertical="center"/>
    </xf>
    <xf numFmtId="0" fontId="17" fillId="4" borderId="0" xfId="4" applyFont="1" applyFill="1" applyAlignment="1" applyProtection="1">
      <alignment horizontal="right" vertical="center"/>
      <protection locked="0"/>
    </xf>
    <xf numFmtId="0" fontId="17" fillId="6" borderId="12" xfId="4" applyFont="1" applyFill="1" applyBorder="1" applyAlignment="1" applyProtection="1">
      <alignment horizontal="right" vertical="center"/>
      <protection locked="0"/>
    </xf>
    <xf numFmtId="0" fontId="17" fillId="6" borderId="0" xfId="4" applyFont="1" applyFill="1" applyAlignment="1" applyProtection="1">
      <alignment horizontal="right" vertical="center"/>
      <protection locked="0"/>
    </xf>
    <xf numFmtId="166" fontId="18" fillId="6" borderId="11" xfId="4" applyNumberFormat="1" applyFont="1" applyFill="1" applyBorder="1" applyAlignment="1" applyProtection="1">
      <alignment horizontal="right" vertical="center"/>
    </xf>
    <xf numFmtId="10" fontId="18" fillId="6" borderId="12" xfId="6" applyNumberFormat="1" applyFont="1" applyFill="1" applyBorder="1" applyAlignment="1" applyProtection="1">
      <alignment horizontal="right" vertical="center"/>
    </xf>
    <xf numFmtId="0" fontId="6" fillId="0" borderId="0" xfId="4" applyFill="1" applyProtection="1"/>
    <xf numFmtId="0" fontId="6" fillId="0" borderId="0" xfId="4" applyFill="1" applyProtection="1">
      <protection locked="0"/>
    </xf>
    <xf numFmtId="0" fontId="6" fillId="0" borderId="0" xfId="4" applyFont="1" applyFill="1" applyAlignment="1" applyProtection="1">
      <alignment vertical="top" wrapText="1"/>
    </xf>
    <xf numFmtId="0" fontId="6" fillId="0" borderId="0" xfId="4" applyAlignment="1" applyProtection="1">
      <alignment vertical="top"/>
    </xf>
    <xf numFmtId="0" fontId="6" fillId="4" borderId="0" xfId="4" applyFill="1" applyAlignment="1" applyProtection="1">
      <alignment vertical="top"/>
    </xf>
    <xf numFmtId="0" fontId="6" fillId="0" borderId="0" xfId="4" applyFill="1" applyAlignment="1" applyProtection="1">
      <alignment vertical="top"/>
      <protection locked="0"/>
    </xf>
    <xf numFmtId="165" fontId="17" fillId="0" borderId="10" xfId="1" applyNumberFormat="1" applyFont="1" applyFill="1" applyBorder="1" applyAlignment="1" applyProtection="1">
      <alignment horizontal="right" vertical="center"/>
      <protection locked="0"/>
    </xf>
    <xf numFmtId="0" fontId="17" fillId="0" borderId="0" xfId="4" applyFont="1" applyAlignment="1" applyProtection="1">
      <alignment horizontal="right" vertical="center"/>
      <protection locked="0"/>
    </xf>
    <xf numFmtId="168" fontId="16" fillId="4" borderId="10" xfId="5" applyNumberFormat="1" applyFont="1" applyFill="1" applyBorder="1" applyAlignment="1" applyProtection="1">
      <alignment horizontal="right" vertical="center"/>
      <protection locked="0"/>
    </xf>
    <xf numFmtId="0" fontId="6" fillId="0" borderId="0" xfId="4" applyFont="1" applyAlignment="1" applyProtection="1">
      <alignment vertical="top"/>
    </xf>
    <xf numFmtId="0" fontId="8" fillId="6" borderId="5" xfId="4" applyFont="1" applyFill="1" applyBorder="1" applyAlignment="1" applyProtection="1">
      <alignment vertical="top" wrapText="1"/>
    </xf>
    <xf numFmtId="0" fontId="6" fillId="6" borderId="1" xfId="4" applyFill="1" applyBorder="1" applyProtection="1"/>
    <xf numFmtId="0" fontId="6" fillId="6" borderId="1" xfId="4" applyFill="1" applyBorder="1" applyProtection="1">
      <protection locked="0"/>
    </xf>
    <xf numFmtId="0" fontId="17" fillId="6" borderId="14" xfId="4" applyFont="1" applyFill="1" applyBorder="1" applyAlignment="1" applyProtection="1">
      <alignment horizontal="right" vertical="center"/>
      <protection locked="0"/>
    </xf>
    <xf numFmtId="166" fontId="18" fillId="6" borderId="6" xfId="4" applyNumberFormat="1" applyFont="1" applyFill="1" applyBorder="1" applyAlignment="1" applyProtection="1">
      <alignment horizontal="right" vertical="center"/>
    </xf>
    <xf numFmtId="0" fontId="17" fillId="6" borderId="6" xfId="4" applyFont="1" applyFill="1" applyBorder="1" applyAlignment="1" applyProtection="1">
      <alignment horizontal="right" vertical="center"/>
      <protection locked="0"/>
    </xf>
    <xf numFmtId="166" fontId="18" fillId="6" borderId="14" xfId="4" applyNumberFormat="1" applyFont="1" applyFill="1" applyBorder="1" applyAlignment="1" applyProtection="1">
      <alignment horizontal="right" vertical="center"/>
    </xf>
    <xf numFmtId="10" fontId="18" fillId="6" borderId="6" xfId="6" applyNumberFormat="1" applyFont="1" applyFill="1" applyBorder="1" applyAlignment="1" applyProtection="1">
      <alignment horizontal="right" vertical="center"/>
    </xf>
    <xf numFmtId="0" fontId="6" fillId="0" borderId="0" xfId="4" applyAlignment="1" applyProtection="1">
      <alignment vertical="center"/>
    </xf>
    <xf numFmtId="0" fontId="6" fillId="4" borderId="0" xfId="4" applyFill="1" applyAlignment="1" applyProtection="1">
      <alignment vertical="center"/>
    </xf>
    <xf numFmtId="0" fontId="6" fillId="0" borderId="0" xfId="4" applyFill="1" applyAlignment="1" applyProtection="1">
      <alignment vertical="center"/>
      <protection locked="0"/>
    </xf>
    <xf numFmtId="165" fontId="17" fillId="4" borderId="10" xfId="1" applyNumberFormat="1" applyFont="1" applyFill="1" applyBorder="1" applyAlignment="1" applyProtection="1">
      <alignment horizontal="right" vertical="center"/>
      <protection locked="0"/>
    </xf>
    <xf numFmtId="165" fontId="17" fillId="4" borderId="8" xfId="1" applyNumberFormat="1" applyFont="1" applyFill="1" applyBorder="1" applyAlignment="1" applyProtection="1">
      <alignment horizontal="right" vertical="center"/>
      <protection locked="0"/>
    </xf>
    <xf numFmtId="0" fontId="6" fillId="6" borderId="1" xfId="4" applyFill="1" applyBorder="1" applyAlignment="1" applyProtection="1">
      <alignment vertical="top"/>
    </xf>
    <xf numFmtId="0" fontId="6" fillId="6" borderId="1" xfId="4" applyFill="1" applyBorder="1" applyAlignment="1" applyProtection="1">
      <alignment vertical="top"/>
      <protection locked="0"/>
    </xf>
    <xf numFmtId="0" fontId="18" fillId="4" borderId="0" xfId="4" applyFont="1" applyFill="1" applyAlignment="1" applyProtection="1">
      <alignment horizontal="right" vertical="center"/>
      <protection locked="0"/>
    </xf>
    <xf numFmtId="0" fontId="18" fillId="6" borderId="14" xfId="4" applyFont="1" applyFill="1" applyBorder="1" applyAlignment="1" applyProtection="1">
      <alignment horizontal="right" vertical="center"/>
      <protection locked="0"/>
    </xf>
    <xf numFmtId="0" fontId="18" fillId="6" borderId="6" xfId="4" applyFont="1" applyFill="1" applyBorder="1" applyAlignment="1" applyProtection="1">
      <alignment horizontal="right" vertical="center"/>
      <protection locked="0"/>
    </xf>
    <xf numFmtId="0" fontId="18" fillId="6" borderId="0" xfId="4" applyFont="1" applyFill="1" applyAlignment="1" applyProtection="1">
      <alignment horizontal="right" vertical="center"/>
      <protection locked="0"/>
    </xf>
    <xf numFmtId="0" fontId="6" fillId="0" borderId="0" xfId="4" applyAlignment="1" applyProtection="1">
      <alignment vertical="top" wrapText="1"/>
    </xf>
    <xf numFmtId="167" fontId="17" fillId="4" borderId="10" xfId="5" applyNumberFormat="1" applyFont="1" applyFill="1" applyBorder="1" applyAlignment="1" applyProtection="1">
      <alignment horizontal="right" vertical="center"/>
      <protection locked="0"/>
    </xf>
    <xf numFmtId="166" fontId="17" fillId="0" borderId="8" xfId="5" applyFont="1" applyBorder="1" applyAlignment="1" applyProtection="1">
      <alignment horizontal="right" vertical="center"/>
    </xf>
    <xf numFmtId="10" fontId="17" fillId="0" borderId="8" xfId="6" applyNumberFormat="1" applyFont="1" applyBorder="1" applyAlignment="1" applyProtection="1">
      <alignment horizontal="right" vertical="center"/>
    </xf>
    <xf numFmtId="167" fontId="17" fillId="0" borderId="10" xfId="5" applyNumberFormat="1" applyFont="1" applyFill="1" applyBorder="1" applyAlignment="1" applyProtection="1">
      <alignment horizontal="right" vertical="center"/>
      <protection locked="0"/>
    </xf>
    <xf numFmtId="0" fontId="6" fillId="7" borderId="15" xfId="4" applyFont="1" applyFill="1" applyBorder="1" applyProtection="1"/>
    <xf numFmtId="0" fontId="6" fillId="7" borderId="16" xfId="4" applyFill="1" applyBorder="1" applyAlignment="1" applyProtection="1">
      <alignment vertical="top"/>
    </xf>
    <xf numFmtId="0" fontId="6" fillId="7" borderId="16" xfId="4" applyFill="1" applyBorder="1" applyAlignment="1" applyProtection="1">
      <alignment vertical="top"/>
      <protection locked="0"/>
    </xf>
    <xf numFmtId="167" fontId="17" fillId="7" borderId="17" xfId="5" applyNumberFormat="1" applyFont="1" applyFill="1" applyBorder="1" applyAlignment="1" applyProtection="1">
      <alignment horizontal="right" vertical="center"/>
      <protection locked="0"/>
    </xf>
    <xf numFmtId="0" fontId="17" fillId="7" borderId="18" xfId="4" applyFont="1" applyFill="1" applyBorder="1" applyAlignment="1" applyProtection="1">
      <alignment horizontal="right" vertical="center"/>
      <protection locked="0"/>
    </xf>
    <xf numFmtId="166" fontId="17" fillId="7" borderId="16" xfId="5" applyFont="1" applyFill="1" applyBorder="1" applyAlignment="1" applyProtection="1">
      <alignment horizontal="right" vertical="center"/>
    </xf>
    <xf numFmtId="0" fontId="17" fillId="7" borderId="16" xfId="4" applyFont="1" applyFill="1" applyBorder="1" applyAlignment="1" applyProtection="1">
      <alignment horizontal="right" vertical="center"/>
      <protection locked="0"/>
    </xf>
    <xf numFmtId="0" fontId="17" fillId="7" borderId="17" xfId="4" applyFont="1" applyFill="1" applyBorder="1" applyAlignment="1" applyProtection="1">
      <alignment horizontal="right" vertical="center"/>
      <protection locked="0"/>
    </xf>
    <xf numFmtId="166" fontId="17" fillId="7" borderId="17" xfId="4" applyNumberFormat="1" applyFont="1" applyFill="1" applyBorder="1" applyAlignment="1" applyProtection="1">
      <alignment horizontal="right" vertical="center"/>
    </xf>
    <xf numFmtId="10" fontId="17" fillId="7" borderId="19" xfId="6" applyNumberFormat="1" applyFont="1" applyFill="1" applyBorder="1" applyAlignment="1" applyProtection="1">
      <alignment horizontal="right" vertical="center"/>
    </xf>
    <xf numFmtId="0" fontId="8" fillId="0" borderId="0" xfId="4" applyFont="1" applyFill="1" applyAlignment="1" applyProtection="1">
      <alignment vertical="top"/>
    </xf>
    <xf numFmtId="0" fontId="6" fillId="0" borderId="0" xfId="4" applyAlignment="1" applyProtection="1">
      <alignment vertical="top"/>
      <protection locked="0"/>
    </xf>
    <xf numFmtId="9" fontId="17" fillId="0" borderId="10" xfId="4" applyNumberFormat="1" applyFont="1" applyFill="1" applyBorder="1" applyAlignment="1" applyProtection="1">
      <alignment horizontal="right" vertical="center"/>
    </xf>
    <xf numFmtId="9" fontId="17" fillId="0" borderId="0" xfId="4" applyNumberFormat="1" applyFont="1" applyFill="1" applyBorder="1" applyAlignment="1" applyProtection="1">
      <alignment horizontal="right" vertical="center"/>
    </xf>
    <xf numFmtId="166" fontId="18" fillId="0" borderId="20" xfId="4" applyNumberFormat="1" applyFont="1" applyFill="1" applyBorder="1" applyAlignment="1" applyProtection="1">
      <alignment horizontal="right" vertical="center"/>
    </xf>
    <xf numFmtId="0" fontId="18" fillId="0" borderId="10" xfId="4" applyFont="1" applyFill="1" applyBorder="1" applyAlignment="1" applyProtection="1">
      <alignment horizontal="right" vertical="center"/>
    </xf>
    <xf numFmtId="9" fontId="18" fillId="0" borderId="10" xfId="4" applyNumberFormat="1" applyFont="1" applyFill="1" applyBorder="1" applyAlignment="1" applyProtection="1">
      <alignment horizontal="right" vertical="center"/>
    </xf>
    <xf numFmtId="166" fontId="18" fillId="0" borderId="21" xfId="4" applyNumberFormat="1" applyFont="1" applyFill="1" applyBorder="1" applyAlignment="1" applyProtection="1">
      <alignment horizontal="right" vertical="center"/>
    </xf>
    <xf numFmtId="0" fontId="18" fillId="0" borderId="0" xfId="4" applyFont="1" applyFill="1" applyBorder="1" applyAlignment="1" applyProtection="1">
      <alignment horizontal="right" vertical="center"/>
      <protection locked="0"/>
    </xf>
    <xf numFmtId="166" fontId="18" fillId="0" borderId="10" xfId="4" applyNumberFormat="1" applyFont="1" applyFill="1" applyBorder="1" applyAlignment="1" applyProtection="1">
      <alignment horizontal="right" vertical="center"/>
    </xf>
    <xf numFmtId="10" fontId="18" fillId="0" borderId="8" xfId="6" applyNumberFormat="1" applyFont="1" applyFill="1" applyBorder="1" applyAlignment="1" applyProtection="1">
      <alignment horizontal="right" vertical="center"/>
    </xf>
    <xf numFmtId="0" fontId="6" fillId="0" borderId="0" xfId="4" applyFont="1" applyFill="1" applyAlignment="1" applyProtection="1">
      <alignment horizontal="left" vertical="top" indent="1"/>
    </xf>
    <xf numFmtId="0" fontId="17" fillId="0" borderId="0" xfId="4" applyFont="1" applyFill="1" applyBorder="1" applyAlignment="1" applyProtection="1">
      <alignment horizontal="right" vertical="center"/>
    </xf>
    <xf numFmtId="166" fontId="17" fillId="0" borderId="20" xfId="4" applyNumberFormat="1" applyFont="1" applyFill="1" applyBorder="1" applyAlignment="1" applyProtection="1">
      <alignment horizontal="right" vertical="center"/>
    </xf>
    <xf numFmtId="166" fontId="17" fillId="0" borderId="8" xfId="4" applyNumberFormat="1" applyFont="1" applyFill="1" applyBorder="1" applyAlignment="1" applyProtection="1">
      <alignment horizontal="right" vertical="center"/>
    </xf>
    <xf numFmtId="0" fontId="17" fillId="0" borderId="0" xfId="4" applyFont="1" applyFill="1" applyBorder="1" applyAlignment="1" applyProtection="1">
      <alignment horizontal="right" vertical="center"/>
      <protection locked="0"/>
    </xf>
    <xf numFmtId="166" fontId="17" fillId="0" borderId="10" xfId="4" applyNumberFormat="1" applyFont="1" applyFill="1" applyBorder="1" applyAlignment="1" applyProtection="1">
      <alignment horizontal="right" vertical="center"/>
    </xf>
    <xf numFmtId="10" fontId="17" fillId="0" borderId="8" xfId="6" applyNumberFormat="1" applyFont="1" applyFill="1" applyBorder="1" applyAlignment="1" applyProtection="1">
      <alignment horizontal="right" vertical="center"/>
    </xf>
    <xf numFmtId="0" fontId="8" fillId="0" borderId="0" xfId="4" applyFont="1" applyAlignment="1" applyProtection="1">
      <alignment horizontal="left" vertical="top" wrapText="1" indent="1"/>
    </xf>
    <xf numFmtId="166" fontId="21" fillId="0" borderId="20" xfId="4" applyNumberFormat="1" applyFont="1" applyFill="1" applyBorder="1" applyAlignment="1" applyProtection="1">
      <alignment horizontal="right" vertical="center"/>
    </xf>
    <xf numFmtId="166" fontId="21" fillId="0" borderId="8" xfId="4" applyNumberFormat="1" applyFont="1" applyFill="1" applyBorder="1" applyAlignment="1" applyProtection="1">
      <alignment horizontal="right" vertical="center"/>
    </xf>
    <xf numFmtId="166" fontId="21" fillId="0" borderId="10" xfId="4" applyNumberFormat="1" applyFont="1" applyFill="1" applyBorder="1" applyAlignment="1" applyProtection="1">
      <alignment horizontal="right" vertical="center"/>
    </xf>
    <xf numFmtId="10" fontId="21" fillId="0" borderId="8" xfId="6" applyNumberFormat="1" applyFont="1" applyFill="1" applyBorder="1" applyAlignment="1" applyProtection="1">
      <alignment horizontal="right" vertical="center"/>
    </xf>
    <xf numFmtId="0" fontId="6" fillId="6" borderId="0" xfId="4" applyFill="1" applyAlignment="1" applyProtection="1">
      <alignment vertical="top"/>
      <protection locked="0"/>
    </xf>
    <xf numFmtId="0" fontId="17" fillId="6" borderId="11" xfId="4" applyFont="1" applyFill="1" applyBorder="1" applyAlignment="1" applyProtection="1">
      <alignment horizontal="right" vertical="center"/>
    </xf>
    <xf numFmtId="0" fontId="17" fillId="6" borderId="3" xfId="4" applyFont="1" applyFill="1" applyBorder="1" applyAlignment="1" applyProtection="1">
      <alignment horizontal="right" vertical="center"/>
    </xf>
    <xf numFmtId="166" fontId="18" fillId="6" borderId="13" xfId="4" applyNumberFormat="1" applyFont="1" applyFill="1" applyBorder="1" applyAlignment="1" applyProtection="1">
      <alignment horizontal="right" vertical="center"/>
    </xf>
    <xf numFmtId="0" fontId="18" fillId="6" borderId="11" xfId="4" applyFont="1" applyFill="1" applyBorder="1" applyAlignment="1" applyProtection="1">
      <alignment horizontal="right" vertical="center"/>
    </xf>
    <xf numFmtId="166" fontId="18" fillId="6" borderId="12" xfId="4" applyNumberFormat="1" applyFont="1" applyFill="1" applyBorder="1" applyAlignment="1" applyProtection="1">
      <alignment horizontal="right" vertical="center"/>
    </xf>
    <xf numFmtId="0" fontId="18" fillId="6" borderId="3" xfId="4" applyFont="1" applyFill="1" applyBorder="1" applyAlignment="1" applyProtection="1">
      <alignment horizontal="right" vertical="center"/>
      <protection locked="0"/>
    </xf>
    <xf numFmtId="167" fontId="6" fillId="7" borderId="18" xfId="5" applyNumberFormat="1" applyFill="1" applyBorder="1" applyAlignment="1" applyProtection="1">
      <alignment vertical="top"/>
      <protection locked="0"/>
    </xf>
    <xf numFmtId="0" fontId="6" fillId="7" borderId="16" xfId="4" applyFill="1" applyBorder="1" applyAlignment="1" applyProtection="1">
      <alignment vertical="center"/>
      <protection locked="0"/>
    </xf>
    <xf numFmtId="166" fontId="6" fillId="7" borderId="22" xfId="5" applyFill="1" applyBorder="1" applyAlignment="1" applyProtection="1">
      <alignment vertical="center"/>
      <protection locked="0"/>
    </xf>
    <xf numFmtId="0" fontId="6" fillId="7" borderId="18" xfId="4" applyFill="1" applyBorder="1" applyAlignment="1" applyProtection="1">
      <alignment vertical="center"/>
      <protection locked="0"/>
    </xf>
    <xf numFmtId="166" fontId="6" fillId="7" borderId="17" xfId="5" applyFill="1" applyBorder="1" applyAlignment="1" applyProtection="1">
      <alignment vertical="center"/>
      <protection locked="0"/>
    </xf>
    <xf numFmtId="166" fontId="6" fillId="7" borderId="18" xfId="4" applyNumberFormat="1" applyFill="1" applyBorder="1" applyAlignment="1" applyProtection="1">
      <alignment vertical="center"/>
      <protection locked="0"/>
    </xf>
    <xf numFmtId="10" fontId="6" fillId="7" borderId="19" xfId="6" applyNumberFormat="1" applyFill="1" applyBorder="1" applyAlignment="1" applyProtection="1">
      <alignment vertical="center"/>
      <protection locked="0"/>
    </xf>
    <xf numFmtId="166" fontId="6" fillId="0" borderId="0" xfId="4" applyNumberFormat="1" applyProtection="1">
      <protection locked="0"/>
    </xf>
    <xf numFmtId="165" fontId="17" fillId="0" borderId="8" xfId="1" applyNumberFormat="1" applyFont="1" applyFill="1" applyBorder="1" applyAlignment="1" applyProtection="1">
      <alignment horizontal="right" vertical="center"/>
      <protection locked="0"/>
    </xf>
    <xf numFmtId="165" fontId="8" fillId="5" borderId="0" xfId="1" applyNumberFormat="1" applyFont="1" applyFill="1" applyBorder="1" applyProtection="1">
      <protection locked="0"/>
    </xf>
    <xf numFmtId="0" fontId="8" fillId="0" borderId="3" xfId="4" applyFont="1" applyFill="1" applyBorder="1" applyProtection="1"/>
    <xf numFmtId="9" fontId="8" fillId="0" borderId="3" xfId="3" applyFont="1" applyFill="1" applyBorder="1" applyProtection="1"/>
    <xf numFmtId="0" fontId="22" fillId="3" borderId="0" xfId="4" applyFont="1" applyFill="1" applyBorder="1" applyProtection="1"/>
    <xf numFmtId="44" fontId="23" fillId="0" borderId="0" xfId="0" applyNumberFormat="1" applyFont="1"/>
    <xf numFmtId="10" fontId="23" fillId="0" borderId="0" xfId="3" applyNumberFormat="1" applyFont="1"/>
    <xf numFmtId="44" fontId="24" fillId="0" borderId="3" xfId="0" applyNumberFormat="1" applyFont="1" applyBorder="1" applyAlignment="1">
      <alignment horizontal="center"/>
    </xf>
    <xf numFmtId="10" fontId="24" fillId="0" borderId="3" xfId="3" applyNumberFormat="1" applyFont="1" applyBorder="1" applyAlignment="1">
      <alignment horizontal="center"/>
    </xf>
    <xf numFmtId="0" fontId="23" fillId="0" borderId="0" xfId="0" applyFont="1"/>
    <xf numFmtId="9" fontId="23" fillId="0" borderId="0" xfId="3" applyFont="1"/>
    <xf numFmtId="0" fontId="25" fillId="3" borderId="0" xfId="4" applyFont="1" applyFill="1" applyAlignment="1" applyProtection="1">
      <alignment vertical="top" wrapText="1"/>
      <protection locked="0"/>
    </xf>
    <xf numFmtId="0" fontId="17" fillId="3" borderId="0" xfId="4" applyFont="1" applyFill="1" applyBorder="1" applyProtection="1">
      <protection locked="0"/>
    </xf>
    <xf numFmtId="0" fontId="17" fillId="0" borderId="0" xfId="4" applyFont="1" applyFill="1" applyBorder="1" applyProtection="1">
      <protection locked="0"/>
    </xf>
    <xf numFmtId="0" fontId="18" fillId="0" borderId="0" xfId="4" applyFont="1" applyFill="1" applyProtection="1">
      <protection locked="0"/>
    </xf>
    <xf numFmtId="0" fontId="17" fillId="0" borderId="0" xfId="4" applyFont="1" applyFill="1" applyAlignment="1" applyProtection="1">
      <alignment horizontal="right" vertical="top"/>
      <protection locked="0"/>
    </xf>
    <xf numFmtId="0" fontId="17" fillId="3" borderId="0" xfId="4" applyFont="1" applyFill="1" applyBorder="1" applyAlignment="1" applyProtection="1">
      <protection locked="0"/>
    </xf>
    <xf numFmtId="0" fontId="17" fillId="0" borderId="4" xfId="4" applyFont="1" applyFill="1" applyBorder="1" applyAlignment="1" applyProtection="1">
      <alignment horizontal="right" vertical="top"/>
      <protection locked="0"/>
    </xf>
    <xf numFmtId="0" fontId="17" fillId="3" borderId="0" xfId="4" applyFont="1" applyFill="1" applyBorder="1" applyAlignment="1" applyProtection="1">
      <alignment horizontal="left" indent="1"/>
      <protection locked="0"/>
    </xf>
    <xf numFmtId="0" fontId="18" fillId="3" borderId="0" xfId="4" applyFont="1" applyFill="1" applyBorder="1" applyAlignment="1" applyProtection="1">
      <protection locked="0"/>
    </xf>
    <xf numFmtId="0" fontId="17" fillId="0" borderId="0" xfId="4" applyFont="1" applyProtection="1">
      <protection locked="0"/>
    </xf>
    <xf numFmtId="0" fontId="17" fillId="0" borderId="0" xfId="4" applyFont="1" applyProtection="1"/>
    <xf numFmtId="0" fontId="18" fillId="0" borderId="0" xfId="4" applyFont="1" applyAlignment="1" applyProtection="1">
      <alignment horizontal="right"/>
      <protection locked="0"/>
    </xf>
    <xf numFmtId="0" fontId="18" fillId="4" borderId="0" xfId="4" applyFont="1" applyFill="1" applyAlignment="1" applyProtection="1">
      <alignment vertical="center"/>
      <protection locked="0"/>
    </xf>
    <xf numFmtId="0" fontId="17" fillId="0" borderId="0" xfId="4" applyFont="1" applyAlignment="1" applyProtection="1">
      <alignment horizontal="right"/>
    </xf>
    <xf numFmtId="0" fontId="26" fillId="0" borderId="0" xfId="4" applyFont="1" applyAlignment="1" applyProtection="1">
      <alignment horizontal="left"/>
    </xf>
    <xf numFmtId="0" fontId="18" fillId="0" borderId="0" xfId="4" applyFont="1" applyAlignment="1" applyProtection="1">
      <alignment horizontal="center"/>
    </xf>
    <xf numFmtId="0" fontId="18" fillId="0" borderId="0" xfId="4" applyFont="1" applyAlignment="1" applyProtection="1">
      <alignment horizontal="center"/>
      <protection locked="0"/>
    </xf>
    <xf numFmtId="164" fontId="18" fillId="4" borderId="0" xfId="1" applyNumberFormat="1" applyFont="1" applyFill="1" applyBorder="1" applyProtection="1">
      <protection locked="0"/>
    </xf>
    <xf numFmtId="0" fontId="18" fillId="0" borderId="0" xfId="4" applyFont="1" applyAlignment="1" applyProtection="1">
      <alignment horizontal="center" vertical="center"/>
      <protection locked="0"/>
    </xf>
    <xf numFmtId="0" fontId="18" fillId="0" borderId="0" xfId="4" applyFont="1" applyProtection="1">
      <protection locked="0"/>
    </xf>
    <xf numFmtId="165" fontId="18" fillId="5" borderId="0" xfId="1" applyNumberFormat="1" applyFont="1" applyFill="1" applyBorder="1" applyProtection="1">
      <protection locked="0"/>
    </xf>
    <xf numFmtId="0" fontId="18" fillId="0" borderId="0" xfId="4" applyFont="1" applyProtection="1"/>
    <xf numFmtId="0" fontId="27" fillId="0" borderId="0" xfId="4" applyFont="1" applyFill="1" applyAlignment="1" applyProtection="1">
      <alignment horizontal="right"/>
      <protection locked="0"/>
    </xf>
    <xf numFmtId="0" fontId="18" fillId="0" borderId="3" xfId="4" applyFont="1" applyBorder="1" applyAlignment="1" applyProtection="1">
      <alignment horizontal="right"/>
      <protection locked="0"/>
    </xf>
    <xf numFmtId="0" fontId="17" fillId="0" borderId="3" xfId="4" applyFont="1" applyBorder="1" applyProtection="1">
      <protection locked="0"/>
    </xf>
    <xf numFmtId="0" fontId="18" fillId="0" borderId="3" xfId="4" applyFont="1" applyBorder="1" applyAlignment="1" applyProtection="1">
      <alignment horizontal="center" vertical="center"/>
      <protection locked="0"/>
    </xf>
    <xf numFmtId="0" fontId="18" fillId="0" borderId="3" xfId="4" applyFont="1" applyBorder="1" applyProtection="1">
      <protection locked="0"/>
    </xf>
    <xf numFmtId="0" fontId="18" fillId="0" borderId="3" xfId="4" applyFont="1" applyFill="1" applyBorder="1" applyProtection="1"/>
    <xf numFmtId="9" fontId="18" fillId="0" borderId="3" xfId="3" applyFont="1" applyFill="1" applyBorder="1" applyProtection="1"/>
    <xf numFmtId="0" fontId="18" fillId="0" borderId="0" xfId="4" applyFont="1" applyAlignment="1" applyProtection="1">
      <alignment horizontal="right"/>
    </xf>
    <xf numFmtId="0" fontId="18" fillId="0" borderId="0" xfId="4" applyFont="1" applyAlignment="1" applyProtection="1">
      <alignment horizontal="center" vertical="center"/>
    </xf>
    <xf numFmtId="0" fontId="18" fillId="0" borderId="0" xfId="4" applyFont="1" applyAlignment="1" applyProtection="1"/>
    <xf numFmtId="0" fontId="18" fillId="0" borderId="7" xfId="4" applyFont="1" applyBorder="1" applyAlignment="1" applyProtection="1">
      <alignment horizontal="center"/>
    </xf>
    <xf numFmtId="0" fontId="18" fillId="0" borderId="8" xfId="4" applyFont="1" applyBorder="1" applyAlignment="1" applyProtection="1">
      <alignment horizontal="center"/>
    </xf>
    <xf numFmtId="0" fontId="18" fillId="0" borderId="9" xfId="4" applyFont="1" applyBorder="1" applyAlignment="1" applyProtection="1">
      <alignment horizontal="center"/>
    </xf>
    <xf numFmtId="0" fontId="18" fillId="0" borderId="11" xfId="4" quotePrefix="1" applyFont="1" applyBorder="1" applyAlignment="1" applyProtection="1">
      <alignment horizontal="center"/>
    </xf>
    <xf numFmtId="0" fontId="18" fillId="0" borderId="12" xfId="4" quotePrefix="1" applyFont="1" applyBorder="1" applyAlignment="1" applyProtection="1">
      <alignment horizontal="center"/>
    </xf>
    <xf numFmtId="0" fontId="17" fillId="0" borderId="0" xfId="4" applyFont="1" applyBorder="1" applyAlignment="1" applyProtection="1">
      <alignment vertical="top"/>
    </xf>
    <xf numFmtId="0" fontId="17" fillId="4" borderId="0" xfId="4" applyFont="1" applyFill="1" applyBorder="1" applyAlignment="1" applyProtection="1">
      <alignment vertical="top"/>
    </xf>
    <xf numFmtId="0" fontId="17" fillId="0" borderId="0" xfId="4" applyFont="1" applyFill="1" applyBorder="1" applyAlignment="1" applyProtection="1">
      <alignment vertical="top"/>
      <protection locked="0"/>
    </xf>
    <xf numFmtId="0" fontId="17" fillId="0" borderId="0" xfId="4" applyFont="1" applyFill="1" applyBorder="1" applyAlignment="1" applyProtection="1">
      <alignment vertical="top"/>
    </xf>
    <xf numFmtId="0" fontId="17" fillId="0" borderId="3" xfId="4" applyFont="1" applyBorder="1" applyAlignment="1" applyProtection="1">
      <alignment vertical="top"/>
    </xf>
    <xf numFmtId="0" fontId="17" fillId="0" borderId="3" xfId="4" applyFont="1" applyFill="1" applyBorder="1" applyAlignment="1" applyProtection="1">
      <alignment vertical="top"/>
    </xf>
    <xf numFmtId="0" fontId="17" fillId="4" borderId="3" xfId="4" applyFont="1" applyFill="1" applyBorder="1" applyAlignment="1" applyProtection="1">
      <alignment vertical="top"/>
    </xf>
    <xf numFmtId="0" fontId="17" fillId="0" borderId="3" xfId="4" applyFont="1" applyFill="1" applyBorder="1" applyAlignment="1" applyProtection="1">
      <alignment vertical="top"/>
      <protection locked="0"/>
    </xf>
    <xf numFmtId="0" fontId="18" fillId="6" borderId="13" xfId="4" applyFont="1" applyFill="1" applyBorder="1" applyAlignment="1" applyProtection="1">
      <alignment vertical="top"/>
    </xf>
    <xf numFmtId="0" fontId="17" fillId="6" borderId="3" xfId="4" applyFont="1" applyFill="1" applyBorder="1" applyAlignment="1" applyProtection="1">
      <alignment vertical="top"/>
    </xf>
    <xf numFmtId="0" fontId="17" fillId="6" borderId="3" xfId="4" applyFont="1" applyFill="1" applyBorder="1" applyAlignment="1" applyProtection="1">
      <alignment vertical="top"/>
      <protection locked="0"/>
    </xf>
    <xf numFmtId="0" fontId="17" fillId="0" borderId="0" xfId="4" applyFont="1" applyFill="1" applyAlignment="1" applyProtection="1">
      <alignment vertical="top" wrapText="1"/>
    </xf>
    <xf numFmtId="0" fontId="17" fillId="0" borderId="0" xfId="4" applyFont="1" applyAlignment="1" applyProtection="1">
      <alignment vertical="top"/>
    </xf>
    <xf numFmtId="0" fontId="17" fillId="4" borderId="0" xfId="4" applyFont="1" applyFill="1" applyAlignment="1" applyProtection="1">
      <alignment vertical="top"/>
    </xf>
    <xf numFmtId="0" fontId="17" fillId="0" borderId="0" xfId="4" applyFont="1" applyFill="1" applyAlignment="1" applyProtection="1">
      <alignment vertical="top"/>
      <protection locked="0"/>
    </xf>
    <xf numFmtId="0" fontId="18" fillId="6" borderId="5" xfId="4" applyFont="1" applyFill="1" applyBorder="1" applyAlignment="1" applyProtection="1">
      <alignment vertical="top" wrapText="1"/>
    </xf>
    <xf numFmtId="0" fontId="17" fillId="6" borderId="1" xfId="4" applyFont="1" applyFill="1" applyBorder="1" applyProtection="1"/>
    <xf numFmtId="0" fontId="17" fillId="6" borderId="1" xfId="4" applyFont="1" applyFill="1" applyBorder="1" applyProtection="1">
      <protection locked="0"/>
    </xf>
    <xf numFmtId="0" fontId="17" fillId="0" borderId="0" xfId="4" applyFont="1" applyAlignment="1" applyProtection="1">
      <alignment vertical="center"/>
    </xf>
    <xf numFmtId="0" fontId="17" fillId="4" borderId="0" xfId="4" applyFont="1" applyFill="1" applyAlignment="1" applyProtection="1">
      <alignment vertical="center"/>
    </xf>
    <xf numFmtId="0" fontId="17" fillId="0" borderId="0" xfId="4" applyFont="1" applyFill="1" applyAlignment="1" applyProtection="1">
      <alignment vertical="center"/>
      <protection locked="0"/>
    </xf>
    <xf numFmtId="0" fontId="17" fillId="6" borderId="1" xfId="4" applyFont="1" applyFill="1" applyBorder="1" applyAlignment="1" applyProtection="1">
      <alignment vertical="top"/>
    </xf>
    <xf numFmtId="0" fontId="17" fillId="6" borderId="1" xfId="4" applyFont="1" applyFill="1" applyBorder="1" applyAlignment="1" applyProtection="1">
      <alignment vertical="top"/>
      <protection locked="0"/>
    </xf>
    <xf numFmtId="0" fontId="17" fillId="0" borderId="0" xfId="4" applyFont="1" applyAlignment="1" applyProtection="1">
      <alignment vertical="top" wrapText="1"/>
    </xf>
    <xf numFmtId="0" fontId="17" fillId="7" borderId="15" xfId="4" applyFont="1" applyFill="1" applyBorder="1" applyProtection="1"/>
    <xf numFmtId="0" fontId="17" fillId="7" borderId="16" xfId="4" applyFont="1" applyFill="1" applyBorder="1" applyAlignment="1" applyProtection="1">
      <alignment vertical="top"/>
    </xf>
    <xf numFmtId="0" fontId="17" fillId="7" borderId="16" xfId="4" applyFont="1" applyFill="1" applyBorder="1" applyAlignment="1" applyProtection="1">
      <alignment vertical="top"/>
      <protection locked="0"/>
    </xf>
    <xf numFmtId="0" fontId="18" fillId="0" borderId="0" xfId="4" applyFont="1" applyFill="1" applyAlignment="1" applyProtection="1">
      <alignment vertical="top"/>
    </xf>
    <xf numFmtId="0" fontId="17" fillId="0" borderId="0" xfId="4" applyFont="1" applyAlignment="1" applyProtection="1">
      <alignment vertical="top"/>
      <protection locked="0"/>
    </xf>
    <xf numFmtId="0" fontId="17" fillId="0" borderId="0" xfId="4" applyFont="1" applyFill="1" applyAlignment="1" applyProtection="1">
      <alignment horizontal="left" vertical="top" indent="1"/>
    </xf>
    <xf numFmtId="0" fontId="18" fillId="0" borderId="0" xfId="4" applyFont="1" applyAlignment="1" applyProtection="1">
      <alignment horizontal="left" vertical="top" wrapText="1" indent="1"/>
    </xf>
    <xf numFmtId="0" fontId="17" fillId="6" borderId="0" xfId="4" applyFont="1" applyFill="1" applyAlignment="1" applyProtection="1">
      <alignment vertical="top"/>
      <protection locked="0"/>
    </xf>
    <xf numFmtId="167" fontId="17" fillId="7" borderId="18" xfId="5" applyNumberFormat="1" applyFont="1" applyFill="1" applyBorder="1" applyAlignment="1" applyProtection="1">
      <alignment vertical="top"/>
      <protection locked="0"/>
    </xf>
    <xf numFmtId="0" fontId="17" fillId="7" borderId="16" xfId="4" applyFont="1" applyFill="1" applyBorder="1" applyAlignment="1" applyProtection="1">
      <alignment vertical="center"/>
      <protection locked="0"/>
    </xf>
    <xf numFmtId="166" fontId="17" fillId="7" borderId="22" xfId="5" applyFont="1" applyFill="1" applyBorder="1" applyAlignment="1" applyProtection="1">
      <alignment vertical="center"/>
      <protection locked="0"/>
    </xf>
    <xf numFmtId="0" fontId="17" fillId="7" borderId="18" xfId="4" applyFont="1" applyFill="1" applyBorder="1" applyAlignment="1" applyProtection="1">
      <alignment vertical="center"/>
      <protection locked="0"/>
    </xf>
    <xf numFmtId="166" fontId="17" fillId="7" borderId="17" xfId="5" applyFont="1" applyFill="1" applyBorder="1" applyAlignment="1" applyProtection="1">
      <alignment vertical="center"/>
      <protection locked="0"/>
    </xf>
    <xf numFmtId="166" fontId="17" fillId="7" borderId="18" xfId="4" applyNumberFormat="1" applyFont="1" applyFill="1" applyBorder="1" applyAlignment="1" applyProtection="1">
      <alignment vertical="center"/>
      <protection locked="0"/>
    </xf>
    <xf numFmtId="10" fontId="17" fillId="7" borderId="19" xfId="6" applyNumberFormat="1" applyFont="1" applyFill="1" applyBorder="1" applyAlignment="1" applyProtection="1">
      <alignment vertical="center"/>
      <protection locked="0"/>
    </xf>
    <xf numFmtId="166" fontId="17" fillId="0" borderId="0" xfId="4" applyNumberFormat="1" applyFont="1" applyProtection="1">
      <protection locked="0"/>
    </xf>
    <xf numFmtId="165" fontId="18" fillId="0" borderId="0" xfId="1" applyNumberFormat="1" applyFont="1" applyFill="1" applyBorder="1" applyProtection="1"/>
    <xf numFmtId="0" fontId="18" fillId="5" borderId="3" xfId="4" applyFont="1" applyFill="1" applyBorder="1" applyProtection="1">
      <protection locked="0"/>
    </xf>
    <xf numFmtId="9" fontId="18" fillId="5" borderId="3" xfId="3" applyFont="1" applyFill="1" applyBorder="1" applyProtection="1">
      <protection locked="0"/>
    </xf>
    <xf numFmtId="0" fontId="18" fillId="0" borderId="0" xfId="4" applyFont="1" applyAlignment="1" applyProtection="1">
      <alignment horizontal="center"/>
      <protection locked="0"/>
    </xf>
    <xf numFmtId="0" fontId="30" fillId="0" borderId="0" xfId="0" applyFont="1" applyAlignment="1" applyProtection="1">
      <alignment horizontal="center" vertical="top"/>
    </xf>
    <xf numFmtId="0" fontId="6" fillId="0" borderId="0" xfId="7" applyFont="1" applyProtection="1"/>
    <xf numFmtId="0" fontId="18" fillId="0" borderId="0" xfId="4" applyFont="1" applyAlignment="1" applyProtection="1">
      <alignment horizontal="center"/>
      <protection locked="0"/>
    </xf>
    <xf numFmtId="0" fontId="5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10" fontId="18" fillId="6" borderId="14" xfId="6" applyNumberFormat="1" applyFont="1" applyFill="1" applyBorder="1" applyAlignment="1" applyProtection="1">
      <alignment horizontal="right" vertical="center"/>
    </xf>
    <xf numFmtId="0" fontId="18" fillId="8" borderId="0" xfId="4" applyFont="1" applyFill="1" applyProtection="1">
      <protection locked="0"/>
    </xf>
    <xf numFmtId="0" fontId="17" fillId="8" borderId="0" xfId="4" applyFont="1" applyFill="1" applyAlignment="1" applyProtection="1">
      <alignment horizontal="right" vertical="top"/>
      <protection locked="0"/>
    </xf>
    <xf numFmtId="0" fontId="6" fillId="8" borderId="0" xfId="4" applyFill="1" applyProtection="1"/>
    <xf numFmtId="166" fontId="17" fillId="4" borderId="10" xfId="5" applyNumberFormat="1" applyFont="1" applyFill="1" applyBorder="1" applyAlignment="1" applyProtection="1">
      <alignment horizontal="right" vertical="center"/>
      <protection locked="0"/>
    </xf>
    <xf numFmtId="169" fontId="17" fillId="4" borderId="10" xfId="5" applyNumberFormat="1" applyFont="1" applyFill="1" applyBorder="1" applyAlignment="1" applyProtection="1">
      <alignment horizontal="right" vertical="center"/>
      <protection locked="0"/>
    </xf>
    <xf numFmtId="0" fontId="32" fillId="0" borderId="0" xfId="0" applyFont="1"/>
    <xf numFmtId="0" fontId="18" fillId="6" borderId="0" xfId="4" applyFont="1" applyFill="1" applyAlignment="1" applyProtection="1">
      <alignment horizontal="left" vertical="top" wrapText="1"/>
    </xf>
    <xf numFmtId="0" fontId="17" fillId="3" borderId="0" xfId="4" applyFont="1" applyFill="1" applyBorder="1" applyAlignment="1" applyProtection="1">
      <alignment horizontal="left" indent="7"/>
      <protection locked="0"/>
    </xf>
    <xf numFmtId="0" fontId="18" fillId="0" borderId="0" xfId="4" applyFont="1" applyAlignment="1" applyProtection="1">
      <alignment horizontal="center"/>
      <protection locked="0"/>
    </xf>
    <xf numFmtId="0" fontId="18" fillId="2" borderId="0" xfId="4" applyFont="1" applyFill="1" applyAlignment="1" applyProtection="1">
      <alignment horizontal="left" vertical="center"/>
      <protection locked="0"/>
    </xf>
    <xf numFmtId="0" fontId="26" fillId="0" borderId="0" xfId="4" applyFont="1" applyAlignment="1" applyProtection="1">
      <alignment horizontal="left" vertical="top"/>
    </xf>
    <xf numFmtId="0" fontId="18" fillId="0" borderId="5" xfId="4" applyFont="1" applyBorder="1" applyAlignment="1" applyProtection="1">
      <alignment horizontal="center"/>
    </xf>
    <xf numFmtId="0" fontId="18" fillId="0" borderId="1" xfId="4" applyFont="1" applyBorder="1" applyAlignment="1" applyProtection="1">
      <alignment horizontal="center"/>
    </xf>
    <xf numFmtId="0" fontId="18" fillId="0" borderId="6" xfId="4" applyFont="1" applyBorder="1" applyAlignment="1" applyProtection="1">
      <alignment horizontal="center"/>
    </xf>
    <xf numFmtId="0" fontId="18" fillId="0" borderId="0" xfId="4" applyFont="1" applyAlignment="1" applyProtection="1">
      <alignment horizontal="center" wrapText="1"/>
    </xf>
    <xf numFmtId="0" fontId="17" fillId="0" borderId="0" xfId="4" applyFont="1" applyAlignment="1" applyProtection="1">
      <alignment horizontal="center" wrapText="1"/>
    </xf>
    <xf numFmtId="0" fontId="18" fillId="0" borderId="10" xfId="4" applyFont="1" applyFill="1" applyBorder="1" applyAlignment="1" applyProtection="1">
      <alignment horizontal="center" wrapText="1"/>
    </xf>
    <xf numFmtId="0" fontId="17" fillId="0" borderId="11" xfId="4" applyFont="1" applyBorder="1" applyAlignment="1" applyProtection="1">
      <alignment wrapText="1"/>
    </xf>
    <xf numFmtId="0" fontId="18" fillId="0" borderId="8" xfId="4" applyFont="1" applyFill="1" applyBorder="1" applyAlignment="1" applyProtection="1">
      <alignment horizontal="center" wrapText="1"/>
    </xf>
    <xf numFmtId="0" fontId="17" fillId="0" borderId="12" xfId="4" applyFont="1" applyBorder="1" applyAlignment="1" applyProtection="1">
      <alignment wrapText="1"/>
    </xf>
    <xf numFmtId="0" fontId="17" fillId="0" borderId="3" xfId="4" applyFont="1" applyBorder="1" applyAlignment="1" applyProtection="1">
      <alignment horizontal="left" vertical="center" wrapText="1"/>
    </xf>
    <xf numFmtId="0" fontId="28" fillId="0" borderId="0" xfId="4" applyFont="1" applyAlignment="1" applyProtection="1">
      <alignment horizontal="left" vertical="top" wrapText="1" indent="1"/>
    </xf>
    <xf numFmtId="0" fontId="8" fillId="0" borderId="5" xfId="4" applyFont="1" applyBorder="1" applyAlignment="1" applyProtection="1">
      <alignment horizontal="center"/>
    </xf>
    <xf numFmtId="0" fontId="8" fillId="0" borderId="6" xfId="4" applyFont="1" applyBorder="1" applyAlignment="1" applyProtection="1">
      <alignment horizontal="center"/>
    </xf>
    <xf numFmtId="0" fontId="8" fillId="0" borderId="0" xfId="4" applyFont="1" applyAlignment="1" applyProtection="1">
      <alignment horizontal="center" wrapText="1"/>
    </xf>
    <xf numFmtId="0" fontId="6" fillId="0" borderId="0" xfId="4" applyAlignment="1" applyProtection="1">
      <alignment horizontal="center" wrapText="1"/>
    </xf>
    <xf numFmtId="0" fontId="8" fillId="0" borderId="10" xfId="4" applyFont="1" applyFill="1" applyBorder="1" applyAlignment="1" applyProtection="1">
      <alignment horizontal="center" wrapText="1"/>
    </xf>
    <xf numFmtId="0" fontId="6" fillId="0" borderId="11" xfId="4" applyBorder="1" applyAlignment="1" applyProtection="1">
      <alignment wrapText="1"/>
    </xf>
    <xf numFmtId="0" fontId="8" fillId="0" borderId="8" xfId="4" applyFont="1" applyFill="1" applyBorder="1" applyAlignment="1" applyProtection="1">
      <alignment horizontal="center" wrapText="1"/>
    </xf>
    <xf numFmtId="0" fontId="6" fillId="0" borderId="12" xfId="4" applyBorder="1" applyAlignment="1" applyProtection="1">
      <alignment wrapText="1"/>
    </xf>
    <xf numFmtId="0" fontId="10" fillId="3" borderId="0" xfId="4" applyFont="1" applyFill="1" applyBorder="1" applyAlignment="1" applyProtection="1">
      <alignment horizontal="left" indent="7"/>
      <protection locked="0"/>
    </xf>
    <xf numFmtId="0" fontId="12" fillId="0" borderId="0" xfId="4" applyFont="1" applyAlignment="1" applyProtection="1">
      <alignment horizontal="center"/>
      <protection locked="0"/>
    </xf>
    <xf numFmtId="0" fontId="8" fillId="2" borderId="0" xfId="4" applyFont="1" applyFill="1" applyAlignment="1" applyProtection="1">
      <alignment horizontal="left" vertical="center"/>
      <protection locked="0"/>
    </xf>
    <xf numFmtId="0" fontId="15" fillId="0" borderId="0" xfId="4" applyFont="1" applyAlignment="1" applyProtection="1">
      <alignment horizontal="left" vertical="top"/>
    </xf>
    <xf numFmtId="0" fontId="6" fillId="0" borderId="3" xfId="4" applyBorder="1" applyAlignment="1" applyProtection="1">
      <alignment horizontal="left" vertical="center" wrapText="1"/>
    </xf>
    <xf numFmtId="0" fontId="19" fillId="0" borderId="0" xfId="4" applyFont="1" applyAlignment="1" applyProtection="1">
      <alignment horizontal="left" vertical="top" wrapText="1" indent="1"/>
    </xf>
    <xf numFmtId="0" fontId="8" fillId="6" borderId="0" xfId="4" applyFont="1" applyFill="1" applyAlignment="1" applyProtection="1">
      <alignment horizontal="left" vertical="top" wrapText="1"/>
    </xf>
    <xf numFmtId="0" fontId="8" fillId="0" borderId="1" xfId="4" applyFont="1" applyBorder="1" applyAlignment="1" applyProtection="1">
      <alignment horizontal="center"/>
    </xf>
    <xf numFmtId="0" fontId="3" fillId="0" borderId="2" xfId="0" applyFont="1" applyBorder="1" applyAlignment="1">
      <alignment horizontal="center"/>
    </xf>
    <xf numFmtId="0" fontId="24" fillId="0" borderId="2" xfId="0" applyFont="1" applyBorder="1" applyAlignment="1">
      <alignment horizontal="center"/>
    </xf>
  </cellXfs>
  <cellStyles count="8">
    <cellStyle name="Comma" xfId="1" builtinId="3"/>
    <cellStyle name="Currency" xfId="2" builtinId="4"/>
    <cellStyle name="Currency 2" xfId="5"/>
    <cellStyle name="Normal" xfId="0" builtinId="0"/>
    <cellStyle name="Normal 2" xfId="4"/>
    <cellStyle name="Normal_14. Bill Impacts" xfId="7"/>
    <cellStyle name="Percent" xfId="3" builtinId="5"/>
    <cellStyle name="Percent 2" xfId="6"/>
  </cellStyles>
  <dxfs count="4">
    <dxf>
      <font>
        <b/>
        <i val="0"/>
        <condense val="0"/>
        <extend val="0"/>
        <color indexed="8"/>
      </font>
      <fill>
        <patternFill>
          <bgColor theme="4" tint="0.79998168889431442"/>
        </patternFill>
      </fill>
    </dxf>
    <dxf>
      <font>
        <b/>
        <i val="0"/>
        <condense val="0"/>
        <extend val="0"/>
        <color auto="1"/>
      </font>
      <fill>
        <patternFill>
          <bgColor theme="6" tint="0.79998168889431442"/>
        </patternFill>
      </fill>
    </dxf>
    <dxf>
      <font>
        <b/>
        <i val="0"/>
        <condense val="0"/>
        <extend val="0"/>
        <color indexed="8"/>
      </font>
      <fill>
        <patternFill>
          <bgColor theme="4" tint="0.79998168889431442"/>
        </patternFill>
      </fill>
    </dxf>
    <dxf>
      <font>
        <b/>
        <i val="0"/>
        <condense val="0"/>
        <extend val="0"/>
        <color auto="1"/>
      </font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%20Group/2014%20IRM/Rate%20Process/Settlement%20and%20Draft%20Rate%20Order/Updated%20Models%20Jan%202014/POWERSTREAM%202014%20IRM%20Rate%20Generator_V2%203_20140111_DVAfix_SV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%20Group/Adhoc%20Analysis/Bill%20Impacts%20Rates%20comparison/2014/Bill%20impact%20summary_May%201%20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%20Group/Adhoc%20Analysis/Bill%20Impacts%20Rates%20comparison/2014/Rates%20Summary%20for%20Bill%20impac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Rates%20Summary%20for%20Bill%20impact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%20Group/2014%20IRM/Rate%20Process/Settlement%20and%20Draft%20Rate%20Order/Updated%20Models%20Jan%202014/POWERSTREAM%202014%20IRM%20Rate%20Generator_V2%203_20140111_Barri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4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1. Hidden"/>
      <sheetName val="12. Summary Sheet"/>
      <sheetName val="13. Final Tariff Schedule"/>
      <sheetName val="14. Bill Impacts"/>
      <sheetName val="14. Bill Impacts1"/>
      <sheetName val="lists"/>
    </sheetNames>
    <sheetDataSet>
      <sheetData sheetId="0"/>
      <sheetData sheetId="1"/>
      <sheetData sheetId="2">
        <row r="19">
          <cell r="B19" t="str">
            <v>RESIDENTIAL</v>
          </cell>
        </row>
        <row r="20">
          <cell r="B20" t="str">
            <v>GENERAL SERVICE LESS THAN 50 KW</v>
          </cell>
        </row>
        <row r="21">
          <cell r="B21" t="str">
            <v>GENERAL SERVICE 50 TO 4,999 KW</v>
          </cell>
        </row>
        <row r="22">
          <cell r="B22" t="str">
            <v>LARGE USE</v>
          </cell>
        </row>
        <row r="23">
          <cell r="B23" t="str">
            <v>STANDBY POWER</v>
          </cell>
        </row>
        <row r="24">
          <cell r="B24" t="str">
            <v>UNMETERED SCATTERED LOAD</v>
          </cell>
        </row>
        <row r="25">
          <cell r="B25" t="str">
            <v>SENTINEL LIGHTING</v>
          </cell>
        </row>
        <row r="26">
          <cell r="B26" t="str">
            <v>STREET LIGHTING</v>
          </cell>
        </row>
        <row r="27">
          <cell r="B27" t="str">
            <v>microFIT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O1" t="str">
            <v>DISTRIBUTED GENERATION [DGEN]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L_PSS"/>
      <sheetName val="Sentinel_RPP_PSS"/>
      <sheetName val="Sentinel_PSS"/>
      <sheetName val="USL_PSS"/>
      <sheetName val="LU_PSS"/>
      <sheetName val="GSG50_PSS"/>
      <sheetName val="GSL50_PSS"/>
      <sheetName val="Res_PSS"/>
      <sheetName val="PS South"/>
      <sheetName val="SL_PSN"/>
      <sheetName val="USL_PSN"/>
      <sheetName val="LU_PSN"/>
      <sheetName val="GSG50_PSN"/>
      <sheetName val="GSL50_PSN"/>
      <sheetName val="Res_PSN"/>
      <sheetName val="PS North"/>
    </sheetNames>
    <sheetDataSet>
      <sheetData sheetId="0">
        <row r="28">
          <cell r="I28">
            <v>1.24</v>
          </cell>
        </row>
        <row r="29">
          <cell r="I29">
            <v>6.5692000000000004</v>
          </cell>
        </row>
        <row r="30">
          <cell r="I30">
            <v>6.0000000000000005E-2</v>
          </cell>
        </row>
        <row r="31">
          <cell r="I31">
            <v>3.4500000000000003E-2</v>
          </cell>
        </row>
        <row r="33">
          <cell r="I33">
            <v>9.2460000000000001E-2</v>
          </cell>
        </row>
        <row r="34">
          <cell r="I34">
            <v>-0.93670000000000009</v>
          </cell>
        </row>
        <row r="35">
          <cell r="I35">
            <v>9.1700000000000004E-2</v>
          </cell>
        </row>
        <row r="36">
          <cell r="I36"/>
        </row>
        <row r="37">
          <cell r="I37">
            <v>1.8E-3</v>
          </cell>
        </row>
        <row r="39">
          <cell r="I39">
            <v>2.1442000000000001</v>
          </cell>
        </row>
        <row r="40">
          <cell r="I40">
            <v>0.92700000000000005</v>
          </cell>
        </row>
        <row r="42">
          <cell r="I42">
            <v>4.4000000000000003E-3</v>
          </cell>
        </row>
        <row r="43">
          <cell r="I43">
            <v>1.2999999999999999E-3</v>
          </cell>
        </row>
        <row r="44">
          <cell r="I44">
            <v>0.25</v>
          </cell>
        </row>
        <row r="45">
          <cell r="I45">
            <v>7.0000000000000001E-3</v>
          </cell>
        </row>
        <row r="46">
          <cell r="I46">
            <v>7.4999999999999997E-2</v>
          </cell>
        </row>
        <row r="47">
          <cell r="I47">
            <v>0.112</v>
          </cell>
        </row>
        <row r="48">
          <cell r="I48">
            <v>0.13500000000000001</v>
          </cell>
        </row>
      </sheetData>
      <sheetData sheetId="1">
        <row r="28">
          <cell r="I28">
            <v>3.37</v>
          </cell>
        </row>
        <row r="29">
          <cell r="I29">
            <v>7.9142999999999999</v>
          </cell>
        </row>
        <row r="30">
          <cell r="I30">
            <v>0.22</v>
          </cell>
        </row>
        <row r="31">
          <cell r="I31">
            <v>4.1599999999999998E-2</v>
          </cell>
        </row>
        <row r="33">
          <cell r="I33">
            <v>9.2460000000000001E-2</v>
          </cell>
        </row>
        <row r="34">
          <cell r="I34">
            <v>-1.0385</v>
          </cell>
        </row>
        <row r="35">
          <cell r="I35">
            <v>0.1031</v>
          </cell>
        </row>
        <row r="39">
          <cell r="I39">
            <v>2.1787999999999998</v>
          </cell>
        </row>
        <row r="40">
          <cell r="I40">
            <v>0.84179999999999999</v>
          </cell>
        </row>
        <row r="42">
          <cell r="I42">
            <v>4.4000000000000003E-3</v>
          </cell>
        </row>
        <row r="43">
          <cell r="I43">
            <v>1.2999999999999999E-3</v>
          </cell>
        </row>
        <row r="44">
          <cell r="I44">
            <v>0.25</v>
          </cell>
        </row>
        <row r="45">
          <cell r="I45">
            <v>7.0000000000000001E-3</v>
          </cell>
        </row>
        <row r="46">
          <cell r="I46">
            <v>7.4999999999999997E-2</v>
          </cell>
        </row>
        <row r="47">
          <cell r="I47">
            <v>0.112</v>
          </cell>
        </row>
        <row r="48">
          <cell r="I48">
            <v>0.13500000000000001</v>
          </cell>
        </row>
      </sheetData>
      <sheetData sheetId="2">
        <row r="28">
          <cell r="I28">
            <v>3.37</v>
          </cell>
        </row>
        <row r="29">
          <cell r="I29">
            <v>7.9142999999999999</v>
          </cell>
        </row>
        <row r="30">
          <cell r="I30">
            <v>0.22</v>
          </cell>
        </row>
        <row r="31">
          <cell r="I31">
            <v>4.1599999999999998E-2</v>
          </cell>
        </row>
        <row r="33">
          <cell r="I33">
            <v>9.2460000000000001E-2</v>
          </cell>
        </row>
        <row r="34">
          <cell r="I34">
            <v>-1.1116999999999999</v>
          </cell>
        </row>
        <row r="35">
          <cell r="I35">
            <v>0.1031</v>
          </cell>
        </row>
        <row r="36">
          <cell r="I36"/>
        </row>
        <row r="37">
          <cell r="I37">
            <v>1.8E-3</v>
          </cell>
        </row>
        <row r="39">
          <cell r="I39">
            <v>2.1787999999999998</v>
          </cell>
        </row>
        <row r="40">
          <cell r="I40">
            <v>0.84179999999999999</v>
          </cell>
        </row>
        <row r="42">
          <cell r="I42">
            <v>4.4000000000000003E-3</v>
          </cell>
        </row>
        <row r="43">
          <cell r="I43">
            <v>1.2999999999999999E-3</v>
          </cell>
        </row>
        <row r="44">
          <cell r="I44">
            <v>0.25</v>
          </cell>
        </row>
        <row r="45">
          <cell r="I45">
            <v>7.0000000000000001E-3</v>
          </cell>
        </row>
        <row r="46">
          <cell r="I46">
            <v>7.4999999999999997E-2</v>
          </cell>
        </row>
        <row r="47">
          <cell r="I47">
            <v>0.112</v>
          </cell>
        </row>
        <row r="48">
          <cell r="I48">
            <v>0.13500000000000001</v>
          </cell>
        </row>
      </sheetData>
      <sheetData sheetId="3">
        <row r="28">
          <cell r="I28">
            <v>6.92</v>
          </cell>
        </row>
        <row r="29">
          <cell r="I29">
            <v>1.5699999999999999E-2</v>
          </cell>
        </row>
        <row r="30">
          <cell r="I30">
            <v>0.27999999999999997</v>
          </cell>
        </row>
        <row r="31">
          <cell r="I31">
            <v>1E-4</v>
          </cell>
        </row>
        <row r="33">
          <cell r="I33">
            <v>9.2460000000000001E-2</v>
          </cell>
        </row>
        <row r="34">
          <cell r="I34">
            <v>-2.8999999999999998E-3</v>
          </cell>
        </row>
        <row r="35">
          <cell r="I35">
            <v>2.9999999999999997E-4</v>
          </cell>
        </row>
        <row r="36">
          <cell r="I36"/>
        </row>
        <row r="38">
          <cell r="I38">
            <v>7.0000000000000001E-3</v>
          </cell>
        </row>
        <row r="39">
          <cell r="I39">
            <v>3.3E-3</v>
          </cell>
        </row>
        <row r="41">
          <cell r="I41">
            <v>4.4000000000000003E-3</v>
          </cell>
        </row>
        <row r="42">
          <cell r="I42">
            <v>1.2999999999999999E-3</v>
          </cell>
        </row>
        <row r="43">
          <cell r="I43">
            <v>0.25</v>
          </cell>
        </row>
        <row r="44">
          <cell r="I44">
            <v>7.0000000000000001E-3</v>
          </cell>
        </row>
        <row r="45">
          <cell r="I45">
            <v>7.4999999999999997E-2</v>
          </cell>
        </row>
        <row r="46">
          <cell r="I46">
            <v>0.112</v>
          </cell>
        </row>
        <row r="47">
          <cell r="I47">
            <v>0.13500000000000001</v>
          </cell>
        </row>
      </sheetData>
      <sheetData sheetId="4">
        <row r="28">
          <cell r="I28">
            <v>5889.72</v>
          </cell>
        </row>
        <row r="29">
          <cell r="I29">
            <v>1.3976999999999999</v>
          </cell>
        </row>
        <row r="30">
          <cell r="I30">
            <v>277.54000000000002</v>
          </cell>
        </row>
        <row r="31">
          <cell r="I31">
            <v>7.3000000000000001E-3</v>
          </cell>
        </row>
        <row r="33">
          <cell r="I33">
            <v>9.2460000000000001E-2</v>
          </cell>
        </row>
        <row r="34">
          <cell r="I34">
            <v>-0.40150000000000002</v>
          </cell>
        </row>
        <row r="35">
          <cell r="I35">
            <v>0.14369999999999999</v>
          </cell>
        </row>
        <row r="36">
          <cell r="I36"/>
        </row>
        <row r="37">
          <cell r="I37">
            <v>1.8E-3</v>
          </cell>
        </row>
        <row r="39">
          <cell r="I39">
            <v>3.3451</v>
          </cell>
        </row>
        <row r="40">
          <cell r="I40">
            <v>1.1732</v>
          </cell>
        </row>
        <row r="42">
          <cell r="I42">
            <v>4.4000000000000003E-3</v>
          </cell>
        </row>
        <row r="43">
          <cell r="I43">
            <v>1.2999999999999999E-3</v>
          </cell>
        </row>
        <row r="44">
          <cell r="I44">
            <v>0.25</v>
          </cell>
        </row>
        <row r="45">
          <cell r="I45">
            <v>7.0000000000000001E-3</v>
          </cell>
        </row>
        <row r="46">
          <cell r="I46">
            <v>7.4999999999999997E-2</v>
          </cell>
        </row>
        <row r="47">
          <cell r="I47">
            <v>0.112</v>
          </cell>
        </row>
        <row r="48">
          <cell r="I48">
            <v>0.13500000000000001</v>
          </cell>
        </row>
      </sheetData>
      <sheetData sheetId="5">
        <row r="28">
          <cell r="I28">
            <v>136.69999999999999</v>
          </cell>
        </row>
        <row r="29">
          <cell r="I29">
            <v>3.2850999999999999</v>
          </cell>
        </row>
        <row r="30">
          <cell r="I30">
            <v>16.16</v>
          </cell>
        </row>
        <row r="31">
          <cell r="I31">
            <v>1.7299999999999999E-2</v>
          </cell>
        </row>
        <row r="33">
          <cell r="I33">
            <v>9.2460000000000001E-2</v>
          </cell>
        </row>
        <row r="34">
          <cell r="I34">
            <v>-0.87070000000000003</v>
          </cell>
        </row>
        <row r="35">
          <cell r="I35">
            <v>0.11890000000000001</v>
          </cell>
        </row>
        <row r="36">
          <cell r="I36"/>
        </row>
        <row r="37">
          <cell r="I37">
            <v>1.8E-3</v>
          </cell>
        </row>
        <row r="39">
          <cell r="I39">
            <v>2.8191999999999999</v>
          </cell>
        </row>
        <row r="40">
          <cell r="I40">
            <v>1.1438999999999999</v>
          </cell>
        </row>
        <row r="42">
          <cell r="I42">
            <v>4.4000000000000003E-3</v>
          </cell>
        </row>
        <row r="43">
          <cell r="I43">
            <v>1.2999999999999999E-3</v>
          </cell>
        </row>
        <row r="44">
          <cell r="I44">
            <v>0.25</v>
          </cell>
        </row>
        <row r="45">
          <cell r="I45">
            <v>7.0000000000000001E-3</v>
          </cell>
        </row>
        <row r="46">
          <cell r="I46">
            <v>7.4999999999999997E-2</v>
          </cell>
        </row>
        <row r="47">
          <cell r="I47">
            <v>0.112</v>
          </cell>
        </row>
        <row r="48">
          <cell r="I48">
            <v>0.13500000000000001</v>
          </cell>
        </row>
      </sheetData>
      <sheetData sheetId="6">
        <row r="28">
          <cell r="I28">
            <v>25.75</v>
          </cell>
        </row>
        <row r="29">
          <cell r="I29">
            <v>1.37E-2</v>
          </cell>
        </row>
        <row r="30">
          <cell r="I30">
            <v>1.37</v>
          </cell>
        </row>
        <row r="31">
          <cell r="I31">
            <v>1.8E-3</v>
          </cell>
        </row>
        <row r="33">
          <cell r="I33">
            <v>9.2460000000000001E-2</v>
          </cell>
        </row>
        <row r="34">
          <cell r="I34">
            <v>-2.3999999999999998E-3</v>
          </cell>
        </row>
        <row r="35">
          <cell r="I35">
            <v>2.9999999999999997E-4</v>
          </cell>
        </row>
        <row r="36">
          <cell r="I36">
            <v>0.79</v>
          </cell>
        </row>
        <row r="38">
          <cell r="I38">
            <v>7.0000000000000001E-3</v>
          </cell>
        </row>
        <row r="39">
          <cell r="I39">
            <v>2.8999999999999998E-3</v>
          </cell>
        </row>
        <row r="41">
          <cell r="I41">
            <v>4.4000000000000003E-3</v>
          </cell>
        </row>
        <row r="42">
          <cell r="I42">
            <v>1.2999999999999999E-3</v>
          </cell>
        </row>
        <row r="43">
          <cell r="I43">
            <v>0.25</v>
          </cell>
        </row>
        <row r="44">
          <cell r="I44">
            <v>7.0000000000000001E-3</v>
          </cell>
        </row>
        <row r="45">
          <cell r="I45">
            <v>7.4999999999999997E-2</v>
          </cell>
        </row>
        <row r="46">
          <cell r="I46">
            <v>0.112</v>
          </cell>
        </row>
        <row r="47">
          <cell r="I47">
            <v>0.13500000000000001</v>
          </cell>
        </row>
      </sheetData>
      <sheetData sheetId="7">
        <row r="28">
          <cell r="I28">
            <v>12.51</v>
          </cell>
        </row>
        <row r="29">
          <cell r="I29">
            <v>1.38E-2</v>
          </cell>
        </row>
        <row r="30">
          <cell r="I30">
            <v>0.51</v>
          </cell>
        </row>
        <row r="31">
          <cell r="I31">
            <v>1.5E-3</v>
          </cell>
        </row>
        <row r="33">
          <cell r="I33">
            <v>9.2460000000000001E-2</v>
          </cell>
        </row>
        <row r="34">
          <cell r="I34">
            <v>-2.5000000000000001E-3</v>
          </cell>
        </row>
        <row r="35">
          <cell r="I35">
            <v>2.9999999999999997E-4</v>
          </cell>
        </row>
        <row r="36">
          <cell r="I36">
            <v>0.79</v>
          </cell>
        </row>
        <row r="38">
          <cell r="I38">
            <v>7.7000000000000002E-3</v>
          </cell>
        </row>
        <row r="39">
          <cell r="I39">
            <v>3.3999999999999998E-3</v>
          </cell>
        </row>
        <row r="41">
          <cell r="I41">
            <v>4.4000000000000003E-3</v>
          </cell>
        </row>
        <row r="42">
          <cell r="I42">
            <v>1.2999999999999999E-3</v>
          </cell>
        </row>
        <row r="43">
          <cell r="I43">
            <v>0.25</v>
          </cell>
        </row>
        <row r="44">
          <cell r="I44">
            <v>7.0000000000000001E-3</v>
          </cell>
        </row>
        <row r="45">
          <cell r="I45">
            <v>7.4999999999999997E-2</v>
          </cell>
        </row>
        <row r="46">
          <cell r="I46">
            <v>0.112</v>
          </cell>
        </row>
        <row r="47">
          <cell r="I47">
            <v>0.13500000000000001</v>
          </cell>
        </row>
      </sheetData>
      <sheetData sheetId="8"/>
      <sheetData sheetId="9">
        <row r="28">
          <cell r="I28">
            <v>1.24</v>
          </cell>
        </row>
        <row r="29">
          <cell r="I29">
            <v>6.5692000000000004</v>
          </cell>
        </row>
        <row r="30">
          <cell r="I30">
            <v>6.0000000000000005E-2</v>
          </cell>
        </row>
        <row r="31">
          <cell r="I31">
            <v>3.4500000000000003E-2</v>
          </cell>
        </row>
        <row r="33">
          <cell r="I33">
            <v>9.2460000000000001E-2</v>
          </cell>
        </row>
        <row r="34">
          <cell r="I34">
            <v>-0.74010000000000009</v>
          </cell>
        </row>
        <row r="35">
          <cell r="I35">
            <v>9.1700000000000004E-2</v>
          </cell>
        </row>
        <row r="36">
          <cell r="I36"/>
        </row>
        <row r="37">
          <cell r="I37">
            <v>3.0999999999999999E-3</v>
          </cell>
        </row>
        <row r="39">
          <cell r="I39">
            <v>2.1442000000000001</v>
          </cell>
        </row>
        <row r="40">
          <cell r="I40">
            <v>0.92700000000000005</v>
          </cell>
        </row>
        <row r="42">
          <cell r="I42">
            <v>4.4000000000000003E-3</v>
          </cell>
        </row>
        <row r="43">
          <cell r="I43">
            <v>1.2999999999999999E-3</v>
          </cell>
        </row>
        <row r="44">
          <cell r="I44">
            <v>0.25</v>
          </cell>
        </row>
        <row r="45">
          <cell r="I45">
            <v>7.0000000000000001E-3</v>
          </cell>
        </row>
        <row r="46">
          <cell r="I46">
            <v>7.4999999999999997E-2</v>
          </cell>
        </row>
        <row r="47">
          <cell r="I47">
            <v>0.112</v>
          </cell>
        </row>
        <row r="48">
          <cell r="I48">
            <v>0.13500000000000001</v>
          </cell>
        </row>
      </sheetData>
      <sheetData sheetId="10">
        <row r="28">
          <cell r="I28">
            <v>6.92</v>
          </cell>
        </row>
        <row r="29">
          <cell r="I29">
            <v>1.5699999999999999E-2</v>
          </cell>
        </row>
        <row r="30">
          <cell r="I30">
            <v>0.27999999999999997</v>
          </cell>
        </row>
        <row r="31">
          <cell r="I31">
            <v>1E-4</v>
          </cell>
        </row>
        <row r="33">
          <cell r="I33">
            <v>9.2460000000000001E-2</v>
          </cell>
        </row>
        <row r="34">
          <cell r="I34">
            <v>-2.0999999999999999E-3</v>
          </cell>
        </row>
        <row r="35">
          <cell r="I35">
            <v>2.9999999999999997E-4</v>
          </cell>
        </row>
        <row r="36">
          <cell r="I36"/>
        </row>
        <row r="38">
          <cell r="I38">
            <v>7.0000000000000001E-3</v>
          </cell>
        </row>
        <row r="39">
          <cell r="I39">
            <v>3.3E-3</v>
          </cell>
        </row>
        <row r="41">
          <cell r="I41">
            <v>4.4000000000000003E-3</v>
          </cell>
        </row>
        <row r="42">
          <cell r="I42">
            <v>1.2999999999999999E-3</v>
          </cell>
        </row>
        <row r="43">
          <cell r="I43">
            <v>0.25</v>
          </cell>
        </row>
        <row r="44">
          <cell r="I44">
            <v>7.0000000000000001E-3</v>
          </cell>
        </row>
        <row r="45">
          <cell r="I45">
            <v>7.4999999999999997E-2</v>
          </cell>
        </row>
        <row r="46">
          <cell r="I46">
            <v>0.112</v>
          </cell>
        </row>
        <row r="47">
          <cell r="I47">
            <v>0.13500000000000001</v>
          </cell>
        </row>
      </sheetData>
      <sheetData sheetId="11">
        <row r="28">
          <cell r="I28">
            <v>5889.72</v>
          </cell>
        </row>
        <row r="29">
          <cell r="I29">
            <v>1.3976999999999999</v>
          </cell>
        </row>
        <row r="30">
          <cell r="I30">
            <v>277.54000000000002</v>
          </cell>
        </row>
        <row r="31">
          <cell r="I31">
            <v>7.3000000000000001E-3</v>
          </cell>
        </row>
        <row r="33">
          <cell r="I33">
            <v>9.2460000000000001E-2</v>
          </cell>
        </row>
        <row r="34">
          <cell r="I34">
            <v>-0.1973</v>
          </cell>
        </row>
        <row r="35">
          <cell r="I35">
            <v>0.14369999999999999</v>
          </cell>
        </row>
        <row r="36">
          <cell r="I36"/>
        </row>
        <row r="38">
          <cell r="I38">
            <v>3.3451</v>
          </cell>
        </row>
        <row r="39">
          <cell r="I39">
            <v>1.1732</v>
          </cell>
        </row>
        <row r="41">
          <cell r="I41">
            <v>4.4000000000000003E-3</v>
          </cell>
        </row>
        <row r="42">
          <cell r="I42">
            <v>1.2999999999999999E-3</v>
          </cell>
        </row>
        <row r="43">
          <cell r="I43">
            <v>0.25</v>
          </cell>
        </row>
        <row r="44">
          <cell r="I44">
            <v>7.0000000000000001E-3</v>
          </cell>
        </row>
        <row r="45">
          <cell r="I45">
            <v>7.4999999999999997E-2</v>
          </cell>
        </row>
        <row r="46">
          <cell r="I46">
            <v>0.112</v>
          </cell>
        </row>
        <row r="47">
          <cell r="I47">
            <v>0.13500000000000001</v>
          </cell>
        </row>
      </sheetData>
      <sheetData sheetId="12">
        <row r="28">
          <cell r="I28">
            <v>136.69999999999999</v>
          </cell>
        </row>
        <row r="29">
          <cell r="I29">
            <v>3.2850999999999999</v>
          </cell>
        </row>
        <row r="30">
          <cell r="I30">
            <v>16.16</v>
          </cell>
        </row>
        <row r="31">
          <cell r="I31">
            <v>2.7200000000000002E-2</v>
          </cell>
        </row>
        <row r="33">
          <cell r="I33">
            <v>9.2460000000000001E-2</v>
          </cell>
        </row>
        <row r="34">
          <cell r="I34">
            <v>-0.88600000000000001</v>
          </cell>
        </row>
        <row r="35">
          <cell r="I35">
            <v>0.11890000000000001</v>
          </cell>
        </row>
        <row r="36">
          <cell r="I36"/>
        </row>
        <row r="37">
          <cell r="I37">
            <v>3.0999999999999999E-3</v>
          </cell>
        </row>
        <row r="39">
          <cell r="I39">
            <v>2.8191999999999999</v>
          </cell>
        </row>
        <row r="40">
          <cell r="I40">
            <v>1.1438999999999999</v>
          </cell>
        </row>
        <row r="42">
          <cell r="I42">
            <v>4.4000000000000003E-3</v>
          </cell>
        </row>
        <row r="43">
          <cell r="I43">
            <v>1.2999999999999999E-3</v>
          </cell>
        </row>
        <row r="44">
          <cell r="I44">
            <v>0.25</v>
          </cell>
        </row>
        <row r="45">
          <cell r="I45">
            <v>7.0000000000000001E-3</v>
          </cell>
        </row>
        <row r="46">
          <cell r="I46">
            <v>7.4999999999999997E-2</v>
          </cell>
        </row>
        <row r="47">
          <cell r="I47">
            <v>0.112</v>
          </cell>
        </row>
        <row r="48">
          <cell r="I48">
            <v>0.13500000000000001</v>
          </cell>
        </row>
      </sheetData>
      <sheetData sheetId="13">
        <row r="28">
          <cell r="I28">
            <v>25.75</v>
          </cell>
        </row>
        <row r="29">
          <cell r="I29">
            <v>1.37E-2</v>
          </cell>
        </row>
        <row r="30">
          <cell r="I30">
            <v>1.37</v>
          </cell>
        </row>
        <row r="31">
          <cell r="I31">
            <v>2.7000000000000001E-3</v>
          </cell>
        </row>
        <row r="33">
          <cell r="I33">
            <v>9.2460000000000001E-2</v>
          </cell>
        </row>
        <row r="34">
          <cell r="I34">
            <v>-2.2000000000000001E-3</v>
          </cell>
        </row>
        <row r="35">
          <cell r="I35">
            <v>2.9999999999999997E-4</v>
          </cell>
        </row>
        <row r="36">
          <cell r="I36">
            <v>0.79</v>
          </cell>
        </row>
        <row r="38">
          <cell r="I38">
            <v>7.0000000000000001E-3</v>
          </cell>
        </row>
        <row r="39">
          <cell r="I39">
            <v>2.8999999999999998E-3</v>
          </cell>
        </row>
        <row r="41">
          <cell r="I41">
            <v>4.4000000000000003E-3</v>
          </cell>
        </row>
        <row r="42">
          <cell r="I42">
            <v>1.2999999999999999E-3</v>
          </cell>
        </row>
        <row r="43">
          <cell r="I43">
            <v>0.25</v>
          </cell>
        </row>
        <row r="44">
          <cell r="I44">
            <v>7.0000000000000001E-3</v>
          </cell>
        </row>
        <row r="45">
          <cell r="I45">
            <v>7.4999999999999997E-2</v>
          </cell>
        </row>
        <row r="46">
          <cell r="I46">
            <v>0.112</v>
          </cell>
        </row>
        <row r="47">
          <cell r="I47">
            <v>0.13500000000000001</v>
          </cell>
        </row>
      </sheetData>
      <sheetData sheetId="14">
        <row r="28">
          <cell r="I28">
            <v>12.51</v>
          </cell>
        </row>
        <row r="29">
          <cell r="I29">
            <v>1.38E-2</v>
          </cell>
        </row>
        <row r="30">
          <cell r="I30">
            <v>0.51</v>
          </cell>
        </row>
        <row r="31">
          <cell r="I31">
            <v>2E-3</v>
          </cell>
        </row>
        <row r="33">
          <cell r="I33">
            <v>9.2460000000000001E-2</v>
          </cell>
        </row>
        <row r="34">
          <cell r="I34">
            <v>-2.0999999999999999E-3</v>
          </cell>
        </row>
        <row r="35">
          <cell r="I35">
            <v>2.9999999999999997E-4</v>
          </cell>
        </row>
        <row r="38">
          <cell r="I38">
            <v>7.7000000000000002E-3</v>
          </cell>
        </row>
        <row r="39">
          <cell r="I39">
            <v>3.3999999999999998E-3</v>
          </cell>
        </row>
        <row r="41">
          <cell r="I41">
            <v>4.4000000000000003E-3</v>
          </cell>
        </row>
        <row r="42">
          <cell r="I42">
            <v>1.2999999999999999E-3</v>
          </cell>
        </row>
        <row r="43">
          <cell r="I43">
            <v>0.25</v>
          </cell>
        </row>
        <row r="44">
          <cell r="I44">
            <v>7.0000000000000001E-3</v>
          </cell>
        </row>
        <row r="45">
          <cell r="I45">
            <v>7.4999999999999997E-2</v>
          </cell>
        </row>
        <row r="46">
          <cell r="I46">
            <v>0.112</v>
          </cell>
        </row>
        <row r="47">
          <cell r="I47">
            <v>0.13500000000000001</v>
          </cell>
        </row>
      </sheetData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idential"/>
      <sheetName val="GS&lt;50"/>
      <sheetName val="GS&gt;50"/>
      <sheetName val="LU"/>
      <sheetName val="USL"/>
      <sheetName val="Sentinel"/>
      <sheetName val="SL"/>
    </sheetNames>
    <sheetDataSet>
      <sheetData sheetId="0">
        <row r="10">
          <cell r="P10">
            <v>12.69</v>
          </cell>
        </row>
        <row r="11">
          <cell r="P11">
            <v>1.4E-2</v>
          </cell>
        </row>
        <row r="15">
          <cell r="P15">
            <v>9.2460000000000001E-2</v>
          </cell>
        </row>
        <row r="17">
          <cell r="P17">
            <v>2.9999999999999997E-4</v>
          </cell>
        </row>
        <row r="18">
          <cell r="P18">
            <v>0.79</v>
          </cell>
        </row>
        <row r="20">
          <cell r="P20">
            <v>8.0000000000000002E-3</v>
          </cell>
        </row>
        <row r="21">
          <cell r="P21">
            <v>3.5000000000000001E-3</v>
          </cell>
        </row>
        <row r="77">
          <cell r="P77">
            <v>0.27</v>
          </cell>
        </row>
        <row r="78">
          <cell r="P78">
            <v>2.0000000000000001E-4</v>
          </cell>
        </row>
        <row r="79">
          <cell r="P79">
            <v>-5.9999999999999995E-4</v>
          </cell>
        </row>
        <row r="84">
          <cell r="P84">
            <v>0.27</v>
          </cell>
        </row>
        <row r="85">
          <cell r="P85">
            <v>4.0000000000000002E-4</v>
          </cell>
        </row>
        <row r="86">
          <cell r="P86">
            <v>-5.9999999999999995E-4</v>
          </cell>
        </row>
      </sheetData>
      <sheetData sheetId="1">
        <row r="10">
          <cell r="F10">
            <v>26.11</v>
          </cell>
        </row>
        <row r="11">
          <cell r="F11">
            <v>1.3899999999999999E-2</v>
          </cell>
        </row>
        <row r="15">
          <cell r="F15">
            <v>9.2460000000000001E-2</v>
          </cell>
        </row>
        <row r="17">
          <cell r="F17">
            <v>2.9999999999999997E-4</v>
          </cell>
        </row>
        <row r="18">
          <cell r="F18">
            <v>0.79</v>
          </cell>
        </row>
        <row r="20">
          <cell r="F20">
            <v>7.1999999999999998E-3</v>
          </cell>
        </row>
        <row r="21">
          <cell r="F21">
            <v>3.0000000000000001E-3</v>
          </cell>
        </row>
        <row r="77">
          <cell r="F77">
            <v>0.69000000000000006</v>
          </cell>
        </row>
        <row r="78">
          <cell r="F78">
            <v>5.0000000000000001E-4</v>
          </cell>
        </row>
        <row r="79">
          <cell r="F79">
            <v>-5.9999999999999995E-4</v>
          </cell>
        </row>
        <row r="84">
          <cell r="F84">
            <v>0.69000000000000006</v>
          </cell>
        </row>
        <row r="85">
          <cell r="F85">
            <v>8.9999999999999998E-4</v>
          </cell>
        </row>
        <row r="86">
          <cell r="F86">
            <v>-5.9999999999999995E-4</v>
          </cell>
        </row>
      </sheetData>
      <sheetData sheetId="2">
        <row r="11">
          <cell r="F11">
            <v>138.61000000000001</v>
          </cell>
        </row>
        <row r="12">
          <cell r="F12">
            <v>3.3311000000000002</v>
          </cell>
        </row>
        <row r="16">
          <cell r="F16">
            <v>9.2460000000000001E-2</v>
          </cell>
        </row>
        <row r="18">
          <cell r="F18">
            <v>0.11890000000000001</v>
          </cell>
        </row>
        <row r="21">
          <cell r="F21">
            <v>2.9192</v>
          </cell>
        </row>
        <row r="22">
          <cell r="F22">
            <v>1.1726000000000001</v>
          </cell>
        </row>
        <row r="77">
          <cell r="F77">
            <v>7.71</v>
          </cell>
        </row>
        <row r="78">
          <cell r="F78">
            <v>3.0699999999999998E-2</v>
          </cell>
        </row>
        <row r="79">
          <cell r="F79">
            <v>-0.29270000000000002</v>
          </cell>
        </row>
        <row r="80">
          <cell r="F80">
            <v>0</v>
          </cell>
        </row>
        <row r="84">
          <cell r="F84">
            <v>7.71</v>
          </cell>
        </row>
        <row r="85">
          <cell r="F85">
            <v>4.0600000000000004E-2</v>
          </cell>
        </row>
        <row r="86">
          <cell r="F86">
            <v>-0.29270000000000002</v>
          </cell>
        </row>
      </sheetData>
      <sheetData sheetId="3">
        <row r="10">
          <cell r="F10">
            <v>5972.18</v>
          </cell>
        </row>
        <row r="11">
          <cell r="F11">
            <v>1.4173</v>
          </cell>
        </row>
        <row r="15">
          <cell r="F15">
            <v>9.2460000000000001E-2</v>
          </cell>
        </row>
        <row r="17">
          <cell r="F17">
            <v>0.14369999999999999</v>
          </cell>
        </row>
        <row r="20">
          <cell r="F20">
            <v>3.4638</v>
          </cell>
        </row>
        <row r="21">
          <cell r="F21">
            <v>1.2027000000000001</v>
          </cell>
        </row>
        <row r="76">
          <cell r="F76">
            <v>135.52000000000001</v>
          </cell>
        </row>
        <row r="77">
          <cell r="F77">
            <v>7.3000000000000001E-3</v>
          </cell>
        </row>
        <row r="78">
          <cell r="F78">
            <v>-0.1973</v>
          </cell>
        </row>
        <row r="79">
          <cell r="F79">
            <v>0</v>
          </cell>
        </row>
        <row r="83">
          <cell r="F83">
            <v>135.52000000000001</v>
          </cell>
        </row>
        <row r="84">
          <cell r="F84">
            <v>7.3000000000000001E-3</v>
          </cell>
        </row>
        <row r="85">
          <cell r="F85">
            <v>-0.1973</v>
          </cell>
        </row>
      </sheetData>
      <sheetData sheetId="4">
        <row r="10">
          <cell r="F10">
            <v>7.02</v>
          </cell>
        </row>
        <row r="11">
          <cell r="F11">
            <v>1.5900000000000001E-2</v>
          </cell>
        </row>
        <row r="15">
          <cell r="F15">
            <v>9.2460000000000001E-2</v>
          </cell>
        </row>
        <row r="17">
          <cell r="F17">
            <v>2.9999999999999997E-4</v>
          </cell>
        </row>
        <row r="20">
          <cell r="F20">
            <v>7.1999999999999998E-3</v>
          </cell>
        </row>
        <row r="21">
          <cell r="F21">
            <v>3.3999999999999998E-3</v>
          </cell>
        </row>
        <row r="76">
          <cell r="F76">
            <v>0.15</v>
          </cell>
        </row>
        <row r="77">
          <cell r="F77">
            <v>1E-4</v>
          </cell>
        </row>
        <row r="78">
          <cell r="F78">
            <v>-5.9999999999999995E-4</v>
          </cell>
        </row>
        <row r="83">
          <cell r="F83">
            <v>0.15</v>
          </cell>
        </row>
        <row r="84">
          <cell r="F84">
            <v>1E-4</v>
          </cell>
        </row>
        <row r="85">
          <cell r="F85">
            <v>-5.9999999999999995E-4</v>
          </cell>
        </row>
      </sheetData>
      <sheetData sheetId="5">
        <row r="10">
          <cell r="F10">
            <v>3.42</v>
          </cell>
        </row>
        <row r="11">
          <cell r="F11">
            <v>8.0251000000000001</v>
          </cell>
        </row>
        <row r="15">
          <cell r="F15">
            <v>9.2460000000000001E-2</v>
          </cell>
        </row>
        <row r="17">
          <cell r="F17">
            <v>0.1031</v>
          </cell>
        </row>
        <row r="20">
          <cell r="F20">
            <v>2.2561</v>
          </cell>
        </row>
        <row r="21">
          <cell r="F21">
            <v>0.8629</v>
          </cell>
        </row>
        <row r="76">
          <cell r="F76">
            <v>0.11</v>
          </cell>
        </row>
        <row r="77">
          <cell r="F77">
            <v>4.1599999999999998E-2</v>
          </cell>
        </row>
        <row r="78">
          <cell r="F78">
            <v>-0.3029</v>
          </cell>
        </row>
        <row r="80">
          <cell r="F80">
            <v>-0.22970000000000002</v>
          </cell>
        </row>
      </sheetData>
      <sheetData sheetId="6">
        <row r="10">
          <cell r="F10">
            <v>1.26</v>
          </cell>
        </row>
        <row r="11">
          <cell r="F11">
            <v>6.6612</v>
          </cell>
        </row>
        <row r="15">
          <cell r="F15">
            <v>9.2460000000000001E-2</v>
          </cell>
        </row>
        <row r="17">
          <cell r="F17">
            <v>9.1700000000000004E-2</v>
          </cell>
        </row>
        <row r="20">
          <cell r="F20">
            <v>2.2202999999999999</v>
          </cell>
        </row>
        <row r="21">
          <cell r="F21">
            <v>0.95030000000000003</v>
          </cell>
        </row>
        <row r="76">
          <cell r="F76">
            <v>0.03</v>
          </cell>
        </row>
        <row r="77">
          <cell r="F77">
            <v>3.4500000000000003E-2</v>
          </cell>
        </row>
        <row r="78">
          <cell r="F78">
            <v>-0.26549999999999996</v>
          </cell>
        </row>
        <row r="79">
          <cell r="F79">
            <v>0</v>
          </cell>
        </row>
        <row r="83">
          <cell r="F83">
            <v>0.03</v>
          </cell>
        </row>
        <row r="84">
          <cell r="F84">
            <v>3.4500000000000003E-2</v>
          </cell>
        </row>
        <row r="85">
          <cell r="F85">
            <v>-0.26549999999999996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idential"/>
      <sheetName val="GS&lt;50"/>
      <sheetName val="GS&gt;50"/>
      <sheetName val="LU"/>
      <sheetName val="USL"/>
      <sheetName val="Sentinel"/>
      <sheetName val="SL"/>
    </sheetNames>
    <sheetDataSet>
      <sheetData sheetId="0" refreshError="1">
        <row r="10">
          <cell r="N10">
            <v>12.51</v>
          </cell>
        </row>
        <row r="23">
          <cell r="O23">
            <v>4.4000000000000003E-3</v>
          </cell>
        </row>
        <row r="27">
          <cell r="O27">
            <v>7.4999999999999997E-2</v>
          </cell>
        </row>
        <row r="28">
          <cell r="O28">
            <v>0.112</v>
          </cell>
        </row>
        <row r="29">
          <cell r="O29">
            <v>0.13500000000000001</v>
          </cell>
        </row>
      </sheetData>
      <sheetData sheetId="1" refreshError="1">
        <row r="10">
          <cell r="D10">
            <v>25.75</v>
          </cell>
        </row>
        <row r="27">
          <cell r="E27">
            <v>7.4999999999999997E-2</v>
          </cell>
        </row>
        <row r="28">
          <cell r="E28">
            <v>0.112</v>
          </cell>
        </row>
        <row r="29">
          <cell r="E29">
            <v>0.13500000000000001</v>
          </cell>
        </row>
      </sheetData>
      <sheetData sheetId="2" refreshError="1">
        <row r="77">
          <cell r="C77">
            <v>0</v>
          </cell>
          <cell r="D77">
            <v>1.7299999999999999E-2</v>
          </cell>
        </row>
        <row r="78">
          <cell r="C78">
            <v>-0.57799999999999996</v>
          </cell>
          <cell r="D78">
            <v>-0.87070000000000003</v>
          </cell>
        </row>
        <row r="79">
          <cell r="C79">
            <v>1.8E-3</v>
          </cell>
          <cell r="D79">
            <v>1.8E-3</v>
          </cell>
        </row>
      </sheetData>
      <sheetData sheetId="3" refreshError="1">
        <row r="78">
          <cell r="C78">
            <v>-0.20419999999999999</v>
          </cell>
          <cell r="D78">
            <v>-0.40150000000000002</v>
          </cell>
        </row>
        <row r="79">
          <cell r="C79">
            <v>1.8E-3</v>
          </cell>
          <cell r="D79">
            <v>1.8E-3</v>
          </cell>
        </row>
      </sheetData>
      <sheetData sheetId="4" refreshError="1">
        <row r="78">
          <cell r="C78">
            <v>-2.3E-3</v>
          </cell>
          <cell r="D78">
            <v>-2.8999999999999998E-3</v>
          </cell>
        </row>
      </sheetData>
      <sheetData sheetId="5" refreshError="1">
        <row r="78">
          <cell r="C78">
            <v>-0.80879999999999996</v>
          </cell>
          <cell r="D78">
            <v>-1.1116999999999999</v>
          </cell>
        </row>
        <row r="79">
          <cell r="C79">
            <v>1.8E-3</v>
          </cell>
          <cell r="D79">
            <v>1.8E-3</v>
          </cell>
        </row>
      </sheetData>
      <sheetData sheetId="6" refreshError="1">
        <row r="78">
          <cell r="C78">
            <v>-0.67120000000000002</v>
          </cell>
          <cell r="D78">
            <v>-0.93670000000000009</v>
          </cell>
        </row>
        <row r="79">
          <cell r="C79">
            <v>1.8E-3</v>
          </cell>
          <cell r="D79">
            <v>1.8E-3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4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1. Hidden"/>
      <sheetName val="12. Summary Sheet"/>
      <sheetName val="13. Final Tariff Schedule"/>
      <sheetName val="14. Bill Impacts"/>
      <sheetName val="14. Bill Impacts1"/>
      <sheetName val="lists"/>
    </sheetNames>
    <sheetDataSet>
      <sheetData sheetId="0"/>
      <sheetData sheetId="1"/>
      <sheetData sheetId="2">
        <row r="19">
          <cell r="B19" t="str">
            <v>RESIDENTIAL</v>
          </cell>
        </row>
        <row r="20">
          <cell r="B20" t="str">
            <v>GENERAL SERVICE LESS THAN 50 KW</v>
          </cell>
        </row>
        <row r="21">
          <cell r="B21" t="str">
            <v>GENERAL SERVICE 50 TO 4,999 KW</v>
          </cell>
        </row>
        <row r="22">
          <cell r="B22" t="str">
            <v>LARGE USE</v>
          </cell>
        </row>
        <row r="23">
          <cell r="B23" t="str">
            <v>STANDBY POWER</v>
          </cell>
        </row>
        <row r="24">
          <cell r="B24" t="str">
            <v>UNMETERED SCATTERED LOAD</v>
          </cell>
        </row>
        <row r="25">
          <cell r="B25" t="str">
            <v>SENTINEL LIGHTING</v>
          </cell>
        </row>
        <row r="26">
          <cell r="B26" t="str">
            <v>STREET LIGHTING</v>
          </cell>
        </row>
        <row r="27">
          <cell r="B27" t="str">
            <v>microFIT</v>
          </cell>
        </row>
        <row r="28">
          <cell r="B28"/>
        </row>
        <row r="29">
          <cell r="B29"/>
        </row>
        <row r="30">
          <cell r="B30"/>
        </row>
        <row r="31">
          <cell r="B31"/>
        </row>
        <row r="32">
          <cell r="B32"/>
        </row>
        <row r="33">
          <cell r="B33"/>
        </row>
        <row r="34">
          <cell r="B34"/>
        </row>
        <row r="35">
          <cell r="B35"/>
        </row>
        <row r="36">
          <cell r="B36"/>
        </row>
        <row r="37">
          <cell r="B37"/>
        </row>
        <row r="38">
          <cell r="B38"/>
        </row>
        <row r="39">
          <cell r="B39"/>
        </row>
        <row r="40">
          <cell r="B40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O1" t="str">
            <v>DISTRIBUTED GENERATION [DGEN]</v>
          </cell>
          <cell r="AP1" t="str">
            <v>kW</v>
          </cell>
        </row>
        <row r="2">
          <cell r="AO2" t="str">
            <v>EMBEDDED DISTRIBUTOR</v>
          </cell>
          <cell r="AP2" t="str">
            <v>kW</v>
          </cell>
        </row>
        <row r="3">
          <cell r="AO3" t="str">
            <v>EMBEDDED DISTRIBUTOR</v>
          </cell>
          <cell r="AP3" t="str">
            <v>kW</v>
          </cell>
        </row>
        <row r="4">
          <cell r="AO4" t="str">
            <v>FARMS - SINGLE PHASE ENERGY-BILLED [F1]</v>
          </cell>
          <cell r="AP4" t="str">
            <v>kWh</v>
          </cell>
        </row>
        <row r="5">
          <cell r="AO5" t="str">
            <v>FARMS - THREE PHASE ENERGY-BILLED [F3]</v>
          </cell>
          <cell r="AP5" t="str">
            <v>kWh</v>
          </cell>
        </row>
        <row r="6">
          <cell r="AO6" t="str">
            <v>GENERAL SERVICE - COMMERCIAL</v>
          </cell>
          <cell r="AP6" t="str">
            <v>kW</v>
          </cell>
        </row>
        <row r="7">
          <cell r="AO7" t="str">
            <v>GENERAL SERVICE - INSTITUTIONAL</v>
          </cell>
          <cell r="AP7" t="str">
            <v>kW</v>
          </cell>
        </row>
        <row r="8">
          <cell r="AO8" t="str">
            <v>GENERAL SERVICE 1,000 TO 2,999 KW</v>
          </cell>
          <cell r="AP8" t="str">
            <v>kW</v>
          </cell>
        </row>
        <row r="9">
          <cell r="AO9" t="str">
            <v>GENERAL SERVICE 1,000 TO 4,999 KW - INTERVAL METERS</v>
          </cell>
          <cell r="AP9" t="str">
            <v>kW</v>
          </cell>
        </row>
        <row r="10">
          <cell r="AO10" t="str">
            <v>GENERAL SERVICE 1,000 TO 4,999 KW (CO-GENERATION)</v>
          </cell>
          <cell r="AP10" t="str">
            <v>kW</v>
          </cell>
        </row>
        <row r="11">
          <cell r="AO11" t="str">
            <v>GENERAL SERVICE 1,000 TO 4,999 KW</v>
          </cell>
          <cell r="AP11" t="str">
            <v>kW</v>
          </cell>
        </row>
        <row r="12">
          <cell r="AO12" t="str">
            <v>GENERAL SERVICE 1,500 TO 4,999 KW</v>
          </cell>
          <cell r="AP12" t="str">
            <v>kW</v>
          </cell>
        </row>
        <row r="13">
          <cell r="AO13" t="str">
            <v>GENERAL SERVICE 2,500 TO 4,999 KW</v>
          </cell>
          <cell r="AP13" t="str">
            <v>kW</v>
          </cell>
        </row>
        <row r="14">
          <cell r="AO14" t="str">
            <v>GENERAL SERVICE 3,000 TO 4,999 KW - INTERMEDIATE USE</v>
          </cell>
          <cell r="AP14" t="str">
            <v>kW</v>
          </cell>
        </row>
        <row r="15">
          <cell r="AO15" t="str">
            <v>GENERAL SERVICE 3,000 TO 4,999 KW - INTERVAL METERED</v>
          </cell>
          <cell r="AP15" t="str">
            <v>kW</v>
          </cell>
        </row>
        <row r="16">
          <cell r="AO16" t="str">
            <v>GENERAL SERVICE 3,000 TO 4,999 KW - TIME OF USE</v>
          </cell>
          <cell r="AP16" t="str">
            <v>kW</v>
          </cell>
        </row>
        <row r="17">
          <cell r="AO17" t="str">
            <v>GENERAL SERVICE 3,000 TO 4,999 KW</v>
          </cell>
          <cell r="AP17" t="str">
            <v>kW</v>
          </cell>
        </row>
        <row r="18">
          <cell r="AO18" t="str">
            <v>GENERAL SERVICE 50 TO 1,000 KW - INTERVAL METERS</v>
          </cell>
          <cell r="AP18" t="str">
            <v>kW</v>
          </cell>
        </row>
        <row r="19">
          <cell r="AO19" t="str">
            <v>GENERAL SERVICE 50 TO 1,000 KW - NON INTERVAL METERS</v>
          </cell>
          <cell r="AP19" t="str">
            <v>kW</v>
          </cell>
        </row>
        <row r="20">
          <cell r="AO20" t="str">
            <v>GENERAL SERVICE 50 TO 1,000 KW</v>
          </cell>
          <cell r="AP20" t="str">
            <v>kW</v>
          </cell>
        </row>
        <row r="21">
          <cell r="AO21" t="str">
            <v>GENERAL SERVICE 50 TO 1,499 KW - INTERVAL METERED</v>
          </cell>
          <cell r="AP21" t="str">
            <v>kW</v>
          </cell>
        </row>
        <row r="22">
          <cell r="AO22" t="str">
            <v>GENERAL SERVICE 50 TO 1,499 KW</v>
          </cell>
          <cell r="AP22" t="str">
            <v>kW</v>
          </cell>
        </row>
        <row r="23">
          <cell r="AO23" t="str">
            <v>GENERAL SERVICE 50 TO 2,499 KW</v>
          </cell>
          <cell r="AP23" t="str">
            <v>kW</v>
          </cell>
        </row>
        <row r="24">
          <cell r="AO24" t="str">
            <v>GENERAL SERVICE 50 TO 2,999 KW - INTERVAL METERED</v>
          </cell>
          <cell r="AP24" t="str">
            <v>kW</v>
          </cell>
        </row>
        <row r="25">
          <cell r="AO25" t="str">
            <v>GENERAL SERVICE 50 TO 2,999 KW - TIME OF USE</v>
          </cell>
          <cell r="AP25" t="str">
            <v>kW</v>
          </cell>
        </row>
        <row r="26">
          <cell r="AO26" t="str">
            <v>GENERAL SERVICE 50 TO 2,999 KW</v>
          </cell>
          <cell r="AP26" t="str">
            <v>kW</v>
          </cell>
        </row>
        <row r="27">
          <cell r="AO27" t="str">
            <v>GENERAL SERVICE 50 TO 4,999 KW - INTERVAL METERED</v>
          </cell>
          <cell r="AP27" t="str">
            <v>kW</v>
          </cell>
        </row>
        <row r="28">
          <cell r="AO28" t="str">
            <v>GENERAL SERVICE 50 TO 4,999 KW - TIME OF USE</v>
          </cell>
          <cell r="AP28" t="str">
            <v>kW</v>
          </cell>
        </row>
        <row r="29">
          <cell r="AO29" t="str">
            <v>GENERAL SERVICE 50 TO 4,999 KW (COGENERATION)</v>
          </cell>
          <cell r="AP29" t="str">
            <v>kW</v>
          </cell>
        </row>
        <row r="30">
          <cell r="AO30" t="str">
            <v>GENERAL SERVICE 50 TO 4,999 KW (FORMERLY TIME OF USE)</v>
          </cell>
          <cell r="AP30" t="str">
            <v>kW</v>
          </cell>
        </row>
        <row r="31">
          <cell r="AO31" t="str">
            <v>GENERAL SERVICE 50 TO 4,999 KW</v>
          </cell>
          <cell r="AP31" t="str">
            <v>kW</v>
          </cell>
        </row>
        <row r="32">
          <cell r="AO32" t="str">
            <v>GENERAL SERVICE 50 TO 499 KW</v>
          </cell>
          <cell r="AP32" t="str">
            <v>kW</v>
          </cell>
        </row>
        <row r="33">
          <cell r="AO33" t="str">
            <v>GENERAL SERVICE 50 TO 699 KW</v>
          </cell>
          <cell r="AP33" t="str">
            <v>kW</v>
          </cell>
        </row>
        <row r="34">
          <cell r="AO34" t="str">
            <v>GENERAL SERVICE 50 TO 999 KW - INTERVAL METERED</v>
          </cell>
          <cell r="AP34" t="str">
            <v>kW</v>
          </cell>
        </row>
        <row r="35">
          <cell r="AO35" t="str">
            <v>GENERAL SERVICE 50 TO 999 KW</v>
          </cell>
          <cell r="AP35" t="str">
            <v>kW</v>
          </cell>
        </row>
        <row r="36">
          <cell r="AO36" t="str">
            <v>GENERAL SERVICE 500 TO 4,999 KW</v>
          </cell>
          <cell r="AP36" t="str">
            <v>kW</v>
          </cell>
        </row>
        <row r="37">
          <cell r="AO37" t="str">
            <v>GENERAL SERVICE 700 TO 4,999 KW</v>
          </cell>
          <cell r="AP37" t="str">
            <v>kW</v>
          </cell>
        </row>
        <row r="38">
          <cell r="AO38" t="str">
            <v>GENERAL SERVICE DEMAND BILLED (50 KW AND ABOVE) [GSD]</v>
          </cell>
          <cell r="AP38" t="str">
            <v>kW</v>
          </cell>
        </row>
        <row r="39">
          <cell r="AO39" t="str">
            <v>GENERAL SERVICE ENERGY BILLED (LESS THAN 50 KW) [GSE-METERED]</v>
          </cell>
          <cell r="AP39" t="str">
            <v>kWh</v>
          </cell>
        </row>
        <row r="40">
          <cell r="AO40" t="str">
            <v>GENERAL SERVICE ENERGY BILLED (LESS THAN TO 50 KW) [GSE-UNMETERED]</v>
          </cell>
          <cell r="AP40" t="str">
            <v>kWh</v>
          </cell>
        </row>
        <row r="41">
          <cell r="AO41" t="str">
            <v>GENERAL SERVICE EQUAL TO OR GREATER THAN 1,500 KW - INTERVAL METERED</v>
          </cell>
          <cell r="AP41" t="str">
            <v>kW</v>
          </cell>
        </row>
        <row r="42">
          <cell r="AO42" t="str">
            <v>GENERAL SERVICE EQUAL TO OR GREATER THAN 1,500 KW</v>
          </cell>
          <cell r="AP42" t="str">
            <v>kW</v>
          </cell>
        </row>
        <row r="43">
          <cell r="AO43" t="str">
            <v>GENERAL SERVICE GREATER THAN 1,000 KW</v>
          </cell>
          <cell r="AP43" t="str">
            <v>kW</v>
          </cell>
        </row>
        <row r="44">
          <cell r="AO44" t="str">
            <v>GENERAL SERVICE INTERMEDIATE 1,000 TO 4,999 KW</v>
          </cell>
          <cell r="AP44" t="str">
            <v>kW</v>
          </cell>
        </row>
        <row r="45">
          <cell r="AO45" t="str">
            <v>GENERAL SERVICE INTERMEDIATE RATE CLASS 1,000 TO 4,999 KW (FORMERLY GENERAL SERVICE &gt; 50 KW CUSTOMERS)</v>
          </cell>
          <cell r="AP45" t="str">
            <v>kW</v>
          </cell>
        </row>
        <row r="46">
          <cell r="AO46" t="str">
            <v>GENERAL SERVICE INTERMEDIATE RATE CLASS 1,000 TO 4,999 KW (FORMERLY LARGE USE CUSTOMERS)</v>
          </cell>
          <cell r="AP46" t="str">
            <v>kW</v>
          </cell>
        </row>
        <row r="47">
          <cell r="AO47" t="str">
            <v>GENERAL SERVICE LESS THAN 50 KW - SINGLE PHASE ENERGY-BILLED [G1]</v>
          </cell>
          <cell r="AP47" t="str">
            <v>kWh</v>
          </cell>
        </row>
        <row r="48">
          <cell r="AO48" t="str">
            <v>GENERAL SERVICE LESS THAN 50 KW - THREE PHASE ENERGY-BILLED [G3]</v>
          </cell>
          <cell r="AP48" t="str">
            <v>kWh</v>
          </cell>
        </row>
        <row r="49">
          <cell r="AO49" t="str">
            <v>GENERAL SERVICE LESS THAN 50 KW - TRANSMISSION CLASS ENERGY-BILLED [T]</v>
          </cell>
          <cell r="AP49" t="str">
            <v>kWh</v>
          </cell>
        </row>
        <row r="50">
          <cell r="AO50" t="str">
            <v>GENERAL SERVICE LESS THAN 50 KW - URBAN ENERGY-BILLED [UG]</v>
          </cell>
          <cell r="AP50" t="str">
            <v>kWh</v>
          </cell>
        </row>
        <row r="51">
          <cell r="AO51" t="str">
            <v>GENERAL SERVICE LESS THAN 50 KW</v>
          </cell>
          <cell r="AP51" t="str">
            <v>kWh</v>
          </cell>
        </row>
        <row r="52">
          <cell r="AO52" t="str">
            <v>GENERAL SERVICE SINGLE PHASE - G1</v>
          </cell>
          <cell r="AP52" t="str">
            <v>kW</v>
          </cell>
        </row>
        <row r="53">
          <cell r="AO53" t="str">
            <v>GENERAL SERVICE THREE PHASE - G3</v>
          </cell>
          <cell r="AP53" t="str">
            <v>kW</v>
          </cell>
        </row>
        <row r="54">
          <cell r="AO54" t="str">
            <v>INTERMEDIATE USERS</v>
          </cell>
          <cell r="AP54" t="str">
            <v>kW</v>
          </cell>
        </row>
        <row r="55">
          <cell r="AO55" t="str">
            <v>INTERMEDIATE WITH SELF GENERATION</v>
          </cell>
          <cell r="AP55" t="str">
            <v>kW</v>
          </cell>
        </row>
        <row r="56">
          <cell r="AO56" t="str">
            <v>LARGE USE - 3TS</v>
          </cell>
          <cell r="AP56" t="str">
            <v>kW</v>
          </cell>
        </row>
        <row r="57">
          <cell r="AO57" t="str">
            <v>LARGE USE - FORD ANNEX</v>
          </cell>
          <cell r="AP57" t="str">
            <v>kW</v>
          </cell>
        </row>
        <row r="58">
          <cell r="AO58" t="str">
            <v>LARGE USE - REGULAR</v>
          </cell>
          <cell r="AP58" t="str">
            <v>kW</v>
          </cell>
        </row>
        <row r="59">
          <cell r="AO59" t="str">
            <v>LARGE USE &gt; 5000 KW</v>
          </cell>
          <cell r="AP59" t="str">
            <v>kW</v>
          </cell>
        </row>
        <row r="60">
          <cell r="AO60" t="str">
            <v>LARGE USE</v>
          </cell>
          <cell r="AP60" t="str">
            <v>kW</v>
          </cell>
        </row>
        <row r="61">
          <cell r="AO61" t="str">
            <v>microFIT</v>
          </cell>
          <cell r="AP61" t="str">
            <v>$</v>
          </cell>
        </row>
        <row r="62">
          <cell r="AO62" t="str">
            <v>RESIDENTIAL - HENSALL</v>
          </cell>
          <cell r="AP62" t="str">
            <v>kWh</v>
          </cell>
        </row>
        <row r="63">
          <cell r="AO63" t="str">
            <v>RESIDENTIAL - HIGH DENSITY [R1]</v>
          </cell>
          <cell r="AP63" t="str">
            <v>kWh</v>
          </cell>
        </row>
        <row r="64">
          <cell r="AO64" t="str">
            <v>RESIDENTIAL - LOW DENSITY [R2]</v>
          </cell>
          <cell r="AP64" t="str">
            <v>kWh</v>
          </cell>
        </row>
        <row r="65">
          <cell r="AO65" t="str">
            <v>RESIDENTIAL - MEDIUM DENSITY [R1]</v>
          </cell>
          <cell r="AP65" t="str">
            <v>kWh</v>
          </cell>
        </row>
        <row r="66">
          <cell r="AO66" t="str">
            <v>RESIDENTIAL - NORMAL DENSITY [R2]</v>
          </cell>
          <cell r="AP66" t="str">
            <v>kWh</v>
          </cell>
        </row>
        <row r="67">
          <cell r="AO67" t="str">
            <v>RESIDENTIAL - TIME OF USE</v>
          </cell>
          <cell r="AP67" t="str">
            <v>kWh</v>
          </cell>
        </row>
        <row r="68">
          <cell r="AO68" t="str">
            <v>RESIDENTIAL - URBAN [UR]</v>
          </cell>
          <cell r="AP68" t="str">
            <v>kWh</v>
          </cell>
        </row>
        <row r="69">
          <cell r="AO69" t="str">
            <v>RESIDENTIAL REGULAR</v>
          </cell>
          <cell r="AP69" t="str">
            <v>kWh</v>
          </cell>
        </row>
        <row r="70">
          <cell r="AO70" t="str">
            <v>RESIDENTIAL</v>
          </cell>
          <cell r="AP70" t="str">
            <v>kWh</v>
          </cell>
        </row>
        <row r="71">
          <cell r="AO71" t="str">
            <v>RESIDENTIAL SUBURBAN SEASONAL</v>
          </cell>
          <cell r="AP71" t="str">
            <v>kWh</v>
          </cell>
        </row>
        <row r="72">
          <cell r="AO72" t="str">
            <v>RESIDENTIAL SUBURBAN</v>
          </cell>
          <cell r="AP72" t="str">
            <v>kWh</v>
          </cell>
        </row>
        <row r="73">
          <cell r="AO73" t="str">
            <v>RESIDENTIAL SUBURBAN YEAR ROUND</v>
          </cell>
          <cell r="AP73" t="str">
            <v>kWh</v>
          </cell>
        </row>
        <row r="74">
          <cell r="AO74" t="str">
            <v>RESIDENTIAL URBAN</v>
          </cell>
          <cell r="AP74" t="str">
            <v>kWh</v>
          </cell>
        </row>
        <row r="75">
          <cell r="AO75" t="str">
            <v>RESIDENTIAL URBAN YEAR-ROUND</v>
          </cell>
          <cell r="AP75" t="str">
            <v>kWh</v>
          </cell>
        </row>
        <row r="76">
          <cell r="AO76" t="str">
            <v>SEASONAL RESIDENTIAL - HIGH DENSITY [R3]</v>
          </cell>
          <cell r="AP76" t="str">
            <v>kWh</v>
          </cell>
        </row>
        <row r="77">
          <cell r="AO77" t="str">
            <v>SEASONAL RESIDENTIAL - NORMAL DENSITY [R4]</v>
          </cell>
          <cell r="AP77" t="str">
            <v>kWh</v>
          </cell>
        </row>
        <row r="78">
          <cell r="AO78" t="str">
            <v>SEASONAL RESIDENTIAL</v>
          </cell>
          <cell r="AP78" t="str">
            <v>kWh</v>
          </cell>
        </row>
        <row r="79">
          <cell r="AO79" t="str">
            <v>SENTINEL LIGHTING</v>
          </cell>
          <cell r="AP79" t="str">
            <v>kW</v>
          </cell>
        </row>
        <row r="80">
          <cell r="AO80" t="str">
            <v>SMALL COMMERCIAL AND USL - PER CONNECTION</v>
          </cell>
          <cell r="AP80" t="str">
            <v>kW</v>
          </cell>
        </row>
        <row r="81">
          <cell r="AO81" t="str">
            <v>SMALL COMMERCIAL AND USL - PER METER</v>
          </cell>
          <cell r="AP81" t="str">
            <v>kW</v>
          </cell>
        </row>
        <row r="82">
          <cell r="AO82" t="str">
            <v>STANDARD A GENERAL SERVICE AIR ACCESS</v>
          </cell>
          <cell r="AP82" t="str">
            <v>kW</v>
          </cell>
        </row>
        <row r="83">
          <cell r="AO83" t="str">
            <v>STANDARD A GENERAL SERVICE ROAD/RAIL</v>
          </cell>
          <cell r="AP83" t="str">
            <v>kW</v>
          </cell>
        </row>
        <row r="84">
          <cell r="AO84" t="str">
            <v>STANDARD A RESIDENTIAL AIR ACCESS</v>
          </cell>
          <cell r="AP84" t="str">
            <v>kW</v>
          </cell>
        </row>
        <row r="85">
          <cell r="AO85" t="str">
            <v>STANDARD A RESIDENTIAL ROAD/RAIL</v>
          </cell>
          <cell r="AP85" t="str">
            <v>kW</v>
          </cell>
        </row>
        <row r="86">
          <cell r="AO86" t="str">
            <v>STANDBY - GENERAL SERVICE 1,000 - 5,000 KW</v>
          </cell>
          <cell r="AP86" t="str">
            <v>kW</v>
          </cell>
        </row>
        <row r="87">
          <cell r="AO87" t="str">
            <v>STANDBY - GENERAL SERVICE 50 - 1,000 KW</v>
          </cell>
          <cell r="AP87" t="str">
            <v>kW</v>
          </cell>
        </row>
        <row r="88">
          <cell r="AO88" t="str">
            <v>STANDBY - LARGE USE</v>
          </cell>
          <cell r="AP88" t="str">
            <v>kW</v>
          </cell>
        </row>
        <row r="89">
          <cell r="AO89" t="str">
            <v>STANDBY DISTRIBUTION SERVICE</v>
          </cell>
          <cell r="AP89" t="str">
            <v>kW</v>
          </cell>
        </row>
        <row r="90">
          <cell r="AO90" t="str">
            <v>STANDBY POWER - APPROVED ON AN INTERIM BASIS</v>
          </cell>
          <cell r="AP90" t="str">
            <v>kW</v>
          </cell>
        </row>
        <row r="91">
          <cell r="AO91" t="str">
            <v>STANDBY POWER GENERAL SERVICE 1,500 TO 4,999 KW</v>
          </cell>
          <cell r="AP91" t="str">
            <v>kW</v>
          </cell>
        </row>
        <row r="92">
          <cell r="AO92" t="str">
            <v>STANDBY POWER GENERAL SERVICE 50 TO 1,499 KW</v>
          </cell>
          <cell r="AP92" t="str">
            <v>kW</v>
          </cell>
        </row>
        <row r="93">
          <cell r="AO93" t="str">
            <v>STANDBY POWER GENERAL SERVICE LARGE USE</v>
          </cell>
          <cell r="AP93" t="str">
            <v>kW</v>
          </cell>
        </row>
        <row r="94">
          <cell r="AO94" t="str">
            <v>STANDBY POWER</v>
          </cell>
          <cell r="AP94" t="str">
            <v>kW</v>
          </cell>
        </row>
        <row r="95">
          <cell r="AO95" t="str">
            <v>STREET LIGHTING</v>
          </cell>
          <cell r="AP95" t="str">
            <v>kW</v>
          </cell>
        </row>
        <row r="96">
          <cell r="AO96" t="str">
            <v>SUB TRANSMISSION [ST]</v>
          </cell>
          <cell r="AP96" t="str">
            <v>kW</v>
          </cell>
        </row>
        <row r="97">
          <cell r="AO97" t="str">
            <v>UNMETERED SCATTERED LOAD</v>
          </cell>
          <cell r="AP97" t="str">
            <v>kWh</v>
          </cell>
        </row>
        <row r="98">
          <cell r="AO98" t="str">
            <v>URBAN GENERAL SERVICE DEMAND BILLED (50 KW AND ABOVE) [UGD]</v>
          </cell>
          <cell r="AP98" t="str">
            <v>kW</v>
          </cell>
        </row>
        <row r="99">
          <cell r="AO99" t="str">
            <v>URBAN GENERAL SERVICE ENERGY BILLED (LESS THAN 50 KW) [UGE]</v>
          </cell>
          <cell r="AP99" t="str">
            <v>kWh</v>
          </cell>
        </row>
        <row r="100">
          <cell r="AO100" t="str">
            <v>WESTPORT SEWAGE TREATMENT PLANT</v>
          </cell>
          <cell r="AP100" t="str">
            <v>kW</v>
          </cell>
        </row>
        <row r="101">
          <cell r="AO101" t="str">
            <v>YEAR-ROUND RESIDENTIAL - R2</v>
          </cell>
          <cell r="AP101" t="str">
            <v>kWh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L60"/>
  <sheetViews>
    <sheetView view="pageBreakPreview" topLeftCell="A22" zoomScale="60" zoomScaleNormal="70" workbookViewId="0">
      <selection activeCell="AG47" sqref="AG47"/>
    </sheetView>
  </sheetViews>
  <sheetFormatPr defaultRowHeight="12.75" outlineLevelCol="1" x14ac:dyDescent="0.2"/>
  <cols>
    <col min="1" max="1" width="66.140625" style="22" customWidth="1"/>
    <col min="2" max="2" width="1.28515625" style="22" customWidth="1"/>
    <col min="3" max="3" width="11.28515625" style="22" customWidth="1"/>
    <col min="4" max="4" width="1.28515625" style="22" customWidth="1"/>
    <col min="5" max="5" width="12.28515625" style="22" customWidth="1"/>
    <col min="6" max="6" width="12.28515625" style="22" bestFit="1" customWidth="1"/>
    <col min="7" max="7" width="14.5703125" style="22" customWidth="1"/>
    <col min="8" max="8" width="2.85546875" style="22" customWidth="1"/>
    <col min="9" max="9" width="12.140625" style="22" customWidth="1"/>
    <col min="10" max="10" width="12.28515625" style="22" customWidth="1"/>
    <col min="11" max="11" width="18.85546875" style="22" customWidth="1"/>
    <col min="12" max="12" width="2.85546875" style="22" customWidth="1"/>
    <col min="13" max="13" width="18.85546875" style="22" customWidth="1"/>
    <col min="14" max="14" width="12.85546875" style="22" customWidth="1"/>
    <col min="15" max="15" width="3.85546875" style="16" customWidth="1"/>
    <col min="16" max="16" width="9.140625" style="16"/>
    <col min="17" max="17" width="55.85546875" style="22" hidden="1" customWidth="1" outlineLevel="1"/>
    <col min="18" max="18" width="1.28515625" style="22" hidden="1" customWidth="1" outlineLevel="1"/>
    <col min="19" max="19" width="11.28515625" style="22" hidden="1" customWidth="1" outlineLevel="1"/>
    <col min="20" max="20" width="1.28515625" style="22" hidden="1" customWidth="1" outlineLevel="1"/>
    <col min="21" max="22" width="12.28515625" style="22" hidden="1" customWidth="1" outlineLevel="1"/>
    <col min="23" max="23" width="14.5703125" style="22" hidden="1" customWidth="1" outlineLevel="1"/>
    <col min="24" max="24" width="2.85546875" style="22" hidden="1" customWidth="1" outlineLevel="1"/>
    <col min="25" max="25" width="12.140625" style="22" hidden="1" customWidth="1" outlineLevel="1"/>
    <col min="26" max="26" width="12.28515625" style="22" hidden="1" customWidth="1" outlineLevel="1"/>
    <col min="27" max="27" width="18.85546875" style="22" hidden="1" customWidth="1" outlineLevel="1"/>
    <col min="28" max="28" width="2.85546875" style="22" hidden="1" customWidth="1" outlineLevel="1"/>
    <col min="29" max="29" width="18.85546875" style="22" hidden="1" customWidth="1" outlineLevel="1"/>
    <col min="30" max="30" width="12.85546875" style="22" hidden="1" customWidth="1" outlineLevel="1"/>
    <col min="31" max="31" width="9.140625" style="16" collapsed="1"/>
    <col min="32" max="168" width="9.140625" style="16"/>
    <col min="169" max="16384" width="9.140625" style="22"/>
  </cols>
  <sheetData>
    <row r="1" spans="1:168" s="12" customFormat="1" ht="15" customHeight="1" x14ac:dyDescent="0.25">
      <c r="A1" s="182"/>
      <c r="B1" s="182"/>
      <c r="C1" s="182"/>
      <c r="D1" s="182"/>
      <c r="E1" s="182"/>
      <c r="F1" s="182"/>
      <c r="G1" s="182"/>
      <c r="H1" s="182"/>
      <c r="I1" s="182"/>
      <c r="J1" s="182"/>
      <c r="K1" s="183"/>
      <c r="L1" s="184"/>
      <c r="M1" s="185"/>
      <c r="N1" s="186"/>
      <c r="O1" s="16"/>
      <c r="P1" s="17"/>
      <c r="Q1" s="11"/>
      <c r="R1" s="11"/>
      <c r="S1" s="11"/>
      <c r="T1" s="11"/>
      <c r="U1" s="11"/>
      <c r="V1" s="11"/>
      <c r="W1" s="11"/>
      <c r="X1" s="11"/>
      <c r="Y1" s="11"/>
      <c r="Z1" s="11"/>
      <c r="AB1" s="13"/>
      <c r="AC1" s="14"/>
      <c r="AD1" s="15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</row>
    <row r="2" spans="1:168" s="12" customFormat="1" ht="15" customHeight="1" x14ac:dyDescent="0.25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3"/>
      <c r="L2" s="184"/>
      <c r="M2" s="185"/>
      <c r="N2" s="188"/>
      <c r="O2" s="16"/>
      <c r="P2" s="17"/>
      <c r="Q2" s="18"/>
      <c r="R2" s="18"/>
      <c r="S2" s="18"/>
      <c r="T2" s="18"/>
      <c r="U2" s="18"/>
      <c r="V2" s="18"/>
      <c r="W2" s="18"/>
      <c r="X2" s="18"/>
      <c r="Y2" s="18"/>
      <c r="Z2" s="18"/>
      <c r="AB2" s="13"/>
      <c r="AC2" s="14"/>
      <c r="AD2" s="19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</row>
    <row r="3" spans="1:168" s="12" customFormat="1" ht="15" customHeight="1" x14ac:dyDescent="0.25">
      <c r="A3" s="276"/>
      <c r="B3" s="276"/>
      <c r="C3" s="276"/>
      <c r="D3" s="276"/>
      <c r="E3" s="276"/>
      <c r="F3" s="276"/>
      <c r="G3" s="276"/>
      <c r="H3" s="276"/>
      <c r="I3" s="276"/>
      <c r="J3" s="276"/>
      <c r="K3" s="183"/>
      <c r="L3" s="184"/>
      <c r="M3" s="185"/>
      <c r="N3" s="188"/>
      <c r="O3" s="16"/>
      <c r="P3" s="17"/>
      <c r="Q3" s="299"/>
      <c r="R3" s="299"/>
      <c r="S3" s="299"/>
      <c r="T3" s="299"/>
      <c r="U3" s="299"/>
      <c r="V3" s="299"/>
      <c r="W3" s="299"/>
      <c r="X3" s="299"/>
      <c r="Y3" s="299"/>
      <c r="Z3" s="299"/>
      <c r="AB3" s="13"/>
      <c r="AC3" s="14"/>
      <c r="AD3" s="19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</row>
    <row r="4" spans="1:168" s="12" customFormat="1" ht="15" customHeight="1" x14ac:dyDescent="0.25">
      <c r="A4" s="187"/>
      <c r="B4" s="187"/>
      <c r="C4" s="187"/>
      <c r="D4" s="187"/>
      <c r="E4" s="187"/>
      <c r="F4" s="187"/>
      <c r="G4" s="187"/>
      <c r="H4" s="189"/>
      <c r="I4" s="189"/>
      <c r="J4" s="189"/>
      <c r="K4" s="183"/>
      <c r="L4" s="184"/>
      <c r="M4" s="185"/>
      <c r="N4" s="188"/>
      <c r="O4" s="16"/>
      <c r="P4" s="17"/>
      <c r="Q4" s="18"/>
      <c r="R4" s="18"/>
      <c r="S4" s="18"/>
      <c r="T4" s="18"/>
      <c r="U4" s="18"/>
      <c r="V4" s="18"/>
      <c r="W4" s="18"/>
      <c r="X4" s="20"/>
      <c r="Y4" s="20"/>
      <c r="Z4" s="20"/>
      <c r="AB4" s="13"/>
      <c r="AC4" s="14"/>
      <c r="AD4" s="19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</row>
    <row r="5" spans="1:168" s="12" customFormat="1" ht="15" customHeight="1" x14ac:dyDescent="0.25">
      <c r="A5" s="183"/>
      <c r="B5" s="190"/>
      <c r="C5" s="190"/>
      <c r="D5" s="190"/>
      <c r="E5" s="183"/>
      <c r="F5" s="183"/>
      <c r="G5" s="183"/>
      <c r="H5" s="183"/>
      <c r="I5" s="183"/>
      <c r="J5" s="183"/>
      <c r="K5" s="183"/>
      <c r="L5" s="184"/>
      <c r="M5" s="185"/>
      <c r="N5" s="186"/>
      <c r="O5" s="16"/>
      <c r="P5" s="17"/>
      <c r="R5" s="21"/>
      <c r="S5" s="21"/>
      <c r="T5" s="21"/>
      <c r="AB5" s="13"/>
      <c r="AC5" s="14"/>
      <c r="AD5" s="15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</row>
    <row r="6" spans="1:168" s="12" customFormat="1" ht="9" customHeight="1" x14ac:dyDescent="0.2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4"/>
      <c r="M6" s="185"/>
      <c r="N6" s="186"/>
      <c r="O6" s="16"/>
      <c r="P6" s="17"/>
      <c r="AB6" s="13"/>
      <c r="AC6" s="14"/>
      <c r="AD6" s="15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</row>
    <row r="7" spans="1:168" s="12" customFormat="1" ht="15" x14ac:dyDescent="0.25">
      <c r="A7" s="183"/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4"/>
      <c r="M7" s="185"/>
      <c r="N7" s="186"/>
      <c r="O7" s="16"/>
      <c r="P7" s="17"/>
      <c r="AB7" s="13"/>
      <c r="AC7" s="14"/>
      <c r="AD7" s="15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</row>
    <row r="8" spans="1:168" s="12" customFormat="1" ht="15" customHeight="1" x14ac:dyDescent="0.2">
      <c r="A8" s="183"/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91"/>
      <c r="N8" s="191"/>
      <c r="O8" s="16"/>
      <c r="P8" s="17"/>
      <c r="AC8" s="22"/>
      <c r="AD8" s="22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</row>
    <row r="9" spans="1:168" ht="7.5" customHeight="1" x14ac:dyDescent="0.2">
      <c r="A9" s="191"/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</row>
    <row r="10" spans="1:168" ht="18.75" customHeight="1" x14ac:dyDescent="0.25">
      <c r="A10" s="277" t="s">
        <v>71</v>
      </c>
      <c r="B10" s="277"/>
      <c r="C10" s="277"/>
      <c r="D10" s="277"/>
      <c r="E10" s="277"/>
      <c r="F10" s="277"/>
      <c r="G10" s="277"/>
      <c r="H10" s="277"/>
      <c r="I10" s="277"/>
      <c r="J10" s="277"/>
      <c r="K10" s="277"/>
      <c r="L10" s="277"/>
      <c r="M10" s="277"/>
      <c r="N10" s="277"/>
      <c r="Q10" s="300"/>
      <c r="R10" s="300"/>
      <c r="S10" s="300"/>
      <c r="T10" s="300"/>
      <c r="U10" s="300"/>
      <c r="V10" s="300"/>
      <c r="W10" s="300"/>
      <c r="X10" s="300"/>
      <c r="Y10" s="300"/>
      <c r="Z10" s="300"/>
      <c r="AA10" s="300"/>
      <c r="AB10" s="300"/>
      <c r="AC10" s="300"/>
      <c r="AD10" s="300"/>
    </row>
    <row r="11" spans="1:168" ht="18.75" customHeight="1" x14ac:dyDescent="0.25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Q11" s="300"/>
      <c r="R11" s="300"/>
      <c r="S11" s="300"/>
      <c r="T11" s="300"/>
      <c r="U11" s="300"/>
      <c r="V11" s="300"/>
      <c r="W11" s="300"/>
      <c r="X11" s="300"/>
      <c r="Y11" s="300"/>
      <c r="Z11" s="300"/>
      <c r="AA11" s="300"/>
      <c r="AB11" s="300"/>
      <c r="AC11" s="300"/>
      <c r="AD11" s="300"/>
    </row>
    <row r="12" spans="1:168" s="16" customFormat="1" ht="14.25" x14ac:dyDescent="0.2">
      <c r="A12" s="192"/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</row>
    <row r="13" spans="1:168" s="16" customFormat="1" ht="14.25" x14ac:dyDescent="0.2">
      <c r="A13" s="192"/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</row>
    <row r="14" spans="1:168" ht="15.75" x14ac:dyDescent="0.25">
      <c r="A14" s="193" t="s">
        <v>0</v>
      </c>
      <c r="B14" s="191"/>
      <c r="C14" s="278" t="s">
        <v>61</v>
      </c>
      <c r="D14" s="278"/>
      <c r="E14" s="278"/>
      <c r="F14" s="278"/>
      <c r="G14" s="278"/>
      <c r="H14" s="278"/>
      <c r="I14" s="278"/>
      <c r="J14" s="278"/>
      <c r="K14" s="278"/>
      <c r="L14" s="194"/>
      <c r="M14" s="194"/>
      <c r="N14" s="194"/>
      <c r="Q14" s="23" t="s">
        <v>0</v>
      </c>
      <c r="S14" s="301" t="s">
        <v>61</v>
      </c>
      <c r="T14" s="301"/>
      <c r="U14" s="301"/>
      <c r="V14" s="301"/>
      <c r="W14" s="301"/>
      <c r="X14" s="301"/>
      <c r="Y14" s="301"/>
      <c r="Z14" s="301"/>
      <c r="AA14" s="301"/>
      <c r="AB14" s="24"/>
      <c r="AC14" s="24"/>
      <c r="AD14" s="24"/>
    </row>
    <row r="15" spans="1:168" s="16" customFormat="1" ht="15.75" x14ac:dyDescent="0.25">
      <c r="A15" s="195"/>
      <c r="B15" s="192"/>
      <c r="C15" s="196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Q15" s="25"/>
      <c r="S15" s="26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</row>
    <row r="16" spans="1:168" ht="12.75" customHeight="1" x14ac:dyDescent="0.25">
      <c r="A16" s="193" t="s">
        <v>15</v>
      </c>
      <c r="B16" s="191"/>
      <c r="C16" s="198"/>
      <c r="D16" s="198"/>
      <c r="E16" s="199">
        <v>1.0345</v>
      </c>
      <c r="F16" s="198"/>
      <c r="G16" s="198"/>
      <c r="H16" s="198"/>
      <c r="I16" s="198"/>
      <c r="J16" s="198"/>
      <c r="K16" s="198"/>
      <c r="L16" s="198"/>
      <c r="M16" s="198"/>
      <c r="N16" s="198"/>
      <c r="Q16" s="23" t="s">
        <v>15</v>
      </c>
      <c r="S16" s="28"/>
      <c r="T16" s="28"/>
      <c r="U16" s="29">
        <v>1.0345</v>
      </c>
      <c r="V16" s="28"/>
      <c r="W16" s="28"/>
      <c r="X16" s="28"/>
      <c r="Y16" s="28"/>
      <c r="Z16" s="28"/>
      <c r="AA16" s="28"/>
      <c r="AB16" s="28"/>
      <c r="AC16" s="28"/>
      <c r="AD16" s="28"/>
    </row>
    <row r="17" spans="1:168" s="16" customFormat="1" ht="12.75" customHeight="1" x14ac:dyDescent="0.25">
      <c r="A17" s="195"/>
      <c r="B17" s="192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Q17" s="25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</row>
    <row r="18" spans="1:168" ht="12.75" customHeight="1" x14ac:dyDescent="0.25">
      <c r="A18" s="193" t="s">
        <v>16</v>
      </c>
      <c r="B18" s="191"/>
      <c r="C18" s="200" t="s">
        <v>17</v>
      </c>
      <c r="D18" s="201"/>
      <c r="E18" s="259">
        <f>730*E21*E22</f>
        <v>279.59000000000003</v>
      </c>
      <c r="F18" s="191"/>
      <c r="G18" s="191"/>
      <c r="H18" s="191"/>
      <c r="I18" s="191"/>
      <c r="J18" s="191"/>
      <c r="K18" s="191"/>
      <c r="L18" s="191"/>
      <c r="M18" s="191"/>
      <c r="N18" s="191"/>
      <c r="Q18" s="23" t="s">
        <v>16</v>
      </c>
      <c r="S18" s="30" t="s">
        <v>17</v>
      </c>
      <c r="T18" s="31"/>
      <c r="U18" s="32">
        <f>730*U21*U22</f>
        <v>279.59000000000003</v>
      </c>
    </row>
    <row r="19" spans="1:168" s="16" customFormat="1" ht="12.75" customHeight="1" x14ac:dyDescent="0.25">
      <c r="A19" s="192"/>
      <c r="B19" s="192"/>
      <c r="C19" s="192"/>
      <c r="D19" s="192"/>
      <c r="E19" s="192"/>
      <c r="F19" s="203"/>
      <c r="G19" s="192"/>
      <c r="H19" s="192"/>
      <c r="I19" s="192"/>
      <c r="J19" s="192"/>
      <c r="K19" s="192"/>
      <c r="L19" s="192"/>
      <c r="M19" s="192"/>
      <c r="N19" s="192"/>
      <c r="V19" s="33"/>
    </row>
    <row r="20" spans="1:168" ht="12.75" customHeight="1" x14ac:dyDescent="0.25">
      <c r="A20" s="204" t="s">
        <v>18</v>
      </c>
      <c r="B20" s="191"/>
      <c r="C20" s="191"/>
      <c r="D20" s="191"/>
      <c r="E20" s="191"/>
      <c r="F20" s="201"/>
      <c r="G20" s="191"/>
      <c r="H20" s="191"/>
      <c r="I20" s="191"/>
      <c r="J20" s="191"/>
      <c r="K20" s="191"/>
      <c r="L20" s="191"/>
      <c r="M20" s="191"/>
      <c r="N20" s="191"/>
      <c r="Q20" s="34" t="s">
        <v>18</v>
      </c>
      <c r="V20" s="31"/>
    </row>
    <row r="21" spans="1:168" ht="12.75" customHeight="1" x14ac:dyDescent="0.25">
      <c r="A21" s="205" t="s">
        <v>19</v>
      </c>
      <c r="B21" s="206"/>
      <c r="C21" s="207" t="s">
        <v>20</v>
      </c>
      <c r="D21" s="208"/>
      <c r="E21" s="260">
        <v>1</v>
      </c>
      <c r="F21" s="201">
        <v>38</v>
      </c>
      <c r="G21" s="191"/>
      <c r="H21" s="191"/>
      <c r="I21" s="191"/>
      <c r="J21" s="191"/>
      <c r="K21" s="191"/>
      <c r="L21" s="191"/>
      <c r="M21" s="191"/>
      <c r="N21" s="191"/>
      <c r="Q21" s="35" t="s">
        <v>19</v>
      </c>
      <c r="R21" s="36"/>
      <c r="S21" s="37" t="s">
        <v>20</v>
      </c>
      <c r="T21" s="38"/>
      <c r="U21" s="39">
        <v>1</v>
      </c>
      <c r="V21" s="31">
        <v>38</v>
      </c>
    </row>
    <row r="22" spans="1:168" ht="12.75" customHeight="1" x14ac:dyDescent="0.25">
      <c r="A22" s="205" t="s">
        <v>21</v>
      </c>
      <c r="B22" s="206"/>
      <c r="C22" s="207"/>
      <c r="D22" s="208"/>
      <c r="E22" s="261">
        <v>0.38300000000000001</v>
      </c>
      <c r="F22" s="191"/>
      <c r="G22" s="191"/>
      <c r="H22" s="191"/>
      <c r="I22" s="191"/>
      <c r="J22" s="191"/>
      <c r="K22" s="191"/>
      <c r="L22" s="191"/>
      <c r="M22" s="191"/>
      <c r="N22" s="191"/>
      <c r="Q22" s="35" t="s">
        <v>21</v>
      </c>
      <c r="R22" s="36"/>
      <c r="S22" s="37"/>
      <c r="T22" s="38"/>
      <c r="U22" s="40">
        <v>0.38300000000000001</v>
      </c>
    </row>
    <row r="23" spans="1:168" s="16" customFormat="1" ht="15" x14ac:dyDescent="0.25">
      <c r="A23" s="211"/>
      <c r="B23" s="192"/>
      <c r="C23" s="212"/>
      <c r="D23" s="203"/>
      <c r="E23" s="279" t="str">
        <f>IF(AND(ISNUMBER(E21), ISBLANK(E22)), "Please enter a load factor", "")</f>
        <v/>
      </c>
      <c r="F23" s="279"/>
      <c r="G23" s="279"/>
      <c r="H23" s="279"/>
      <c r="I23" s="279"/>
      <c r="J23" s="279"/>
      <c r="K23" s="192"/>
      <c r="L23" s="192"/>
      <c r="M23" s="192"/>
      <c r="N23" s="192"/>
      <c r="Q23" s="41"/>
      <c r="S23" s="42"/>
      <c r="T23" s="33"/>
      <c r="U23" s="302" t="str">
        <f>IF(AND(ISNUMBER(U21), ISBLANK(U22)), "Please enter a load factor", "")</f>
        <v/>
      </c>
      <c r="V23" s="302"/>
      <c r="W23" s="302"/>
      <c r="X23" s="302"/>
      <c r="Y23" s="302"/>
      <c r="Z23" s="302"/>
    </row>
    <row r="24" spans="1:168" s="16" customFormat="1" ht="14.25" x14ac:dyDescent="0.2">
      <c r="A24" s="192"/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Q24" s="43"/>
    </row>
    <row r="25" spans="1:168" s="16" customFormat="1" ht="15" x14ac:dyDescent="0.25">
      <c r="A25" s="192"/>
      <c r="B25" s="192"/>
      <c r="C25" s="213"/>
      <c r="D25" s="213"/>
      <c r="E25" s="280" t="s">
        <v>22</v>
      </c>
      <c r="F25" s="281"/>
      <c r="G25" s="282"/>
      <c r="H25" s="192"/>
      <c r="I25" s="280" t="s">
        <v>23</v>
      </c>
      <c r="J25" s="281"/>
      <c r="K25" s="282"/>
      <c r="L25" s="192"/>
      <c r="M25" s="280" t="s">
        <v>24</v>
      </c>
      <c r="N25" s="282"/>
      <c r="Q25" s="43"/>
      <c r="S25" s="44"/>
      <c r="T25" s="44"/>
      <c r="U25" s="291" t="s">
        <v>22</v>
      </c>
      <c r="V25" s="306"/>
      <c r="W25" s="292"/>
      <c r="Y25" s="291" t="s">
        <v>23</v>
      </c>
      <c r="Z25" s="306"/>
      <c r="AA25" s="292"/>
      <c r="AC25" s="291" t="s">
        <v>24</v>
      </c>
      <c r="AD25" s="292"/>
    </row>
    <row r="26" spans="1:168" s="16" customFormat="1" ht="15" x14ac:dyDescent="0.25">
      <c r="A26" s="192"/>
      <c r="B26" s="192"/>
      <c r="C26" s="283"/>
      <c r="D26" s="197"/>
      <c r="E26" s="214" t="s">
        <v>25</v>
      </c>
      <c r="F26" s="214" t="s">
        <v>26</v>
      </c>
      <c r="G26" s="215" t="s">
        <v>27</v>
      </c>
      <c r="H26" s="192"/>
      <c r="I26" s="214" t="s">
        <v>25</v>
      </c>
      <c r="J26" s="216" t="s">
        <v>26</v>
      </c>
      <c r="K26" s="215" t="s">
        <v>27</v>
      </c>
      <c r="L26" s="192"/>
      <c r="M26" s="285" t="s">
        <v>28</v>
      </c>
      <c r="N26" s="287" t="s">
        <v>29</v>
      </c>
      <c r="Q26" s="43"/>
      <c r="S26" s="293"/>
      <c r="T26" s="45"/>
      <c r="U26" s="46" t="s">
        <v>25</v>
      </c>
      <c r="V26" s="46" t="s">
        <v>26</v>
      </c>
      <c r="W26" s="47" t="s">
        <v>27</v>
      </c>
      <c r="Y26" s="46" t="s">
        <v>25</v>
      </c>
      <c r="Z26" s="48" t="s">
        <v>26</v>
      </c>
      <c r="AA26" s="47" t="s">
        <v>27</v>
      </c>
      <c r="AC26" s="295" t="s">
        <v>28</v>
      </c>
      <c r="AD26" s="297" t="s">
        <v>29</v>
      </c>
    </row>
    <row r="27" spans="1:168" s="16" customFormat="1" ht="15" x14ac:dyDescent="0.25">
      <c r="A27" s="192"/>
      <c r="B27" s="192"/>
      <c r="C27" s="284"/>
      <c r="D27" s="197"/>
      <c r="E27" s="217" t="s">
        <v>30</v>
      </c>
      <c r="F27" s="217"/>
      <c r="G27" s="218" t="s">
        <v>30</v>
      </c>
      <c r="H27" s="192"/>
      <c r="I27" s="217" t="s">
        <v>30</v>
      </c>
      <c r="J27" s="218"/>
      <c r="K27" s="218" t="s">
        <v>30</v>
      </c>
      <c r="L27" s="192"/>
      <c r="M27" s="286"/>
      <c r="N27" s="288"/>
      <c r="Q27" s="43"/>
      <c r="S27" s="294"/>
      <c r="T27" s="45"/>
      <c r="U27" s="49" t="s">
        <v>30</v>
      </c>
      <c r="V27" s="49"/>
      <c r="W27" s="50" t="s">
        <v>30</v>
      </c>
      <c r="Y27" s="49" t="s">
        <v>30</v>
      </c>
      <c r="Z27" s="50"/>
      <c r="AA27" s="50" t="s">
        <v>30</v>
      </c>
      <c r="AC27" s="296"/>
      <c r="AD27" s="298"/>
    </row>
    <row r="28" spans="1:168" ht="14.25" x14ac:dyDescent="0.2">
      <c r="A28" s="219" t="s">
        <v>31</v>
      </c>
      <c r="B28" s="219"/>
      <c r="C28" s="220"/>
      <c r="D28" s="221"/>
      <c r="E28" s="54">
        <f>[2]SL_PSS!$I28</f>
        <v>1.24</v>
      </c>
      <c r="F28" s="55">
        <v>1</v>
      </c>
      <c r="G28" s="56">
        <f>F28*E28</f>
        <v>1.24</v>
      </c>
      <c r="H28" s="57"/>
      <c r="I28" s="54">
        <f>[3]SL!$F$10</f>
        <v>1.26</v>
      </c>
      <c r="J28" s="58">
        <v>1</v>
      </c>
      <c r="K28" s="59">
        <f>J28*I28</f>
        <v>1.26</v>
      </c>
      <c r="L28" s="57"/>
      <c r="M28" s="60">
        <f>K28-G28</f>
        <v>2.0000000000000018E-2</v>
      </c>
      <c r="N28" s="61">
        <f>IF((G28)=0,"",(M28/G28))</f>
        <v>1.612903225806453E-2</v>
      </c>
      <c r="Q28" s="51" t="s">
        <v>31</v>
      </c>
      <c r="R28" s="51"/>
      <c r="S28" s="52"/>
      <c r="T28" s="53"/>
      <c r="U28" s="54">
        <v>1.22</v>
      </c>
      <c r="V28" s="55">
        <v>1</v>
      </c>
      <c r="W28" s="56">
        <f>V28*U28</f>
        <v>1.22</v>
      </c>
      <c r="X28" s="57"/>
      <c r="Y28" s="54">
        <v>1.23</v>
      </c>
      <c r="Z28" s="58">
        <v>1</v>
      </c>
      <c r="AA28" s="59">
        <f>Z28*Y28</f>
        <v>1.23</v>
      </c>
      <c r="AB28" s="57"/>
      <c r="AC28" s="60">
        <f>AA28-W28</f>
        <v>1.0000000000000009E-2</v>
      </c>
      <c r="AD28" s="61">
        <f>IF((W28)=0,"",(AC28/W28))</f>
        <v>8.1967213114754172E-3</v>
      </c>
    </row>
    <row r="29" spans="1:168" ht="14.25" x14ac:dyDescent="0.2">
      <c r="A29" s="219" t="s">
        <v>32</v>
      </c>
      <c r="B29" s="219"/>
      <c r="C29" s="220"/>
      <c r="D29" s="221"/>
      <c r="E29" s="62">
        <f>[2]SL_PSS!$I29</f>
        <v>6.5692000000000004</v>
      </c>
      <c r="F29" s="63">
        <v>1</v>
      </c>
      <c r="G29" s="56">
        <f>F29*E29</f>
        <v>6.5692000000000004</v>
      </c>
      <c r="H29" s="57"/>
      <c r="I29" s="62">
        <f>[3]SL!$F$11</f>
        <v>6.6612</v>
      </c>
      <c r="J29" s="64">
        <f>F29</f>
        <v>1</v>
      </c>
      <c r="K29" s="56">
        <f>J29*I29</f>
        <v>6.6612</v>
      </c>
      <c r="L29" s="57"/>
      <c r="M29" s="60">
        <f>K29-G29</f>
        <v>9.1999999999999638E-2</v>
      </c>
      <c r="N29" s="61">
        <f>IF((G29)=0,"",(M29/G29))</f>
        <v>1.4004749436765456E-2</v>
      </c>
      <c r="Q29" s="51" t="s">
        <v>32</v>
      </c>
      <c r="R29" s="51"/>
      <c r="S29" s="52"/>
      <c r="T29" s="53"/>
      <c r="U29" s="62">
        <v>6.4785000000000004</v>
      </c>
      <c r="V29" s="63">
        <v>1</v>
      </c>
      <c r="W29" s="56">
        <f>V29*U29</f>
        <v>6.4785000000000004</v>
      </c>
      <c r="X29" s="57"/>
      <c r="Y29" s="62">
        <v>6.5095999999999998</v>
      </c>
      <c r="Z29" s="64">
        <f>V29</f>
        <v>1</v>
      </c>
      <c r="AA29" s="56">
        <f>Z29*Y29</f>
        <v>6.5095999999999998</v>
      </c>
      <c r="AB29" s="57"/>
      <c r="AC29" s="60">
        <f>AA29-W29</f>
        <v>3.1099999999999461E-2</v>
      </c>
      <c r="AD29" s="61">
        <f>IF((W29)=0,"",(AC29/W29))</f>
        <v>4.8004939414987204E-3</v>
      </c>
    </row>
    <row r="30" spans="1:168" ht="14.25" x14ac:dyDescent="0.2">
      <c r="A30" s="222" t="s">
        <v>33</v>
      </c>
      <c r="B30" s="222"/>
      <c r="C30" s="220"/>
      <c r="D30" s="221"/>
      <c r="E30" s="66">
        <f>[2]SL_PSS!$I30</f>
        <v>6.0000000000000005E-2</v>
      </c>
      <c r="F30" s="55">
        <v>1</v>
      </c>
      <c r="G30" s="56">
        <f t="shared" ref="G30:G31" si="0">F30*E30</f>
        <v>6.0000000000000005E-2</v>
      </c>
      <c r="H30" s="57"/>
      <c r="I30" s="66">
        <f>[3]SL!$F$76</f>
        <v>0.03</v>
      </c>
      <c r="J30" s="58">
        <v>1</v>
      </c>
      <c r="K30" s="59">
        <f t="shared" ref="K30:K31" si="1">J30*I30</f>
        <v>0.03</v>
      </c>
      <c r="L30" s="57"/>
      <c r="M30" s="60">
        <f t="shared" ref="M30:M33" si="2">K30-G30</f>
        <v>-3.0000000000000006E-2</v>
      </c>
      <c r="N30" s="61">
        <f t="shared" ref="N30:N33" si="3">IF((G30)=0,"",(M30/G30))</f>
        <v>-0.50000000000000011</v>
      </c>
      <c r="Q30" s="65" t="s">
        <v>33</v>
      </c>
      <c r="R30" s="65"/>
      <c r="S30" s="52"/>
      <c r="T30" s="53"/>
      <c r="U30" s="66">
        <v>0.02</v>
      </c>
      <c r="V30" s="55">
        <v>1</v>
      </c>
      <c r="W30" s="56">
        <f t="shared" ref="W30:W31" si="4">V30*U30</f>
        <v>0.02</v>
      </c>
      <c r="X30" s="57"/>
      <c r="Y30" s="66">
        <v>6.0000000000000005E-2</v>
      </c>
      <c r="Z30" s="58">
        <v>1</v>
      </c>
      <c r="AA30" s="59">
        <f t="shared" ref="AA30:AA31" si="5">Z30*Y30</f>
        <v>6.0000000000000005E-2</v>
      </c>
      <c r="AB30" s="57"/>
      <c r="AC30" s="60">
        <f t="shared" ref="AC30:AC33" si="6">AA30-W30</f>
        <v>4.0000000000000008E-2</v>
      </c>
      <c r="AD30" s="61">
        <f t="shared" ref="AD30:AD33" si="7">IF((W30)=0,"",(AC30/W30))</f>
        <v>2.0000000000000004</v>
      </c>
    </row>
    <row r="31" spans="1:168" ht="14.25" x14ac:dyDescent="0.2">
      <c r="A31" s="223" t="s">
        <v>34</v>
      </c>
      <c r="B31" s="224"/>
      <c r="C31" s="225"/>
      <c r="D31" s="226"/>
      <c r="E31" s="71">
        <f>[2]SL_PSS!$I31</f>
        <v>3.4500000000000003E-2</v>
      </c>
      <c r="F31" s="72">
        <v>1</v>
      </c>
      <c r="G31" s="73">
        <f t="shared" si="0"/>
        <v>3.4500000000000003E-2</v>
      </c>
      <c r="H31" s="74"/>
      <c r="I31" s="71">
        <f>[3]SL!$F$77</f>
        <v>3.4500000000000003E-2</v>
      </c>
      <c r="J31" s="75">
        <f>F31</f>
        <v>1</v>
      </c>
      <c r="K31" s="73">
        <f t="shared" si="1"/>
        <v>3.4500000000000003E-2</v>
      </c>
      <c r="L31" s="74"/>
      <c r="M31" s="76">
        <f t="shared" si="2"/>
        <v>0</v>
      </c>
      <c r="N31" s="61">
        <f t="shared" si="3"/>
        <v>0</v>
      </c>
      <c r="Q31" s="67" t="s">
        <v>34</v>
      </c>
      <c r="R31" s="68"/>
      <c r="S31" s="69"/>
      <c r="T31" s="70"/>
      <c r="U31" s="71">
        <v>0</v>
      </c>
      <c r="V31" s="72">
        <v>1</v>
      </c>
      <c r="W31" s="73">
        <f t="shared" si="4"/>
        <v>0</v>
      </c>
      <c r="X31" s="74"/>
      <c r="Y31" s="71">
        <v>3.4500000000000003E-2</v>
      </c>
      <c r="Z31" s="75">
        <f>V31</f>
        <v>1</v>
      </c>
      <c r="AA31" s="73">
        <f t="shared" si="5"/>
        <v>3.4500000000000003E-2</v>
      </c>
      <c r="AB31" s="74"/>
      <c r="AC31" s="76">
        <f t="shared" si="6"/>
        <v>3.4500000000000003E-2</v>
      </c>
      <c r="AD31" s="77" t="str">
        <f t="shared" si="7"/>
        <v/>
      </c>
    </row>
    <row r="32" spans="1:168" s="90" customFormat="1" ht="15" x14ac:dyDescent="0.2">
      <c r="A32" s="227" t="s">
        <v>35</v>
      </c>
      <c r="B32" s="228"/>
      <c r="C32" s="228"/>
      <c r="D32" s="229"/>
      <c r="E32" s="81"/>
      <c r="F32" s="82"/>
      <c r="G32" s="83">
        <f>SUM(G28:G31)</f>
        <v>7.9037000000000006</v>
      </c>
      <c r="H32" s="84"/>
      <c r="I32" s="81"/>
      <c r="J32" s="85"/>
      <c r="K32" s="83">
        <f>SUM(K28:K31)</f>
        <v>7.9857000000000005</v>
      </c>
      <c r="L32" s="86"/>
      <c r="M32" s="87">
        <f t="shared" si="2"/>
        <v>8.1999999999999851E-2</v>
      </c>
      <c r="N32" s="268">
        <f t="shared" si="3"/>
        <v>1.0374887710818964E-2</v>
      </c>
      <c r="O32" s="89"/>
      <c r="P32" s="89"/>
      <c r="Q32" s="78" t="s">
        <v>35</v>
      </c>
      <c r="R32" s="79"/>
      <c r="S32" s="79"/>
      <c r="T32" s="80"/>
      <c r="U32" s="81"/>
      <c r="V32" s="82"/>
      <c r="W32" s="83">
        <f>SUM(W28:W31)</f>
        <v>7.7184999999999997</v>
      </c>
      <c r="X32" s="84"/>
      <c r="Y32" s="81"/>
      <c r="Z32" s="85"/>
      <c r="AA32" s="83">
        <f>SUM(AA28:AA31)</f>
        <v>7.8340999999999994</v>
      </c>
      <c r="AB32" s="86"/>
      <c r="AC32" s="87">
        <f t="shared" si="6"/>
        <v>0.1155999999999997</v>
      </c>
      <c r="AD32" s="88">
        <f t="shared" si="7"/>
        <v>1.497700330375069E-2</v>
      </c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89"/>
      <c r="CP32" s="89"/>
      <c r="CQ32" s="89"/>
      <c r="CR32" s="89"/>
      <c r="CS32" s="89"/>
      <c r="CT32" s="89"/>
      <c r="CU32" s="89"/>
      <c r="CV32" s="89"/>
      <c r="CW32" s="89"/>
      <c r="CX32" s="89"/>
      <c r="CY32" s="89"/>
      <c r="CZ32" s="89"/>
      <c r="DA32" s="89"/>
      <c r="DB32" s="89"/>
      <c r="DC32" s="89"/>
      <c r="DD32" s="89"/>
      <c r="DE32" s="89"/>
      <c r="DF32" s="89"/>
      <c r="DG32" s="89"/>
      <c r="DH32" s="89"/>
      <c r="DI32" s="89"/>
      <c r="DJ32" s="89"/>
      <c r="DK32" s="89"/>
      <c r="DL32" s="89"/>
      <c r="DM32" s="89"/>
      <c r="DN32" s="89"/>
      <c r="DO32" s="89"/>
      <c r="DP32" s="89"/>
      <c r="DQ32" s="89"/>
      <c r="DR32" s="89"/>
      <c r="DS32" s="89"/>
      <c r="DT32" s="89"/>
      <c r="DU32" s="89"/>
      <c r="DV32" s="89"/>
      <c r="DW32" s="89"/>
      <c r="DX32" s="89"/>
      <c r="DY32" s="89"/>
      <c r="DZ32" s="89"/>
      <c r="EA32" s="89"/>
      <c r="EB32" s="89"/>
      <c r="EC32" s="89"/>
      <c r="ED32" s="89"/>
      <c r="EE32" s="89"/>
      <c r="EF32" s="89"/>
      <c r="EG32" s="89"/>
      <c r="EH32" s="89"/>
      <c r="EI32" s="89"/>
      <c r="EJ32" s="89"/>
      <c r="EK32" s="89"/>
      <c r="EL32" s="89"/>
      <c r="EM32" s="89"/>
      <c r="EN32" s="89"/>
      <c r="EO32" s="89"/>
      <c r="EP32" s="89"/>
      <c r="EQ32" s="89"/>
      <c r="ER32" s="89"/>
      <c r="ES32" s="89"/>
      <c r="ET32" s="89"/>
      <c r="EU32" s="89"/>
      <c r="EV32" s="89"/>
      <c r="EW32" s="89"/>
      <c r="EX32" s="89"/>
      <c r="EY32" s="89"/>
      <c r="EZ32" s="89"/>
      <c r="FA32" s="89"/>
      <c r="FB32" s="89"/>
      <c r="FC32" s="89"/>
      <c r="FD32" s="89"/>
      <c r="FE32" s="89"/>
      <c r="FF32" s="89"/>
      <c r="FG32" s="89"/>
      <c r="FH32" s="89"/>
      <c r="FI32" s="89"/>
      <c r="FJ32" s="89"/>
      <c r="FK32" s="89"/>
      <c r="FL32" s="89"/>
    </row>
    <row r="33" spans="1:168" ht="14.25" x14ac:dyDescent="0.2">
      <c r="A33" s="230" t="s">
        <v>36</v>
      </c>
      <c r="B33" s="231"/>
      <c r="C33" s="232"/>
      <c r="D33" s="233"/>
      <c r="E33" s="62">
        <f>[2]SL_PSS!$I33</f>
        <v>9.2460000000000001E-2</v>
      </c>
      <c r="F33" s="95">
        <f>E18*(E16-1)</f>
        <v>9.6458549999999939</v>
      </c>
      <c r="G33" s="56">
        <f>E33*F33</f>
        <v>0.89185575329999944</v>
      </c>
      <c r="H33" s="84"/>
      <c r="I33" s="62">
        <f>[3]SL!$F$15</f>
        <v>9.2460000000000001E-2</v>
      </c>
      <c r="J33" s="95">
        <f>F33</f>
        <v>9.6458549999999939</v>
      </c>
      <c r="K33" s="56">
        <f>I33*J33</f>
        <v>0.89185575329999944</v>
      </c>
      <c r="L33" s="96"/>
      <c r="M33" s="60">
        <f t="shared" si="2"/>
        <v>0</v>
      </c>
      <c r="N33" s="61">
        <f t="shared" si="3"/>
        <v>0</v>
      </c>
      <c r="O33" s="22"/>
      <c r="P33" s="22"/>
      <c r="Q33" s="91" t="s">
        <v>36</v>
      </c>
      <c r="R33" s="92"/>
      <c r="S33" s="93"/>
      <c r="T33" s="94"/>
      <c r="U33" s="62">
        <f>U46*0.64+U47*0.18+U48*0.18</f>
        <v>8.8919999999999999E-2</v>
      </c>
      <c r="V33" s="95">
        <f>U18*(U16-1)</f>
        <v>9.6458549999999939</v>
      </c>
      <c r="W33" s="56">
        <f>U33*V33</f>
        <v>0.85770942659999949</v>
      </c>
      <c r="X33" s="84"/>
      <c r="Y33" s="62">
        <f>Y46*0.64+Y47*0.18+Y48*0.18</f>
        <v>8.8919999999999999E-2</v>
      </c>
      <c r="Z33" s="95">
        <f>V33</f>
        <v>9.6458549999999939</v>
      </c>
      <c r="AA33" s="56">
        <f>Y33*Z33</f>
        <v>0.85770942659999949</v>
      </c>
      <c r="AB33" s="96"/>
      <c r="AC33" s="60">
        <f t="shared" si="6"/>
        <v>0</v>
      </c>
      <c r="AD33" s="61">
        <f t="shared" si="7"/>
        <v>0</v>
      </c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</row>
    <row r="34" spans="1:168" ht="14.25" x14ac:dyDescent="0.2">
      <c r="A34" s="230" t="s">
        <v>37</v>
      </c>
      <c r="B34" s="231"/>
      <c r="C34" s="232"/>
      <c r="D34" s="233"/>
      <c r="E34" s="97">
        <f>[2]SL_PSS!$I34</f>
        <v>-0.93670000000000009</v>
      </c>
      <c r="F34" s="95">
        <v>1</v>
      </c>
      <c r="G34" s="56">
        <f>F34*E34</f>
        <v>-0.93670000000000009</v>
      </c>
      <c r="H34" s="84"/>
      <c r="I34" s="97">
        <f>[3]SL!$F$78</f>
        <v>-0.26549999999999996</v>
      </c>
      <c r="J34" s="95">
        <f>F34</f>
        <v>1</v>
      </c>
      <c r="K34" s="56">
        <f>J34*I34</f>
        <v>-0.26549999999999996</v>
      </c>
      <c r="L34" s="96"/>
      <c r="M34" s="60">
        <f>K34-G34</f>
        <v>0.67120000000000013</v>
      </c>
      <c r="N34" s="61">
        <f>IF((G34)=0,"",(M34/G34))</f>
        <v>-0.71655812960392873</v>
      </c>
      <c r="O34" s="22"/>
      <c r="P34" s="22"/>
      <c r="Q34" s="91" t="s">
        <v>37</v>
      </c>
      <c r="R34" s="92"/>
      <c r="S34" s="93"/>
      <c r="T34" s="94"/>
      <c r="U34" s="97">
        <f>[4]SL!$C$78</f>
        <v>-0.67120000000000002</v>
      </c>
      <c r="V34" s="95">
        <v>1</v>
      </c>
      <c r="W34" s="56">
        <f>V34*U34</f>
        <v>-0.67120000000000002</v>
      </c>
      <c r="X34" s="84"/>
      <c r="Y34" s="97">
        <f>[4]SL!$D$78</f>
        <v>-0.93670000000000009</v>
      </c>
      <c r="Z34" s="95">
        <f>V34</f>
        <v>1</v>
      </c>
      <c r="AA34" s="56">
        <f>Z34*Y34</f>
        <v>-0.93670000000000009</v>
      </c>
      <c r="AB34" s="96"/>
      <c r="AC34" s="60">
        <f>AA34-W34</f>
        <v>-0.26550000000000007</v>
      </c>
      <c r="AD34" s="61">
        <f>IF((W34)=0,"",(AC34/W34))</f>
        <v>0.39556019070321818</v>
      </c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</row>
    <row r="35" spans="1:168" ht="14.25" x14ac:dyDescent="0.2">
      <c r="A35" s="231" t="s">
        <v>38</v>
      </c>
      <c r="B35" s="231"/>
      <c r="C35" s="232"/>
      <c r="D35" s="233"/>
      <c r="E35" s="62">
        <f>[2]SL_PSS!$I35</f>
        <v>9.1700000000000004E-2</v>
      </c>
      <c r="F35" s="95">
        <v>1</v>
      </c>
      <c r="G35" s="56">
        <f>F35*E35</f>
        <v>9.1700000000000004E-2</v>
      </c>
      <c r="H35" s="84"/>
      <c r="I35" s="62">
        <v>9.1700000000000004E-2</v>
      </c>
      <c r="J35" s="95">
        <f>F35</f>
        <v>1</v>
      </c>
      <c r="K35" s="56">
        <f>J35*I35</f>
        <v>9.1700000000000004E-2</v>
      </c>
      <c r="L35" s="96"/>
      <c r="M35" s="60">
        <f>K35-G35</f>
        <v>0</v>
      </c>
      <c r="N35" s="61">
        <f>IF((G35)=0,"",(M35/G35))</f>
        <v>0</v>
      </c>
      <c r="O35" s="22"/>
      <c r="P35" s="22"/>
      <c r="Q35" s="98" t="s">
        <v>38</v>
      </c>
      <c r="R35" s="92"/>
      <c r="S35" s="93"/>
      <c r="T35" s="94"/>
      <c r="U35" s="62">
        <v>9.1700000000000004E-2</v>
      </c>
      <c r="V35" s="95">
        <v>1</v>
      </c>
      <c r="W35" s="56">
        <f>V35*U35</f>
        <v>9.1700000000000004E-2</v>
      </c>
      <c r="X35" s="84"/>
      <c r="Y35" s="62">
        <v>9.1700000000000004E-2</v>
      </c>
      <c r="Z35" s="95">
        <f>V35</f>
        <v>1</v>
      </c>
      <c r="AA35" s="56">
        <f>Z35*Y35</f>
        <v>9.1700000000000004E-2</v>
      </c>
      <c r="AB35" s="96"/>
      <c r="AC35" s="60">
        <f>AA35-W35</f>
        <v>0</v>
      </c>
      <c r="AD35" s="61">
        <f>IF((W35)=0,"",(AC35/W35))</f>
        <v>0</v>
      </c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</row>
    <row r="36" spans="1:168" ht="14.25" x14ac:dyDescent="0.2">
      <c r="A36" s="231" t="s">
        <v>39</v>
      </c>
      <c r="B36" s="231"/>
      <c r="C36" s="232"/>
      <c r="D36" s="233"/>
      <c r="E36" s="62">
        <f>[2]SL_PSS!$I36</f>
        <v>0</v>
      </c>
      <c r="F36" s="95"/>
      <c r="G36" s="56">
        <f>F36*E36</f>
        <v>0</v>
      </c>
      <c r="H36" s="84"/>
      <c r="I36" s="62"/>
      <c r="J36" s="95"/>
      <c r="K36" s="56">
        <f>J36*I36</f>
        <v>0</v>
      </c>
      <c r="L36" s="96"/>
      <c r="M36" s="60">
        <f t="shared" ref="M36:M37" si="8">K36-G36</f>
        <v>0</v>
      </c>
      <c r="N36" s="61" t="str">
        <f t="shared" ref="N36:N37" si="9">IF((G36)=0,"",(M36/G36))</f>
        <v/>
      </c>
      <c r="O36" s="22"/>
      <c r="P36" s="22"/>
      <c r="Q36" s="98" t="s">
        <v>39</v>
      </c>
      <c r="R36" s="92"/>
      <c r="S36" s="93"/>
      <c r="T36" s="94"/>
      <c r="U36" s="62"/>
      <c r="V36" s="95"/>
      <c r="W36" s="56">
        <f>V36*U36</f>
        <v>0</v>
      </c>
      <c r="X36" s="84"/>
      <c r="Y36" s="62"/>
      <c r="Z36" s="95"/>
      <c r="AA36" s="56">
        <f>Z36*Y36</f>
        <v>0</v>
      </c>
      <c r="AB36" s="96"/>
      <c r="AC36" s="60">
        <f t="shared" ref="AC36:AC48" si="10">AA36-W36</f>
        <v>0</v>
      </c>
      <c r="AD36" s="61" t="str">
        <f t="shared" ref="AD36:AD48" si="11">IF((W36)=0,"",(AC36/W36))</f>
        <v/>
      </c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</row>
    <row r="37" spans="1:168" ht="14.25" x14ac:dyDescent="0.2">
      <c r="A37" s="231" t="s">
        <v>57</v>
      </c>
      <c r="B37" s="231"/>
      <c r="C37" s="232"/>
      <c r="D37" s="233"/>
      <c r="E37" s="62">
        <f>[2]SL_PSS!$I37</f>
        <v>1.8E-3</v>
      </c>
      <c r="F37" s="95">
        <f>E18</f>
        <v>279.59000000000003</v>
      </c>
      <c r="G37" s="56">
        <f>F37*E37</f>
        <v>0.5032620000000001</v>
      </c>
      <c r="H37" s="84"/>
      <c r="I37" s="62">
        <f>[3]SL!$F$79</f>
        <v>0</v>
      </c>
      <c r="J37" s="171"/>
      <c r="K37" s="56">
        <f>J37*I37</f>
        <v>0</v>
      </c>
      <c r="L37" s="96"/>
      <c r="M37" s="60">
        <f t="shared" si="8"/>
        <v>-0.5032620000000001</v>
      </c>
      <c r="N37" s="61">
        <f t="shared" si="9"/>
        <v>-1</v>
      </c>
      <c r="O37" s="22"/>
      <c r="P37" s="22"/>
      <c r="Q37" s="98" t="s">
        <v>57</v>
      </c>
      <c r="R37" s="92"/>
      <c r="S37" s="93"/>
      <c r="T37" s="94"/>
      <c r="U37" s="62">
        <f>[4]SL!$C$79</f>
        <v>1.8E-3</v>
      </c>
      <c r="V37" s="95">
        <f>U18</f>
        <v>279.59000000000003</v>
      </c>
      <c r="W37" s="56">
        <f>V37*U37</f>
        <v>0.5032620000000001</v>
      </c>
      <c r="X37" s="84"/>
      <c r="Y37" s="62">
        <f>[4]SL!$D$79</f>
        <v>1.8E-3</v>
      </c>
      <c r="Z37" s="171">
        <f>U18</f>
        <v>279.59000000000003</v>
      </c>
      <c r="AA37" s="56">
        <f>Z37*Y37</f>
        <v>0.5032620000000001</v>
      </c>
      <c r="AB37" s="96"/>
      <c r="AC37" s="60">
        <f t="shared" si="10"/>
        <v>0</v>
      </c>
      <c r="AD37" s="61">
        <f t="shared" si="11"/>
        <v>0</v>
      </c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</row>
    <row r="38" spans="1:168" ht="15" x14ac:dyDescent="0.2">
      <c r="A38" s="234" t="s">
        <v>40</v>
      </c>
      <c r="B38" s="235"/>
      <c r="C38" s="235"/>
      <c r="D38" s="236"/>
      <c r="E38" s="102"/>
      <c r="F38" s="102"/>
      <c r="G38" s="103">
        <f>SUM(G32:G37)</f>
        <v>8.453817753300001</v>
      </c>
      <c r="H38" s="84"/>
      <c r="I38" s="102"/>
      <c r="J38" s="104"/>
      <c r="K38" s="103">
        <f>SUM(K32:K37)</f>
        <v>8.7037557532999994</v>
      </c>
      <c r="L38" s="86"/>
      <c r="M38" s="105">
        <f t="shared" ref="M38:M54" si="12">K38-G38</f>
        <v>0.24993799999999844</v>
      </c>
      <c r="N38" s="106">
        <f t="shared" ref="N38:N54" si="13">IF((G38)=0,"",(M38/G38))</f>
        <v>2.9565103873032225E-2</v>
      </c>
      <c r="O38" s="22"/>
      <c r="P38" s="22"/>
      <c r="Q38" s="99" t="s">
        <v>40</v>
      </c>
      <c r="R38" s="100"/>
      <c r="S38" s="100"/>
      <c r="T38" s="101"/>
      <c r="U38" s="102"/>
      <c r="V38" s="102"/>
      <c r="W38" s="103">
        <f>SUM(W32:W37)</f>
        <v>8.4999714265999984</v>
      </c>
      <c r="X38" s="84"/>
      <c r="Y38" s="102"/>
      <c r="Z38" s="104"/>
      <c r="AA38" s="103">
        <f>SUM(AA32:AA37)</f>
        <v>8.3500714265999996</v>
      </c>
      <c r="AB38" s="86"/>
      <c r="AC38" s="105">
        <f t="shared" si="10"/>
        <v>-0.14989999999999881</v>
      </c>
      <c r="AD38" s="106">
        <f t="shared" si="11"/>
        <v>-1.7635353400235962E-2</v>
      </c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</row>
    <row r="39" spans="1:168" ht="14.25" x14ac:dyDescent="0.2">
      <c r="A39" s="237" t="s">
        <v>41</v>
      </c>
      <c r="B39" s="237"/>
      <c r="C39" s="238"/>
      <c r="D39" s="239"/>
      <c r="E39" s="62">
        <f>[2]SL_PSS!$I39</f>
        <v>2.1442000000000001</v>
      </c>
      <c r="F39" s="110">
        <v>1</v>
      </c>
      <c r="G39" s="56">
        <f>F39*E39</f>
        <v>2.1442000000000001</v>
      </c>
      <c r="H39" s="84"/>
      <c r="I39" s="62">
        <f>[3]SL!$F$20</f>
        <v>2.2202999999999999</v>
      </c>
      <c r="J39" s="111">
        <f>F39</f>
        <v>1</v>
      </c>
      <c r="K39" s="56">
        <f>J39*I39</f>
        <v>2.2202999999999999</v>
      </c>
      <c r="L39" s="96"/>
      <c r="M39" s="60">
        <f t="shared" si="12"/>
        <v>7.6099999999999834E-2</v>
      </c>
      <c r="N39" s="61">
        <f t="shared" si="13"/>
        <v>3.5491092248857305E-2</v>
      </c>
      <c r="O39" s="22"/>
      <c r="P39" s="22"/>
      <c r="Q39" s="107" t="s">
        <v>41</v>
      </c>
      <c r="R39" s="107"/>
      <c r="S39" s="108"/>
      <c r="T39" s="109"/>
      <c r="U39" s="62">
        <v>2.0649999999999999</v>
      </c>
      <c r="V39" s="110">
        <v>1</v>
      </c>
      <c r="W39" s="56">
        <f>V39*U39</f>
        <v>2.0649999999999999</v>
      </c>
      <c r="X39" s="84"/>
      <c r="Y39" s="62">
        <v>2.0472000000000001</v>
      </c>
      <c r="Z39" s="111">
        <f>V39</f>
        <v>1</v>
      </c>
      <c r="AA39" s="56">
        <f>Z39*Y39</f>
        <v>2.0472000000000001</v>
      </c>
      <c r="AB39" s="96"/>
      <c r="AC39" s="60">
        <f t="shared" si="10"/>
        <v>-1.7799999999999816E-2</v>
      </c>
      <c r="AD39" s="61">
        <f t="shared" si="11"/>
        <v>-8.6198547215495473E-3</v>
      </c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</row>
    <row r="40" spans="1:168" ht="14.25" x14ac:dyDescent="0.2">
      <c r="A40" s="289" t="s">
        <v>42</v>
      </c>
      <c r="B40" s="289"/>
      <c r="C40" s="289"/>
      <c r="D40" s="239"/>
      <c r="E40" s="62">
        <f>[2]SL_PSS!$I40</f>
        <v>0.92700000000000005</v>
      </c>
      <c r="F40" s="110">
        <v>1</v>
      </c>
      <c r="G40" s="56">
        <f>F40*E40</f>
        <v>0.92700000000000005</v>
      </c>
      <c r="H40" s="84"/>
      <c r="I40" s="62">
        <f>[3]SL!$F$21</f>
        <v>0.95030000000000003</v>
      </c>
      <c r="J40" s="111">
        <f>F40</f>
        <v>1</v>
      </c>
      <c r="K40" s="56">
        <f>J40*I40</f>
        <v>0.95030000000000003</v>
      </c>
      <c r="L40" s="96"/>
      <c r="M40" s="60">
        <f t="shared" si="12"/>
        <v>2.3299999999999987E-2</v>
      </c>
      <c r="N40" s="61">
        <f t="shared" si="13"/>
        <v>2.5134843581445507E-2</v>
      </c>
      <c r="O40" s="22"/>
      <c r="P40" s="22"/>
      <c r="Q40" s="303" t="s">
        <v>42</v>
      </c>
      <c r="R40" s="303"/>
      <c r="S40" s="303"/>
      <c r="T40" s="109"/>
      <c r="U40" s="62">
        <v>0.88360000000000005</v>
      </c>
      <c r="V40" s="110">
        <v>1</v>
      </c>
      <c r="W40" s="56">
        <f>V40*U40</f>
        <v>0.88360000000000005</v>
      </c>
      <c r="X40" s="84"/>
      <c r="Y40" s="62">
        <v>0.87560000000000004</v>
      </c>
      <c r="Z40" s="111">
        <f>V40</f>
        <v>1</v>
      </c>
      <c r="AA40" s="56">
        <f>Z40*Y40</f>
        <v>0.87560000000000004</v>
      </c>
      <c r="AB40" s="96"/>
      <c r="AC40" s="60">
        <f t="shared" si="10"/>
        <v>-8.0000000000000071E-3</v>
      </c>
      <c r="AD40" s="61">
        <f t="shared" si="11"/>
        <v>-9.0538705296514341E-3</v>
      </c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</row>
    <row r="41" spans="1:168" ht="15" x14ac:dyDescent="0.2">
      <c r="A41" s="234" t="s">
        <v>43</v>
      </c>
      <c r="B41" s="240"/>
      <c r="C41" s="240"/>
      <c r="D41" s="241"/>
      <c r="E41" s="102"/>
      <c r="F41" s="102"/>
      <c r="G41" s="103">
        <f>SUM(G38:G40)</f>
        <v>11.5250177533</v>
      </c>
      <c r="H41" s="114"/>
      <c r="I41" s="115"/>
      <c r="J41" s="116"/>
      <c r="K41" s="103">
        <f>SUM(K38:K40)</f>
        <v>11.8743557533</v>
      </c>
      <c r="L41" s="117"/>
      <c r="M41" s="105">
        <f t="shared" si="12"/>
        <v>0.34933799999999948</v>
      </c>
      <c r="N41" s="106">
        <f t="shared" si="13"/>
        <v>3.0311276518422043E-2</v>
      </c>
      <c r="O41" s="22"/>
      <c r="P41" s="22"/>
      <c r="Q41" s="99" t="s">
        <v>43</v>
      </c>
      <c r="R41" s="112"/>
      <c r="S41" s="112"/>
      <c r="T41" s="113"/>
      <c r="U41" s="102"/>
      <c r="V41" s="102"/>
      <c r="W41" s="103">
        <f>SUM(W38:W40)</f>
        <v>11.448571426599997</v>
      </c>
      <c r="X41" s="114"/>
      <c r="Y41" s="115"/>
      <c r="Z41" s="116"/>
      <c r="AA41" s="103">
        <f>SUM(AA38:AA40)</f>
        <v>11.2728714266</v>
      </c>
      <c r="AB41" s="117"/>
      <c r="AC41" s="105">
        <f t="shared" si="10"/>
        <v>-0.1756999999999973</v>
      </c>
      <c r="AD41" s="106">
        <f t="shared" si="11"/>
        <v>-1.5346892940002103E-2</v>
      </c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</row>
    <row r="42" spans="1:168" ht="14.25" x14ac:dyDescent="0.2">
      <c r="A42" s="242" t="s">
        <v>44</v>
      </c>
      <c r="B42" s="231"/>
      <c r="C42" s="232"/>
      <c r="D42" s="233"/>
      <c r="E42" s="119">
        <f>[2]SL_PSS!$I42</f>
        <v>4.4000000000000003E-3</v>
      </c>
      <c r="F42" s="110">
        <f>E18*E16</f>
        <v>289.23585500000002</v>
      </c>
      <c r="G42" s="120">
        <f t="shared" ref="G42:G48" si="14">F42*E42</f>
        <v>1.2726377620000002</v>
      </c>
      <c r="H42" s="96"/>
      <c r="I42" s="119">
        <v>4.4000000000000003E-3</v>
      </c>
      <c r="J42" s="111">
        <f>E18*E16</f>
        <v>289.23585500000002</v>
      </c>
      <c r="K42" s="120">
        <f t="shared" ref="K42:K48" si="15">J42*I42</f>
        <v>1.2726377620000002</v>
      </c>
      <c r="L42" s="96"/>
      <c r="M42" s="60">
        <f t="shared" si="12"/>
        <v>0</v>
      </c>
      <c r="N42" s="121">
        <f t="shared" si="13"/>
        <v>0</v>
      </c>
      <c r="O42" s="22"/>
      <c r="P42" s="22"/>
      <c r="Q42" s="118" t="s">
        <v>44</v>
      </c>
      <c r="R42" s="92"/>
      <c r="S42" s="93"/>
      <c r="T42" s="94"/>
      <c r="U42" s="119">
        <v>4.4000000000000003E-3</v>
      </c>
      <c r="V42" s="110">
        <f>U18*U16</f>
        <v>289.23585500000002</v>
      </c>
      <c r="W42" s="120">
        <f t="shared" ref="W42:W48" si="16">V42*U42</f>
        <v>1.2726377620000002</v>
      </c>
      <c r="X42" s="96"/>
      <c r="Y42" s="119">
        <v>4.4000000000000003E-3</v>
      </c>
      <c r="Z42" s="111">
        <f>U18*U16</f>
        <v>289.23585500000002</v>
      </c>
      <c r="AA42" s="120">
        <f t="shared" ref="AA42:AA48" si="17">Z42*Y42</f>
        <v>1.2726377620000002</v>
      </c>
      <c r="AB42" s="96"/>
      <c r="AC42" s="60">
        <f t="shared" si="10"/>
        <v>0</v>
      </c>
      <c r="AD42" s="121">
        <f t="shared" si="11"/>
        <v>0</v>
      </c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</row>
    <row r="43" spans="1:168" ht="14.25" x14ac:dyDescent="0.2">
      <c r="A43" s="242" t="s">
        <v>45</v>
      </c>
      <c r="B43" s="231"/>
      <c r="C43" s="232"/>
      <c r="D43" s="233"/>
      <c r="E43" s="119">
        <f>[2]SL_PSS!$I43</f>
        <v>1.2999999999999999E-3</v>
      </c>
      <c r="F43" s="110">
        <f>E18*E16</f>
        <v>289.23585500000002</v>
      </c>
      <c r="G43" s="120">
        <f t="shared" si="14"/>
        <v>0.37600661149999998</v>
      </c>
      <c r="H43" s="96"/>
      <c r="I43" s="119">
        <v>1.2999999999999999E-3</v>
      </c>
      <c r="J43" s="111">
        <f>E18*E16</f>
        <v>289.23585500000002</v>
      </c>
      <c r="K43" s="120">
        <f t="shared" si="15"/>
        <v>0.37600661149999998</v>
      </c>
      <c r="L43" s="96"/>
      <c r="M43" s="60">
        <f t="shared" si="12"/>
        <v>0</v>
      </c>
      <c r="N43" s="121">
        <f t="shared" si="13"/>
        <v>0</v>
      </c>
      <c r="O43" s="22"/>
      <c r="P43" s="22"/>
      <c r="Q43" s="118" t="s">
        <v>45</v>
      </c>
      <c r="R43" s="92"/>
      <c r="S43" s="93"/>
      <c r="T43" s="94"/>
      <c r="U43" s="119">
        <v>1.1999999999999999E-3</v>
      </c>
      <c r="V43" s="110">
        <f>U18*U16</f>
        <v>289.23585500000002</v>
      </c>
      <c r="W43" s="120">
        <f t="shared" si="16"/>
        <v>0.34708302599999996</v>
      </c>
      <c r="X43" s="96"/>
      <c r="Y43" s="119">
        <v>1.1999999999999999E-3</v>
      </c>
      <c r="Z43" s="111">
        <f>U18*U16</f>
        <v>289.23585500000002</v>
      </c>
      <c r="AA43" s="120">
        <f t="shared" si="17"/>
        <v>0.34708302599999996</v>
      </c>
      <c r="AB43" s="96"/>
      <c r="AC43" s="60">
        <f t="shared" si="10"/>
        <v>0</v>
      </c>
      <c r="AD43" s="121">
        <f t="shared" si="11"/>
        <v>0</v>
      </c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</row>
    <row r="44" spans="1:168" ht="14.25" x14ac:dyDescent="0.2">
      <c r="A44" s="231" t="s">
        <v>46</v>
      </c>
      <c r="B44" s="231"/>
      <c r="C44" s="232"/>
      <c r="D44" s="233"/>
      <c r="E44" s="272">
        <f>[2]SL_PSS!$I44</f>
        <v>0.25</v>
      </c>
      <c r="F44" s="110">
        <v>1</v>
      </c>
      <c r="G44" s="120">
        <f t="shared" si="14"/>
        <v>0.25</v>
      </c>
      <c r="H44" s="96"/>
      <c r="I44" s="272">
        <v>0.25</v>
      </c>
      <c r="J44" s="111">
        <v>1</v>
      </c>
      <c r="K44" s="120">
        <f t="shared" si="15"/>
        <v>0.25</v>
      </c>
      <c r="L44" s="96"/>
      <c r="M44" s="60">
        <f t="shared" si="12"/>
        <v>0</v>
      </c>
      <c r="N44" s="121">
        <f t="shared" si="13"/>
        <v>0</v>
      </c>
      <c r="O44" s="22"/>
      <c r="P44" s="22"/>
      <c r="Q44" s="92" t="s">
        <v>46</v>
      </c>
      <c r="R44" s="92"/>
      <c r="S44" s="93"/>
      <c r="T44" s="94"/>
      <c r="U44" s="119">
        <v>0.25</v>
      </c>
      <c r="V44" s="110">
        <v>1</v>
      </c>
      <c r="W44" s="120">
        <f t="shared" si="16"/>
        <v>0.25</v>
      </c>
      <c r="X44" s="96"/>
      <c r="Y44" s="119">
        <v>0.25</v>
      </c>
      <c r="Z44" s="111">
        <v>1</v>
      </c>
      <c r="AA44" s="120">
        <f t="shared" si="17"/>
        <v>0.25</v>
      </c>
      <c r="AB44" s="96"/>
      <c r="AC44" s="60">
        <f t="shared" si="10"/>
        <v>0</v>
      </c>
      <c r="AD44" s="121">
        <f t="shared" si="11"/>
        <v>0</v>
      </c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</row>
    <row r="45" spans="1:168" ht="14.25" x14ac:dyDescent="0.2">
      <c r="A45" s="231" t="s">
        <v>47</v>
      </c>
      <c r="B45" s="231"/>
      <c r="C45" s="232"/>
      <c r="D45" s="233"/>
      <c r="E45" s="273">
        <f>[2]SL_PSS!$I45</f>
        <v>7.0000000000000001E-3</v>
      </c>
      <c r="F45" s="110">
        <f>E18</f>
        <v>279.59000000000003</v>
      </c>
      <c r="G45" s="120">
        <f t="shared" si="14"/>
        <v>1.9571300000000003</v>
      </c>
      <c r="H45" s="96"/>
      <c r="I45" s="273">
        <v>7.0000000000000001E-3</v>
      </c>
      <c r="J45" s="111">
        <f>E18</f>
        <v>279.59000000000003</v>
      </c>
      <c r="K45" s="120">
        <f t="shared" si="15"/>
        <v>1.9571300000000003</v>
      </c>
      <c r="L45" s="96"/>
      <c r="M45" s="60">
        <f t="shared" si="12"/>
        <v>0</v>
      </c>
      <c r="N45" s="121">
        <f t="shared" si="13"/>
        <v>0</v>
      </c>
      <c r="O45" s="22"/>
      <c r="P45" s="22"/>
      <c r="Q45" s="92" t="s">
        <v>47</v>
      </c>
      <c r="R45" s="92"/>
      <c r="S45" s="93"/>
      <c r="T45" s="94"/>
      <c r="U45" s="119">
        <v>7.0000000000000001E-3</v>
      </c>
      <c r="V45" s="110">
        <f>U18</f>
        <v>279.59000000000003</v>
      </c>
      <c r="W45" s="120">
        <f t="shared" si="16"/>
        <v>1.9571300000000003</v>
      </c>
      <c r="X45" s="96"/>
      <c r="Y45" s="119">
        <v>7.0000000000000001E-3</v>
      </c>
      <c r="Z45" s="111">
        <f>U18</f>
        <v>279.59000000000003</v>
      </c>
      <c r="AA45" s="120">
        <f t="shared" si="17"/>
        <v>1.9571300000000003</v>
      </c>
      <c r="AB45" s="96"/>
      <c r="AC45" s="60">
        <f t="shared" si="10"/>
        <v>0</v>
      </c>
      <c r="AD45" s="121">
        <f t="shared" si="11"/>
        <v>0</v>
      </c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</row>
    <row r="46" spans="1:168" ht="14.25" x14ac:dyDescent="0.2">
      <c r="A46" s="231" t="s">
        <v>48</v>
      </c>
      <c r="B46" s="231"/>
      <c r="C46" s="232"/>
      <c r="D46" s="233"/>
      <c r="E46" s="119">
        <f>[2]SL_PSS!$I46</f>
        <v>7.4999999999999997E-2</v>
      </c>
      <c r="F46" s="110">
        <v>178.93760000000003</v>
      </c>
      <c r="G46" s="120">
        <f t="shared" si="14"/>
        <v>13.420320000000002</v>
      </c>
      <c r="H46" s="96"/>
      <c r="I46" s="119">
        <v>7.4999999999999997E-2</v>
      </c>
      <c r="J46" s="110">
        <f t="shared" ref="J46:J47" si="18">F46</f>
        <v>178.93760000000003</v>
      </c>
      <c r="K46" s="120">
        <f t="shared" si="15"/>
        <v>13.420320000000002</v>
      </c>
      <c r="L46" s="96"/>
      <c r="M46" s="60">
        <f t="shared" si="12"/>
        <v>0</v>
      </c>
      <c r="N46" s="121">
        <f t="shared" si="13"/>
        <v>0</v>
      </c>
      <c r="O46" s="22"/>
      <c r="P46" s="22"/>
      <c r="Q46" s="98" t="s">
        <v>48</v>
      </c>
      <c r="R46" s="92"/>
      <c r="S46" s="93"/>
      <c r="T46" s="94"/>
      <c r="U46" s="122">
        <v>7.1999999999999995E-2</v>
      </c>
      <c r="V46" s="110">
        <v>178.93760000000003</v>
      </c>
      <c r="W46" s="120">
        <f t="shared" si="16"/>
        <v>12.883507200000002</v>
      </c>
      <c r="X46" s="96"/>
      <c r="Y46" s="119">
        <v>7.1999999999999995E-2</v>
      </c>
      <c r="Z46" s="110">
        <f t="shared" ref="Z46:Z47" si="19">V46</f>
        <v>178.93760000000003</v>
      </c>
      <c r="AA46" s="120">
        <f t="shared" si="17"/>
        <v>12.883507200000002</v>
      </c>
      <c r="AB46" s="96"/>
      <c r="AC46" s="60">
        <f t="shared" si="10"/>
        <v>0</v>
      </c>
      <c r="AD46" s="121">
        <f t="shared" si="11"/>
        <v>0</v>
      </c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</row>
    <row r="47" spans="1:168" ht="14.25" x14ac:dyDescent="0.2">
      <c r="A47" s="231" t="s">
        <v>49</v>
      </c>
      <c r="B47" s="231"/>
      <c r="C47" s="232"/>
      <c r="D47" s="233"/>
      <c r="E47" s="119">
        <f>[2]SL_PSS!$I47</f>
        <v>0.112</v>
      </c>
      <c r="F47" s="110">
        <v>50.326200000000007</v>
      </c>
      <c r="G47" s="120">
        <f t="shared" si="14"/>
        <v>5.6365344000000013</v>
      </c>
      <c r="H47" s="96"/>
      <c r="I47" s="119">
        <v>0.112</v>
      </c>
      <c r="J47" s="110">
        <f t="shared" si="18"/>
        <v>50.326200000000007</v>
      </c>
      <c r="K47" s="120">
        <f t="shared" si="15"/>
        <v>5.6365344000000013</v>
      </c>
      <c r="L47" s="96"/>
      <c r="M47" s="60">
        <f t="shared" si="12"/>
        <v>0</v>
      </c>
      <c r="N47" s="121">
        <f t="shared" si="13"/>
        <v>0</v>
      </c>
      <c r="O47" s="22"/>
      <c r="P47" s="22"/>
      <c r="Q47" s="98" t="s">
        <v>49</v>
      </c>
      <c r="R47" s="92"/>
      <c r="S47" s="93"/>
      <c r="T47" s="94"/>
      <c r="U47" s="122">
        <v>0.109</v>
      </c>
      <c r="V47" s="110">
        <v>50.326200000000007</v>
      </c>
      <c r="W47" s="120">
        <f t="shared" si="16"/>
        <v>5.4855558000000011</v>
      </c>
      <c r="X47" s="96"/>
      <c r="Y47" s="119">
        <v>0.109</v>
      </c>
      <c r="Z47" s="110">
        <f t="shared" si="19"/>
        <v>50.326200000000007</v>
      </c>
      <c r="AA47" s="120">
        <f t="shared" si="17"/>
        <v>5.4855558000000011</v>
      </c>
      <c r="AB47" s="96"/>
      <c r="AC47" s="60">
        <f t="shared" si="10"/>
        <v>0</v>
      </c>
      <c r="AD47" s="121">
        <f t="shared" si="11"/>
        <v>0</v>
      </c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</row>
    <row r="48" spans="1:168" ht="15" thickBot="1" x14ac:dyDescent="0.25">
      <c r="A48" s="192" t="s">
        <v>50</v>
      </c>
      <c r="B48" s="231"/>
      <c r="C48" s="232"/>
      <c r="D48" s="233"/>
      <c r="E48" s="119">
        <f>[2]SL_PSS!$I48</f>
        <v>0.13500000000000001</v>
      </c>
      <c r="F48" s="110">
        <v>50.326200000000007</v>
      </c>
      <c r="G48" s="120">
        <f t="shared" si="14"/>
        <v>6.7940370000000012</v>
      </c>
      <c r="H48" s="96"/>
      <c r="I48" s="119">
        <v>0.13500000000000001</v>
      </c>
      <c r="J48" s="110">
        <f>F48</f>
        <v>50.326200000000007</v>
      </c>
      <c r="K48" s="120">
        <f t="shared" si="15"/>
        <v>6.7940370000000012</v>
      </c>
      <c r="L48" s="96"/>
      <c r="M48" s="60">
        <f t="shared" si="12"/>
        <v>0</v>
      </c>
      <c r="N48" s="121">
        <f t="shared" si="13"/>
        <v>0</v>
      </c>
      <c r="O48" s="22"/>
      <c r="P48" s="22"/>
      <c r="Q48" s="43" t="s">
        <v>50</v>
      </c>
      <c r="R48" s="92"/>
      <c r="S48" s="93"/>
      <c r="T48" s="94"/>
      <c r="U48" s="122">
        <v>0.129</v>
      </c>
      <c r="V48" s="110">
        <v>50.326200000000007</v>
      </c>
      <c r="W48" s="120">
        <f t="shared" si="16"/>
        <v>6.4920798000000008</v>
      </c>
      <c r="X48" s="96"/>
      <c r="Y48" s="119">
        <v>0.129</v>
      </c>
      <c r="Z48" s="110">
        <f>V48</f>
        <v>50.326200000000007</v>
      </c>
      <c r="AA48" s="120">
        <f t="shared" si="17"/>
        <v>6.4920798000000008</v>
      </c>
      <c r="AB48" s="96"/>
      <c r="AC48" s="60">
        <f t="shared" si="10"/>
        <v>0</v>
      </c>
      <c r="AD48" s="121">
        <f t="shared" si="11"/>
        <v>0</v>
      </c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</row>
    <row r="49" spans="1:168" ht="15" thickBot="1" x14ac:dyDescent="0.25">
      <c r="A49" s="243"/>
      <c r="B49" s="244"/>
      <c r="C49" s="244"/>
      <c r="D49" s="245"/>
      <c r="E49" s="126"/>
      <c r="F49" s="127"/>
      <c r="G49" s="128"/>
      <c r="H49" s="129"/>
      <c r="I49" s="126"/>
      <c r="J49" s="130"/>
      <c r="K49" s="128"/>
      <c r="L49" s="129"/>
      <c r="M49" s="131"/>
      <c r="N49" s="132"/>
      <c r="O49" s="22"/>
      <c r="P49" s="22"/>
      <c r="Q49" s="123"/>
      <c r="R49" s="124"/>
      <c r="S49" s="124"/>
      <c r="T49" s="125"/>
      <c r="U49" s="126"/>
      <c r="V49" s="127"/>
      <c r="W49" s="128"/>
      <c r="X49" s="129"/>
      <c r="Y49" s="126"/>
      <c r="Z49" s="130"/>
      <c r="AA49" s="128"/>
      <c r="AB49" s="129"/>
      <c r="AC49" s="131"/>
      <c r="AD49" s="13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</row>
    <row r="50" spans="1:168" ht="15" x14ac:dyDescent="0.2">
      <c r="A50" s="246" t="s">
        <v>51</v>
      </c>
      <c r="B50" s="231"/>
      <c r="C50" s="231"/>
      <c r="D50" s="247"/>
      <c r="E50" s="135"/>
      <c r="F50" s="136"/>
      <c r="G50" s="137">
        <f>SUM(G41:G45,G46:G48)</f>
        <v>41.231683526800005</v>
      </c>
      <c r="H50" s="138"/>
      <c r="I50" s="139"/>
      <c r="J50" s="139"/>
      <c r="K50" s="140">
        <f>SUM(K41:K45,K46:K48)</f>
        <v>41.581021526800008</v>
      </c>
      <c r="L50" s="141"/>
      <c r="M50" s="142">
        <f t="shared" ref="M50" si="20">K50-G50</f>
        <v>0.34933800000000303</v>
      </c>
      <c r="N50" s="143">
        <f t="shared" ref="N50" si="21">IF((G50)=0,"",(M50/G50))</f>
        <v>8.4725621201699984E-3</v>
      </c>
      <c r="O50" s="22"/>
      <c r="P50" s="22"/>
      <c r="Q50" s="133" t="s">
        <v>51</v>
      </c>
      <c r="R50" s="92"/>
      <c r="S50" s="92"/>
      <c r="T50" s="134"/>
      <c r="U50" s="135"/>
      <c r="V50" s="136"/>
      <c r="W50" s="137">
        <f>SUM(W41:W45,W46:W48)</f>
        <v>40.136565014600002</v>
      </c>
      <c r="X50" s="138"/>
      <c r="Y50" s="139"/>
      <c r="Z50" s="139"/>
      <c r="AA50" s="140">
        <f>SUM(AA41:AA45,AA46:AA48)</f>
        <v>39.960865014600003</v>
      </c>
      <c r="AB50" s="141"/>
      <c r="AC50" s="142">
        <f t="shared" ref="AC50:AC54" si="22">AA50-W50</f>
        <v>-0.17569999999999908</v>
      </c>
      <c r="AD50" s="143">
        <f t="shared" ref="AD50:AD54" si="23">IF((W50)=0,"",(AC50/W50))</f>
        <v>-4.3775544802124138E-3</v>
      </c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</row>
    <row r="51" spans="1:168" ht="14.25" x14ac:dyDescent="0.2">
      <c r="A51" s="248" t="s">
        <v>52</v>
      </c>
      <c r="B51" s="231"/>
      <c r="C51" s="231"/>
      <c r="D51" s="247"/>
      <c r="E51" s="135">
        <v>0.13</v>
      </c>
      <c r="F51" s="145"/>
      <c r="G51" s="146">
        <f>G50*E51</f>
        <v>5.3601188584840012</v>
      </c>
      <c r="H51" s="55"/>
      <c r="I51" s="135">
        <v>0.13</v>
      </c>
      <c r="J51" s="55"/>
      <c r="K51" s="147">
        <f>K50*I51</f>
        <v>5.4055327984840016</v>
      </c>
      <c r="L51" s="148"/>
      <c r="M51" s="149">
        <f t="shared" si="12"/>
        <v>4.541394000000043E-2</v>
      </c>
      <c r="N51" s="150">
        <f t="shared" si="13"/>
        <v>8.4725621201700036E-3</v>
      </c>
      <c r="O51" s="22"/>
      <c r="P51" s="22"/>
      <c r="Q51" s="144" t="s">
        <v>52</v>
      </c>
      <c r="R51" s="92"/>
      <c r="S51" s="92"/>
      <c r="T51" s="134"/>
      <c r="U51" s="135">
        <v>0.13</v>
      </c>
      <c r="V51" s="145"/>
      <c r="W51" s="146">
        <f>W50*U51</f>
        <v>5.2177534518980009</v>
      </c>
      <c r="X51" s="55"/>
      <c r="Y51" s="135">
        <v>0.13</v>
      </c>
      <c r="Z51" s="55"/>
      <c r="AA51" s="147">
        <f>AA50*Y51</f>
        <v>5.1949124518980003</v>
      </c>
      <c r="AB51" s="148"/>
      <c r="AC51" s="149">
        <f t="shared" si="22"/>
        <v>-2.2841000000000555E-2</v>
      </c>
      <c r="AD51" s="150">
        <f t="shared" si="23"/>
        <v>-4.377554480212543E-3</v>
      </c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</row>
    <row r="52" spans="1:168" ht="15" x14ac:dyDescent="0.2">
      <c r="A52" s="249" t="s">
        <v>66</v>
      </c>
      <c r="B52" s="231"/>
      <c r="C52" s="231"/>
      <c r="D52" s="247"/>
      <c r="E52" s="55"/>
      <c r="F52" s="145"/>
      <c r="G52" s="146">
        <f>G50+G51</f>
        <v>46.591802385284005</v>
      </c>
      <c r="H52" s="55"/>
      <c r="I52" s="55"/>
      <c r="J52" s="55"/>
      <c r="K52" s="147">
        <f>K50+K51</f>
        <v>46.986554325284011</v>
      </c>
      <c r="L52" s="148"/>
      <c r="M52" s="149">
        <f t="shared" si="12"/>
        <v>0.39475194000000613</v>
      </c>
      <c r="N52" s="150">
        <f t="shared" si="13"/>
        <v>8.4725621201700557E-3</v>
      </c>
      <c r="O52" s="22"/>
      <c r="P52" s="22"/>
      <c r="Q52" s="151" t="s">
        <v>53</v>
      </c>
      <c r="R52" s="92"/>
      <c r="S52" s="92"/>
      <c r="T52" s="134"/>
      <c r="U52" s="55"/>
      <c r="V52" s="145"/>
      <c r="W52" s="146">
        <f>W50+W51</f>
        <v>45.354318466498</v>
      </c>
      <c r="X52" s="55"/>
      <c r="Y52" s="55"/>
      <c r="Z52" s="55"/>
      <c r="AA52" s="147">
        <f>AA50+AA51</f>
        <v>45.155777466498002</v>
      </c>
      <c r="AB52" s="148"/>
      <c r="AC52" s="149">
        <f t="shared" si="22"/>
        <v>-0.19854099999999875</v>
      </c>
      <c r="AD52" s="150">
        <f t="shared" si="23"/>
        <v>-4.3775544802124094E-3</v>
      </c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</row>
    <row r="53" spans="1:168" ht="27.75" customHeight="1" x14ac:dyDescent="0.2">
      <c r="A53" s="290" t="s">
        <v>67</v>
      </c>
      <c r="B53" s="290"/>
      <c r="C53" s="290"/>
      <c r="D53" s="247"/>
      <c r="E53" s="55"/>
      <c r="F53" s="145"/>
      <c r="G53" s="152">
        <f>ROUND(-G52*10%,2)</f>
        <v>-4.66</v>
      </c>
      <c r="H53" s="55"/>
      <c r="I53" s="55"/>
      <c r="J53" s="55"/>
      <c r="K53" s="153">
        <f>ROUND(-K52*10%,2)</f>
        <v>-4.7</v>
      </c>
      <c r="L53" s="148"/>
      <c r="M53" s="154">
        <f t="shared" si="12"/>
        <v>-4.0000000000000036E-2</v>
      </c>
      <c r="N53" s="155">
        <f t="shared" si="13"/>
        <v>8.5836909871244704E-3</v>
      </c>
      <c r="O53" s="22"/>
      <c r="P53" s="22"/>
      <c r="Q53" s="304" t="s">
        <v>54</v>
      </c>
      <c r="R53" s="304"/>
      <c r="S53" s="304"/>
      <c r="T53" s="134"/>
      <c r="U53" s="55"/>
      <c r="V53" s="145"/>
      <c r="W53" s="152">
        <f>ROUND(-W52*10%,2)</f>
        <v>-4.54</v>
      </c>
      <c r="X53" s="55"/>
      <c r="Y53" s="55"/>
      <c r="Z53" s="55"/>
      <c r="AA53" s="153">
        <f>ROUND(-AA52*10%,2)</f>
        <v>-4.5199999999999996</v>
      </c>
      <c r="AB53" s="148"/>
      <c r="AC53" s="154">
        <f t="shared" si="22"/>
        <v>2.0000000000000462E-2</v>
      </c>
      <c r="AD53" s="155">
        <f t="shared" si="23"/>
        <v>-4.4052863436124367E-3</v>
      </c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</row>
    <row r="54" spans="1:168" ht="15.75" thickBot="1" x14ac:dyDescent="0.25">
      <c r="A54" s="275" t="s">
        <v>55</v>
      </c>
      <c r="B54" s="275"/>
      <c r="C54" s="275"/>
      <c r="D54" s="250"/>
      <c r="E54" s="157"/>
      <c r="F54" s="158"/>
      <c r="G54" s="159">
        <f>G52+G53</f>
        <v>41.931802385284001</v>
      </c>
      <c r="H54" s="160"/>
      <c r="I54" s="160"/>
      <c r="J54" s="160"/>
      <c r="K54" s="161">
        <f>K52+K53</f>
        <v>42.286554325284008</v>
      </c>
      <c r="L54" s="162"/>
      <c r="M54" s="87">
        <f t="shared" si="12"/>
        <v>0.35475194000000698</v>
      </c>
      <c r="N54" s="88">
        <f t="shared" si="13"/>
        <v>8.4602120543358153E-3</v>
      </c>
      <c r="O54" s="22"/>
      <c r="P54" s="22"/>
      <c r="Q54" s="305" t="s">
        <v>55</v>
      </c>
      <c r="R54" s="305"/>
      <c r="S54" s="305"/>
      <c r="T54" s="156"/>
      <c r="U54" s="157"/>
      <c r="V54" s="158"/>
      <c r="W54" s="159">
        <f>W52+W53</f>
        <v>40.814318466498001</v>
      </c>
      <c r="X54" s="160"/>
      <c r="Y54" s="160"/>
      <c r="Z54" s="160"/>
      <c r="AA54" s="161">
        <f>AA52+AA53</f>
        <v>40.635777466497998</v>
      </c>
      <c r="AB54" s="162"/>
      <c r="AC54" s="87">
        <f t="shared" si="22"/>
        <v>-0.17854100000000273</v>
      </c>
      <c r="AD54" s="88">
        <f t="shared" si="23"/>
        <v>-4.3744697132834937E-3</v>
      </c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</row>
    <row r="55" spans="1:168" ht="15" thickBot="1" x14ac:dyDescent="0.25">
      <c r="A55" s="243"/>
      <c r="B55" s="244"/>
      <c r="C55" s="244"/>
      <c r="D55" s="245"/>
      <c r="E55" s="251"/>
      <c r="F55" s="252"/>
      <c r="G55" s="253"/>
      <c r="H55" s="254"/>
      <c r="I55" s="251"/>
      <c r="J55" s="254"/>
      <c r="K55" s="255"/>
      <c r="L55" s="252"/>
      <c r="M55" s="256"/>
      <c r="N55" s="257"/>
      <c r="O55" s="22"/>
      <c r="P55" s="22"/>
      <c r="Q55" s="123"/>
      <c r="R55" s="124"/>
      <c r="S55" s="124"/>
      <c r="T55" s="125"/>
      <c r="U55" s="163"/>
      <c r="V55" s="164"/>
      <c r="W55" s="165"/>
      <c r="X55" s="166"/>
      <c r="Y55" s="163"/>
      <c r="Z55" s="166"/>
      <c r="AA55" s="167"/>
      <c r="AB55" s="164"/>
      <c r="AC55" s="168"/>
      <c r="AD55" s="169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</row>
    <row r="56" spans="1:168" ht="14.25" x14ac:dyDescent="0.2">
      <c r="A56" s="192"/>
      <c r="B56" s="192"/>
      <c r="C56" s="192"/>
      <c r="D56" s="191"/>
      <c r="E56" s="191"/>
      <c r="F56" s="191"/>
      <c r="G56" s="191"/>
      <c r="H56" s="191"/>
      <c r="I56" s="191"/>
      <c r="J56" s="191"/>
      <c r="K56" s="258"/>
      <c r="L56" s="191"/>
      <c r="M56" s="191"/>
      <c r="N56" s="191"/>
      <c r="O56" s="22"/>
      <c r="P56" s="22"/>
      <c r="Q56" s="16"/>
      <c r="R56" s="16"/>
      <c r="S56" s="16"/>
      <c r="AA56" s="170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</row>
    <row r="57" spans="1:168" ht="14.25" x14ac:dyDescent="0.2">
      <c r="A57" s="192"/>
      <c r="B57" s="192"/>
      <c r="C57" s="192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22"/>
      <c r="P57" s="22"/>
      <c r="Q57" s="16"/>
      <c r="R57" s="16"/>
      <c r="S57" s="16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22"/>
      <c r="EY57" s="22"/>
      <c r="EZ57" s="22"/>
      <c r="FA57" s="22"/>
      <c r="FB57" s="22"/>
      <c r="FC57" s="22"/>
      <c r="FD57" s="22"/>
      <c r="FE57" s="22"/>
      <c r="FF57" s="22"/>
      <c r="FG57" s="22"/>
      <c r="FH57" s="22"/>
      <c r="FI57" s="22"/>
      <c r="FJ57" s="22"/>
      <c r="FK57" s="22"/>
      <c r="FL57" s="22"/>
    </row>
    <row r="58" spans="1:168" ht="14.25" x14ac:dyDescent="0.2">
      <c r="A58" s="192"/>
      <c r="B58" s="192"/>
      <c r="C58" s="192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22"/>
      <c r="P58" s="22"/>
      <c r="Q58" s="16"/>
      <c r="R58" s="16"/>
      <c r="S58" s="16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EW58" s="22"/>
      <c r="EX58" s="22"/>
      <c r="EY58" s="22"/>
      <c r="EZ58" s="22"/>
      <c r="FA58" s="22"/>
      <c r="FB58" s="22"/>
      <c r="FC58" s="22"/>
      <c r="FD58" s="22"/>
      <c r="FE58" s="22"/>
      <c r="FF58" s="22"/>
      <c r="FG58" s="22"/>
      <c r="FH58" s="22"/>
      <c r="FI58" s="22"/>
      <c r="FJ58" s="22"/>
      <c r="FK58" s="22"/>
      <c r="FL58" s="22"/>
    </row>
    <row r="59" spans="1:168" ht="15" x14ac:dyDescent="0.25">
      <c r="A59" s="203" t="s">
        <v>56</v>
      </c>
      <c r="B59" s="192"/>
      <c r="C59" s="192"/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22"/>
      <c r="P59" s="22"/>
      <c r="Q59" s="33" t="s">
        <v>56</v>
      </c>
      <c r="R59" s="16"/>
      <c r="S59" s="16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  <c r="EX59" s="22"/>
      <c r="EY59" s="22"/>
      <c r="EZ59" s="22"/>
      <c r="FA59" s="22"/>
      <c r="FB59" s="22"/>
      <c r="FC59" s="22"/>
      <c r="FD59" s="22"/>
      <c r="FE59" s="22"/>
      <c r="FF59" s="22"/>
      <c r="FG59" s="22"/>
      <c r="FH59" s="22"/>
      <c r="FI59" s="22"/>
      <c r="FJ59" s="22"/>
      <c r="FK59" s="22"/>
      <c r="FL59" s="22"/>
    </row>
    <row r="60" spans="1:168" x14ac:dyDescent="0.2">
      <c r="A60" s="16"/>
      <c r="B60" s="16"/>
      <c r="C60" s="16"/>
      <c r="O60" s="22"/>
      <c r="P60" s="22"/>
      <c r="Q60" s="16"/>
      <c r="R60" s="16"/>
      <c r="S60" s="16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22"/>
      <c r="FA60" s="22"/>
      <c r="FB60" s="22"/>
      <c r="FC60" s="22"/>
      <c r="FD60" s="22"/>
      <c r="FE60" s="22"/>
      <c r="FF60" s="22"/>
      <c r="FG60" s="22"/>
      <c r="FH60" s="22"/>
      <c r="FI60" s="22"/>
      <c r="FJ60" s="22"/>
      <c r="FK60" s="22"/>
      <c r="FL60" s="22"/>
    </row>
  </sheetData>
  <mergeCells count="28">
    <mergeCell ref="Q40:S40"/>
    <mergeCell ref="Q53:S53"/>
    <mergeCell ref="Q54:S54"/>
    <mergeCell ref="U25:W25"/>
    <mergeCell ref="Y25:AA25"/>
    <mergeCell ref="AC25:AD25"/>
    <mergeCell ref="S26:S27"/>
    <mergeCell ref="AC26:AC27"/>
    <mergeCell ref="AD26:AD27"/>
    <mergeCell ref="Q3:Z3"/>
    <mergeCell ref="Q10:AD10"/>
    <mergeCell ref="Q11:AD11"/>
    <mergeCell ref="S14:AA14"/>
    <mergeCell ref="U23:Z23"/>
    <mergeCell ref="A54:C54"/>
    <mergeCell ref="A3:J3"/>
    <mergeCell ref="A10:N10"/>
    <mergeCell ref="A11:N11"/>
    <mergeCell ref="C14:K14"/>
    <mergeCell ref="E23:J23"/>
    <mergeCell ref="E25:G25"/>
    <mergeCell ref="I25:K25"/>
    <mergeCell ref="M25:N25"/>
    <mergeCell ref="C26:C27"/>
    <mergeCell ref="M26:M27"/>
    <mergeCell ref="N26:N27"/>
    <mergeCell ref="A40:C40"/>
    <mergeCell ref="A53:C53"/>
  </mergeCells>
  <dataValidations count="4">
    <dataValidation type="list" allowBlank="1" showInputMessage="1" showErrorMessage="1" sqref="C14 S14">
      <formula1>BI_LDCLIST</formula1>
    </dataValidation>
    <dataValidation showDropDown="1" showInputMessage="1" showErrorMessage="1" prompt="Select Charge Unit - monthly, per kWh, per kW" sqref="C28:C31 C34:C37 C39 C42:C48 S28:S31 S34:S37 S39 S42:S48"/>
    <dataValidation type="list" allowBlank="1" showInputMessage="1" showErrorMessage="1" sqref="D39:D40 D55 D28:D31 D34:D37 D42:D49 T39:T40 T55 T28:T31 T34:T37 T42:T49">
      <formula1>#REF!</formula1>
    </dataValidation>
    <dataValidation type="list" allowBlank="1" showInputMessage="1" showErrorMessage="1" prompt="Select Charge Unit - monthly, per kWh, per kW" sqref="C49 C55 S49 S55">
      <formula1>"Monthly, per kWh, per kW"</formula1>
    </dataValidation>
  </dataValidations>
  <pageMargins left="0.7" right="0.7" top="0.75" bottom="0.75" header="0.3" footer="0.3"/>
  <pageSetup scale="4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L60"/>
  <sheetViews>
    <sheetView topLeftCell="A7" zoomScale="70" zoomScaleNormal="70" workbookViewId="0">
      <selection activeCell="U16" sqref="U16"/>
    </sheetView>
  </sheetViews>
  <sheetFormatPr defaultRowHeight="12.75" x14ac:dyDescent="0.2"/>
  <cols>
    <col min="1" max="1" width="55.7109375" style="22" customWidth="1"/>
    <col min="2" max="2" width="1.28515625" style="22" customWidth="1"/>
    <col min="3" max="3" width="11.28515625" style="22" customWidth="1"/>
    <col min="4" max="4" width="1.28515625" style="22" customWidth="1"/>
    <col min="5" max="5" width="12.28515625" style="22" customWidth="1"/>
    <col min="6" max="6" width="12.28515625" style="22" bestFit="1" customWidth="1"/>
    <col min="7" max="7" width="14.5703125" style="22" customWidth="1"/>
    <col min="8" max="8" width="2.85546875" style="22" customWidth="1"/>
    <col min="9" max="9" width="12.140625" style="22" customWidth="1"/>
    <col min="10" max="10" width="12.28515625" style="22" customWidth="1"/>
    <col min="11" max="11" width="18.85546875" style="22" customWidth="1"/>
    <col min="12" max="12" width="2.85546875" style="22" customWidth="1"/>
    <col min="13" max="13" width="18.85546875" style="22" customWidth="1"/>
    <col min="14" max="14" width="12.85546875" style="22" customWidth="1"/>
    <col min="15" max="15" width="3.85546875" style="16" customWidth="1"/>
    <col min="16" max="18" width="9.140625" style="16"/>
    <col min="19" max="19" width="0" style="16" hidden="1" customWidth="1"/>
    <col min="20" max="25" width="9.140625" style="16"/>
    <col min="26" max="27" width="0" style="22" hidden="1" customWidth="1"/>
    <col min="28" max="28" width="9.140625" style="22"/>
    <col min="29" max="168" width="9.140625" style="16"/>
    <col min="169" max="16384" width="9.140625" style="22"/>
  </cols>
  <sheetData>
    <row r="1" spans="1:168" s="12" customFormat="1" ht="15" customHeight="1" x14ac:dyDescent="0.25">
      <c r="A1" s="182"/>
      <c r="B1" s="182"/>
      <c r="C1" s="182"/>
      <c r="D1" s="182"/>
      <c r="E1" s="182"/>
      <c r="F1" s="182"/>
      <c r="G1" s="182"/>
      <c r="H1" s="182"/>
      <c r="I1" s="182"/>
      <c r="J1" s="182"/>
      <c r="K1" s="183"/>
      <c r="L1" s="184"/>
      <c r="M1" s="185"/>
      <c r="N1" s="186"/>
      <c r="O1" s="16"/>
      <c r="P1" s="17"/>
      <c r="Q1" s="17"/>
      <c r="R1" s="17"/>
      <c r="S1" s="17">
        <v>1</v>
      </c>
      <c r="T1" s="17"/>
      <c r="U1" s="17"/>
      <c r="V1" s="17"/>
      <c r="W1" s="17"/>
      <c r="X1" s="17"/>
      <c r="Y1" s="17"/>
      <c r="Z1" s="263">
        <f>MATCH(C14, '[5]3. Rate Class Selection'!B19:B40,0)</f>
        <v>8</v>
      </c>
      <c r="AA1" s="264" t="str">
        <f>VLOOKUP(C14, [5]lists!AO:AP,2,0)</f>
        <v>kW</v>
      </c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</row>
    <row r="2" spans="1:168" s="12" customFormat="1" ht="15" customHeight="1" x14ac:dyDescent="0.25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3"/>
      <c r="L2" s="184"/>
      <c r="M2" s="185"/>
      <c r="N2" s="188"/>
      <c r="O2" s="16"/>
      <c r="P2" s="17"/>
      <c r="Q2" s="17"/>
      <c r="R2" s="17"/>
      <c r="S2" s="17"/>
      <c r="T2" s="17"/>
      <c r="U2" s="17"/>
      <c r="V2" s="17"/>
      <c r="W2" s="17"/>
      <c r="X2" s="17"/>
      <c r="Y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</row>
    <row r="3" spans="1:168" s="12" customFormat="1" ht="15" customHeight="1" x14ac:dyDescent="0.25">
      <c r="A3" s="276"/>
      <c r="B3" s="276"/>
      <c r="C3" s="276"/>
      <c r="D3" s="276"/>
      <c r="E3" s="276"/>
      <c r="F3" s="276"/>
      <c r="G3" s="276"/>
      <c r="H3" s="276"/>
      <c r="I3" s="276"/>
      <c r="J3" s="276"/>
      <c r="K3" s="183"/>
      <c r="L3" s="184"/>
      <c r="M3" s="185"/>
      <c r="N3" s="188"/>
      <c r="O3" s="16"/>
      <c r="P3" s="17"/>
      <c r="Q3" s="17"/>
      <c r="R3" s="17"/>
      <c r="S3" s="17"/>
      <c r="T3" s="17"/>
      <c r="U3" s="17"/>
      <c r="V3" s="17"/>
      <c r="W3" s="17"/>
      <c r="X3" s="17"/>
      <c r="Y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</row>
    <row r="4" spans="1:168" s="12" customFormat="1" ht="15" customHeight="1" x14ac:dyDescent="0.25">
      <c r="A4" s="187"/>
      <c r="B4" s="187"/>
      <c r="C4" s="187"/>
      <c r="D4" s="187"/>
      <c r="E4" s="187"/>
      <c r="F4" s="187"/>
      <c r="G4" s="187"/>
      <c r="H4" s="189"/>
      <c r="I4" s="189"/>
      <c r="J4" s="189"/>
      <c r="K4" s="183"/>
      <c r="L4" s="184"/>
      <c r="M4" s="185"/>
      <c r="N4" s="188"/>
      <c r="O4" s="16"/>
      <c r="P4" s="17"/>
      <c r="Q4" s="17"/>
      <c r="R4" s="17"/>
      <c r="S4" s="17"/>
      <c r="T4" s="17"/>
      <c r="U4" s="17"/>
      <c r="V4" s="17"/>
      <c r="W4" s="17"/>
      <c r="X4" s="17"/>
      <c r="Y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</row>
    <row r="5" spans="1:168" s="12" customFormat="1" ht="15" customHeight="1" x14ac:dyDescent="0.25">
      <c r="A5" s="183"/>
      <c r="B5" s="190"/>
      <c r="C5" s="190"/>
      <c r="D5" s="190"/>
      <c r="E5" s="183"/>
      <c r="F5" s="183"/>
      <c r="G5" s="183"/>
      <c r="H5" s="183"/>
      <c r="I5" s="183"/>
      <c r="J5" s="183"/>
      <c r="K5" s="183"/>
      <c r="L5" s="184"/>
      <c r="M5" s="185"/>
      <c r="N5" s="186"/>
      <c r="O5" s="16"/>
      <c r="P5" s="17"/>
      <c r="Q5" s="17"/>
      <c r="R5" s="17"/>
      <c r="S5" s="17"/>
      <c r="T5" s="17"/>
      <c r="U5" s="17"/>
      <c r="V5" s="17"/>
      <c r="W5" s="17"/>
      <c r="X5" s="17"/>
      <c r="Y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</row>
    <row r="6" spans="1:168" s="12" customFormat="1" ht="9" customHeight="1" x14ac:dyDescent="0.2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4"/>
      <c r="M6" s="185"/>
      <c r="N6" s="186"/>
      <c r="O6" s="16"/>
      <c r="P6" s="17"/>
      <c r="Q6" s="17"/>
      <c r="R6" s="17"/>
      <c r="S6" s="17"/>
      <c r="T6" s="17"/>
      <c r="U6" s="17"/>
      <c r="V6" s="17"/>
      <c r="W6" s="17"/>
      <c r="X6" s="17"/>
      <c r="Y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</row>
    <row r="7" spans="1:168" s="12" customFormat="1" ht="15" x14ac:dyDescent="0.25">
      <c r="A7" s="183"/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4"/>
      <c r="M7" s="185"/>
      <c r="N7" s="186"/>
      <c r="O7" s="16"/>
      <c r="P7" s="17"/>
      <c r="Q7" s="17"/>
      <c r="R7" s="17"/>
      <c r="S7" s="17"/>
      <c r="T7" s="17"/>
      <c r="U7" s="17"/>
      <c r="V7" s="17"/>
      <c r="W7" s="17"/>
      <c r="X7" s="17"/>
      <c r="Y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</row>
    <row r="8" spans="1:168" s="12" customFormat="1" ht="15" customHeight="1" x14ac:dyDescent="0.2">
      <c r="A8" s="183"/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91"/>
      <c r="N8" s="191"/>
      <c r="O8" s="16"/>
      <c r="P8" s="17"/>
      <c r="Q8" s="17"/>
      <c r="R8" s="17"/>
      <c r="S8" s="17"/>
      <c r="T8" s="17"/>
      <c r="U8" s="17"/>
      <c r="V8" s="17"/>
      <c r="W8" s="17"/>
      <c r="X8" s="17"/>
      <c r="Y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</row>
    <row r="9" spans="1:168" ht="7.5" customHeight="1" x14ac:dyDescent="0.2">
      <c r="A9" s="191"/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</row>
    <row r="10" spans="1:168" ht="18.75" customHeight="1" x14ac:dyDescent="0.25">
      <c r="A10" s="277" t="s">
        <v>70</v>
      </c>
      <c r="B10" s="277"/>
      <c r="C10" s="277"/>
      <c r="D10" s="277"/>
      <c r="E10" s="277"/>
      <c r="F10" s="277"/>
      <c r="G10" s="277"/>
      <c r="H10" s="277"/>
      <c r="I10" s="277"/>
      <c r="J10" s="277"/>
      <c r="K10" s="277"/>
      <c r="L10" s="277"/>
      <c r="M10" s="277"/>
      <c r="N10" s="277"/>
    </row>
    <row r="11" spans="1:168" ht="18.75" customHeight="1" x14ac:dyDescent="0.25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</row>
    <row r="12" spans="1:168" s="16" customFormat="1" ht="14.25" x14ac:dyDescent="0.2">
      <c r="A12" s="192"/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</row>
    <row r="13" spans="1:168" s="16" customFormat="1" ht="14.25" x14ac:dyDescent="0.2">
      <c r="A13" s="192"/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</row>
    <row r="14" spans="1:168" ht="15" x14ac:dyDescent="0.25">
      <c r="A14" s="193" t="s">
        <v>0</v>
      </c>
      <c r="B14" s="191"/>
      <c r="C14" s="278" t="s">
        <v>61</v>
      </c>
      <c r="D14" s="278"/>
      <c r="E14" s="278"/>
      <c r="F14" s="278"/>
      <c r="G14" s="278"/>
      <c r="H14" s="278"/>
      <c r="I14" s="278"/>
      <c r="J14" s="278"/>
      <c r="K14" s="278"/>
      <c r="L14" s="194"/>
      <c r="M14" s="194"/>
      <c r="N14" s="194"/>
    </row>
    <row r="15" spans="1:168" s="16" customFormat="1" ht="15" x14ac:dyDescent="0.25">
      <c r="A15" s="195"/>
      <c r="B15" s="192"/>
      <c r="C15" s="196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</row>
    <row r="16" spans="1:168" ht="12.75" customHeight="1" x14ac:dyDescent="0.25">
      <c r="A16" s="193" t="s">
        <v>15</v>
      </c>
      <c r="B16" s="191"/>
      <c r="C16" s="262"/>
      <c r="D16" s="262"/>
      <c r="E16" s="199">
        <v>1.0345</v>
      </c>
      <c r="F16" s="262"/>
      <c r="G16" s="262"/>
      <c r="H16" s="262"/>
      <c r="I16" s="262"/>
      <c r="J16" s="262"/>
      <c r="K16" s="262"/>
      <c r="L16" s="262"/>
      <c r="M16" s="262"/>
      <c r="N16" s="262"/>
    </row>
    <row r="17" spans="1:168" s="16" customFormat="1" ht="12.75" customHeight="1" x14ac:dyDescent="0.25">
      <c r="A17" s="195"/>
      <c r="B17" s="192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</row>
    <row r="18" spans="1:168" ht="12.75" customHeight="1" x14ac:dyDescent="0.25">
      <c r="A18" s="193" t="s">
        <v>16</v>
      </c>
      <c r="B18" s="191"/>
      <c r="C18" s="200" t="s">
        <v>17</v>
      </c>
      <c r="D18" s="201"/>
      <c r="E18" s="259">
        <f>730*E21*E22</f>
        <v>279.59000000000003</v>
      </c>
      <c r="F18" s="191"/>
      <c r="G18" s="191"/>
      <c r="H18" s="191"/>
      <c r="I18" s="191"/>
      <c r="J18" s="191"/>
      <c r="K18" s="191"/>
      <c r="L18" s="191"/>
      <c r="M18" s="191"/>
      <c r="N18" s="191"/>
    </row>
    <row r="19" spans="1:168" s="16" customFormat="1" ht="12.75" customHeight="1" x14ac:dyDescent="0.25">
      <c r="A19" s="192"/>
      <c r="B19" s="192"/>
      <c r="C19" s="192"/>
      <c r="D19" s="192"/>
      <c r="E19" s="192"/>
      <c r="F19" s="203"/>
      <c r="G19" s="192"/>
      <c r="H19" s="192"/>
      <c r="I19" s="192"/>
      <c r="J19" s="192"/>
      <c r="K19" s="192"/>
      <c r="L19" s="192"/>
      <c r="M19" s="192"/>
      <c r="N19" s="192"/>
    </row>
    <row r="20" spans="1:168" ht="12.75" customHeight="1" x14ac:dyDescent="0.25">
      <c r="A20" s="204" t="s">
        <v>18</v>
      </c>
      <c r="B20" s="191"/>
      <c r="C20" s="191"/>
      <c r="D20" s="191"/>
      <c r="E20" s="191"/>
      <c r="F20" s="201"/>
      <c r="G20" s="191"/>
      <c r="H20" s="191"/>
      <c r="I20" s="191"/>
      <c r="J20" s="191"/>
      <c r="K20" s="191"/>
      <c r="L20" s="191"/>
      <c r="M20" s="191"/>
      <c r="N20" s="191"/>
    </row>
    <row r="21" spans="1:168" ht="12.75" customHeight="1" x14ac:dyDescent="0.25">
      <c r="A21" s="205" t="s">
        <v>19</v>
      </c>
      <c r="B21" s="206"/>
      <c r="C21" s="207" t="s">
        <v>20</v>
      </c>
      <c r="D21" s="208"/>
      <c r="E21" s="260">
        <v>1</v>
      </c>
      <c r="F21" s="201"/>
      <c r="G21" s="191"/>
      <c r="H21" s="191"/>
      <c r="I21" s="191"/>
      <c r="J21" s="191"/>
      <c r="K21" s="191"/>
      <c r="L21" s="191"/>
      <c r="M21" s="191"/>
      <c r="N21" s="191"/>
    </row>
    <row r="22" spans="1:168" ht="12.75" customHeight="1" x14ac:dyDescent="0.25">
      <c r="A22" s="205" t="s">
        <v>21</v>
      </c>
      <c r="B22" s="206"/>
      <c r="C22" s="207"/>
      <c r="D22" s="208"/>
      <c r="E22" s="261">
        <v>0.38300000000000001</v>
      </c>
      <c r="F22" s="191"/>
      <c r="G22" s="191"/>
      <c r="H22" s="191"/>
      <c r="I22" s="191"/>
      <c r="J22" s="191"/>
      <c r="K22" s="191"/>
      <c r="L22" s="191"/>
      <c r="M22" s="191"/>
      <c r="N22" s="191"/>
    </row>
    <row r="23" spans="1:168" s="16" customFormat="1" ht="15" x14ac:dyDescent="0.25">
      <c r="A23" s="211"/>
      <c r="B23" s="192"/>
      <c r="C23" s="212"/>
      <c r="D23" s="203"/>
      <c r="E23" s="279" t="str">
        <f>IF(AND(ISNUMBER(E21), ISBLANK(E22)), "Please enter a load factor", "")</f>
        <v/>
      </c>
      <c r="F23" s="279"/>
      <c r="G23" s="279"/>
      <c r="H23" s="279"/>
      <c r="I23" s="279"/>
      <c r="J23" s="279"/>
      <c r="K23" s="192"/>
      <c r="L23" s="192"/>
      <c r="M23" s="192"/>
      <c r="N23" s="192"/>
    </row>
    <row r="24" spans="1:168" s="16" customFormat="1" ht="14.25" x14ac:dyDescent="0.2">
      <c r="A24" s="192"/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</row>
    <row r="25" spans="1:168" s="16" customFormat="1" ht="15" x14ac:dyDescent="0.25">
      <c r="A25" s="192"/>
      <c r="B25" s="192"/>
      <c r="C25" s="213"/>
      <c r="D25" s="213"/>
      <c r="E25" s="280" t="s">
        <v>22</v>
      </c>
      <c r="F25" s="281"/>
      <c r="G25" s="282"/>
      <c r="H25" s="192"/>
      <c r="I25" s="280" t="s">
        <v>23</v>
      </c>
      <c r="J25" s="281"/>
      <c r="K25" s="282"/>
      <c r="L25" s="192"/>
      <c r="M25" s="280" t="s">
        <v>24</v>
      </c>
      <c r="N25" s="282"/>
    </row>
    <row r="26" spans="1:168" s="16" customFormat="1" ht="15" x14ac:dyDescent="0.25">
      <c r="A26" s="192"/>
      <c r="B26" s="192"/>
      <c r="C26" s="283"/>
      <c r="D26" s="197"/>
      <c r="E26" s="214" t="s">
        <v>25</v>
      </c>
      <c r="F26" s="214" t="s">
        <v>26</v>
      </c>
      <c r="G26" s="215" t="s">
        <v>27</v>
      </c>
      <c r="H26" s="192"/>
      <c r="I26" s="214" t="s">
        <v>25</v>
      </c>
      <c r="J26" s="216" t="s">
        <v>26</v>
      </c>
      <c r="K26" s="215" t="s">
        <v>27</v>
      </c>
      <c r="L26" s="192"/>
      <c r="M26" s="285" t="s">
        <v>28</v>
      </c>
      <c r="N26" s="287" t="s">
        <v>29</v>
      </c>
    </row>
    <row r="27" spans="1:168" s="16" customFormat="1" ht="15" x14ac:dyDescent="0.25">
      <c r="A27" s="192"/>
      <c r="B27" s="192"/>
      <c r="C27" s="284"/>
      <c r="D27" s="197"/>
      <c r="E27" s="217" t="s">
        <v>30</v>
      </c>
      <c r="F27" s="217"/>
      <c r="G27" s="218" t="s">
        <v>30</v>
      </c>
      <c r="H27" s="192"/>
      <c r="I27" s="217" t="s">
        <v>30</v>
      </c>
      <c r="J27" s="218"/>
      <c r="K27" s="218" t="s">
        <v>30</v>
      </c>
      <c r="L27" s="192"/>
      <c r="M27" s="286"/>
      <c r="N27" s="288"/>
    </row>
    <row r="28" spans="1:168" ht="14.25" x14ac:dyDescent="0.2">
      <c r="A28" s="219" t="s">
        <v>31</v>
      </c>
      <c r="B28" s="219"/>
      <c r="C28" s="220"/>
      <c r="D28" s="221"/>
      <c r="E28" s="54">
        <f>[2]SL_PSN!$I28</f>
        <v>1.24</v>
      </c>
      <c r="F28" s="55">
        <v>1</v>
      </c>
      <c r="G28" s="56">
        <f>F28*E28</f>
        <v>1.24</v>
      </c>
      <c r="H28" s="57"/>
      <c r="I28" s="54">
        <f>[3]SL!$F$10</f>
        <v>1.26</v>
      </c>
      <c r="J28" s="58">
        <v>1</v>
      </c>
      <c r="K28" s="59">
        <f>J28*I28</f>
        <v>1.26</v>
      </c>
      <c r="L28" s="57"/>
      <c r="M28" s="60">
        <f>K28-G28</f>
        <v>2.0000000000000018E-2</v>
      </c>
      <c r="N28" s="61">
        <f>IF((G28)=0,"",(M28/G28))</f>
        <v>1.612903225806453E-2</v>
      </c>
    </row>
    <row r="29" spans="1:168" ht="14.25" x14ac:dyDescent="0.2">
      <c r="A29" s="219" t="s">
        <v>32</v>
      </c>
      <c r="B29" s="219"/>
      <c r="C29" s="220"/>
      <c r="D29" s="221"/>
      <c r="E29" s="62">
        <f>[2]SL_PSN!$I29</f>
        <v>6.5692000000000004</v>
      </c>
      <c r="F29" s="63">
        <v>1</v>
      </c>
      <c r="G29" s="56">
        <f>F29*E29</f>
        <v>6.5692000000000004</v>
      </c>
      <c r="H29" s="57"/>
      <c r="I29" s="62">
        <f>[3]SL!$F$11</f>
        <v>6.6612</v>
      </c>
      <c r="J29" s="64">
        <f>F29</f>
        <v>1</v>
      </c>
      <c r="K29" s="56">
        <f>J29*I29</f>
        <v>6.6612</v>
      </c>
      <c r="L29" s="57"/>
      <c r="M29" s="60">
        <f>K29-G29</f>
        <v>9.1999999999999638E-2</v>
      </c>
      <c r="N29" s="61">
        <f>IF((G29)=0,"",(M29/G29))</f>
        <v>1.4004749436765456E-2</v>
      </c>
    </row>
    <row r="30" spans="1:168" ht="14.25" x14ac:dyDescent="0.2">
      <c r="A30" s="222" t="s">
        <v>33</v>
      </c>
      <c r="B30" s="222"/>
      <c r="C30" s="220"/>
      <c r="D30" s="221"/>
      <c r="E30" s="66">
        <f>[2]SL_PSN!$I30</f>
        <v>6.0000000000000005E-2</v>
      </c>
      <c r="F30" s="55">
        <v>1</v>
      </c>
      <c r="G30" s="56">
        <f t="shared" ref="G30:G31" si="0">F30*E30</f>
        <v>6.0000000000000005E-2</v>
      </c>
      <c r="H30" s="57"/>
      <c r="I30" s="66">
        <f>[3]SL!$F$83</f>
        <v>0.03</v>
      </c>
      <c r="J30" s="58">
        <v>1</v>
      </c>
      <c r="K30" s="59">
        <f t="shared" ref="K30:K31" si="1">J30*I30</f>
        <v>0.03</v>
      </c>
      <c r="L30" s="57"/>
      <c r="M30" s="60">
        <f t="shared" ref="M30:M33" si="2">K30-G30</f>
        <v>-3.0000000000000006E-2</v>
      </c>
      <c r="N30" s="61">
        <f t="shared" ref="N30:N33" si="3">IF((G30)=0,"",(M30/G30))</f>
        <v>-0.50000000000000011</v>
      </c>
    </row>
    <row r="31" spans="1:168" ht="14.25" x14ac:dyDescent="0.2">
      <c r="A31" s="223" t="s">
        <v>34</v>
      </c>
      <c r="B31" s="224"/>
      <c r="C31" s="225"/>
      <c r="D31" s="226"/>
      <c r="E31" s="71">
        <f>[2]SL_PSN!$I31</f>
        <v>3.4500000000000003E-2</v>
      </c>
      <c r="F31" s="72">
        <v>1</v>
      </c>
      <c r="G31" s="73">
        <f t="shared" si="0"/>
        <v>3.4500000000000003E-2</v>
      </c>
      <c r="H31" s="74"/>
      <c r="I31" s="71">
        <f>[3]SL!$F$84</f>
        <v>3.4500000000000003E-2</v>
      </c>
      <c r="J31" s="75">
        <f>F31</f>
        <v>1</v>
      </c>
      <c r="K31" s="73">
        <f t="shared" si="1"/>
        <v>3.4500000000000003E-2</v>
      </c>
      <c r="L31" s="74"/>
      <c r="M31" s="76">
        <f t="shared" si="2"/>
        <v>0</v>
      </c>
      <c r="N31" s="77">
        <f t="shared" si="3"/>
        <v>0</v>
      </c>
    </row>
    <row r="32" spans="1:168" s="90" customFormat="1" ht="15" x14ac:dyDescent="0.2">
      <c r="A32" s="227" t="s">
        <v>35</v>
      </c>
      <c r="B32" s="228"/>
      <c r="C32" s="228"/>
      <c r="D32" s="229"/>
      <c r="E32" s="81"/>
      <c r="F32" s="82"/>
      <c r="G32" s="83">
        <f>SUM(G28:G31)</f>
        <v>7.9037000000000006</v>
      </c>
      <c r="H32" s="84"/>
      <c r="I32" s="81"/>
      <c r="J32" s="85"/>
      <c r="K32" s="83">
        <f>SUM(K28:K31)</f>
        <v>7.9857000000000005</v>
      </c>
      <c r="L32" s="86"/>
      <c r="M32" s="87">
        <f t="shared" si="2"/>
        <v>8.1999999999999851E-2</v>
      </c>
      <c r="N32" s="88">
        <f t="shared" si="3"/>
        <v>1.0374887710818964E-2</v>
      </c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89"/>
      <c r="CP32" s="89"/>
      <c r="CQ32" s="89"/>
      <c r="CR32" s="89"/>
      <c r="CS32" s="89"/>
      <c r="CT32" s="89"/>
      <c r="CU32" s="89"/>
      <c r="CV32" s="89"/>
      <c r="CW32" s="89"/>
      <c r="CX32" s="89"/>
      <c r="CY32" s="89"/>
      <c r="CZ32" s="89"/>
      <c r="DA32" s="89"/>
      <c r="DB32" s="89"/>
      <c r="DC32" s="89"/>
      <c r="DD32" s="89"/>
      <c r="DE32" s="89"/>
      <c r="DF32" s="89"/>
      <c r="DG32" s="89"/>
      <c r="DH32" s="89"/>
      <c r="DI32" s="89"/>
      <c r="DJ32" s="89"/>
      <c r="DK32" s="89"/>
      <c r="DL32" s="89"/>
      <c r="DM32" s="89"/>
      <c r="DN32" s="89"/>
      <c r="DO32" s="89"/>
      <c r="DP32" s="89"/>
      <c r="DQ32" s="89"/>
      <c r="DR32" s="89"/>
      <c r="DS32" s="89"/>
      <c r="DT32" s="89"/>
      <c r="DU32" s="89"/>
      <c r="DV32" s="89"/>
      <c r="DW32" s="89"/>
      <c r="DX32" s="89"/>
      <c r="DY32" s="89"/>
      <c r="DZ32" s="89"/>
      <c r="EA32" s="89"/>
      <c r="EB32" s="89"/>
      <c r="EC32" s="89"/>
      <c r="ED32" s="89"/>
      <c r="EE32" s="89"/>
      <c r="EF32" s="89"/>
      <c r="EG32" s="89"/>
      <c r="EH32" s="89"/>
      <c r="EI32" s="89"/>
      <c r="EJ32" s="89"/>
      <c r="EK32" s="89"/>
      <c r="EL32" s="89"/>
      <c r="EM32" s="89"/>
      <c r="EN32" s="89"/>
      <c r="EO32" s="89"/>
      <c r="EP32" s="89"/>
      <c r="EQ32" s="89"/>
      <c r="ER32" s="89"/>
      <c r="ES32" s="89"/>
      <c r="ET32" s="89"/>
      <c r="EU32" s="89"/>
      <c r="EV32" s="89"/>
      <c r="EW32" s="89"/>
      <c r="EX32" s="89"/>
      <c r="EY32" s="89"/>
      <c r="EZ32" s="89"/>
      <c r="FA32" s="89"/>
      <c r="FB32" s="89"/>
      <c r="FC32" s="89"/>
      <c r="FD32" s="89"/>
      <c r="FE32" s="89"/>
      <c r="FF32" s="89"/>
      <c r="FG32" s="89"/>
      <c r="FH32" s="89"/>
      <c r="FI32" s="89"/>
      <c r="FJ32" s="89"/>
      <c r="FK32" s="89"/>
      <c r="FL32" s="89"/>
    </row>
    <row r="33" spans="1:168" ht="14.25" x14ac:dyDescent="0.2">
      <c r="A33" s="230" t="s">
        <v>36</v>
      </c>
      <c r="B33" s="231"/>
      <c r="C33" s="232"/>
      <c r="D33" s="233"/>
      <c r="E33" s="62">
        <f>[2]SL_PSN!$I33</f>
        <v>9.2460000000000001E-2</v>
      </c>
      <c r="F33" s="95">
        <f>E18*(E16-1)</f>
        <v>9.6458549999999939</v>
      </c>
      <c r="G33" s="56">
        <f>E33*F33</f>
        <v>0.89185575329999944</v>
      </c>
      <c r="H33" s="84"/>
      <c r="I33" s="62">
        <f>[3]SL!$F$15</f>
        <v>9.2460000000000001E-2</v>
      </c>
      <c r="J33" s="95">
        <f>F33</f>
        <v>9.6458549999999939</v>
      </c>
      <c r="K33" s="56">
        <f>I33*J33</f>
        <v>0.89185575329999944</v>
      </c>
      <c r="L33" s="96"/>
      <c r="M33" s="60">
        <f t="shared" si="2"/>
        <v>0</v>
      </c>
      <c r="N33" s="61">
        <f t="shared" si="3"/>
        <v>0</v>
      </c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</row>
    <row r="34" spans="1:168" ht="14.25" x14ac:dyDescent="0.2">
      <c r="A34" s="230" t="s">
        <v>37</v>
      </c>
      <c r="B34" s="231"/>
      <c r="C34" s="232"/>
      <c r="D34" s="233"/>
      <c r="E34" s="97">
        <f>[2]SL_PSN!$I34</f>
        <v>-0.74010000000000009</v>
      </c>
      <c r="F34" s="95">
        <v>1</v>
      </c>
      <c r="G34" s="56">
        <f>F34*E34</f>
        <v>-0.74010000000000009</v>
      </c>
      <c r="H34" s="84"/>
      <c r="I34" s="97">
        <f>[3]SL!$F$85</f>
        <v>-0.26549999999999996</v>
      </c>
      <c r="J34" s="95">
        <f>F34</f>
        <v>1</v>
      </c>
      <c r="K34" s="56">
        <f>J34*I34</f>
        <v>-0.26549999999999996</v>
      </c>
      <c r="L34" s="96"/>
      <c r="M34" s="60">
        <f>K34-G34</f>
        <v>0.47460000000000013</v>
      </c>
      <c r="N34" s="61">
        <f>IF((G34)=0,"",(M34/G34))</f>
        <v>-0.64126469396027574</v>
      </c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</row>
    <row r="35" spans="1:168" ht="14.25" x14ac:dyDescent="0.2">
      <c r="A35" s="231" t="s">
        <v>38</v>
      </c>
      <c r="B35" s="231"/>
      <c r="C35" s="232"/>
      <c r="D35" s="233"/>
      <c r="E35" s="62">
        <f>[2]SL_PSN!$I35</f>
        <v>9.1700000000000004E-2</v>
      </c>
      <c r="F35" s="95">
        <v>1</v>
      </c>
      <c r="G35" s="56">
        <f>F35*E35</f>
        <v>9.1700000000000004E-2</v>
      </c>
      <c r="H35" s="84"/>
      <c r="I35" s="62">
        <f>[3]SL!$F$17</f>
        <v>9.1700000000000004E-2</v>
      </c>
      <c r="J35" s="95">
        <f>F35</f>
        <v>1</v>
      </c>
      <c r="K35" s="56">
        <f>J35*I35</f>
        <v>9.1700000000000004E-2</v>
      </c>
      <c r="L35" s="96"/>
      <c r="M35" s="60">
        <f>K35-G35</f>
        <v>0</v>
      </c>
      <c r="N35" s="61">
        <f>IF((G35)=0,"",(M35/G35))</f>
        <v>0</v>
      </c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</row>
    <row r="36" spans="1:168" ht="14.25" x14ac:dyDescent="0.2">
      <c r="A36" s="231"/>
      <c r="B36" s="231"/>
      <c r="C36" s="232"/>
      <c r="D36" s="233"/>
      <c r="E36" s="62">
        <f>[2]SL_PSN!$I36</f>
        <v>0</v>
      </c>
      <c r="F36" s="95"/>
      <c r="G36" s="56">
        <f t="shared" ref="G36:G37" si="4">F36*E36</f>
        <v>0</v>
      </c>
      <c r="H36" s="84"/>
      <c r="I36" s="62"/>
      <c r="J36" s="95"/>
      <c r="K36" s="56">
        <f t="shared" ref="K36" si="5">J36*I36</f>
        <v>0</v>
      </c>
      <c r="L36" s="96"/>
      <c r="M36" s="60">
        <f t="shared" ref="M36:M37" si="6">K36-G36</f>
        <v>0</v>
      </c>
      <c r="N36" s="61" t="str">
        <f t="shared" ref="N36:N37" si="7">IF((G36)=0,"",(M36/G36))</f>
        <v/>
      </c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</row>
    <row r="37" spans="1:168" ht="14.25" x14ac:dyDescent="0.2">
      <c r="A37" s="231" t="s">
        <v>57</v>
      </c>
      <c r="B37" s="231"/>
      <c r="C37" s="232"/>
      <c r="D37" s="233"/>
      <c r="E37" s="62">
        <f>[2]SL_PSN!$I37</f>
        <v>3.0999999999999999E-3</v>
      </c>
      <c r="F37" s="95">
        <f>E18</f>
        <v>279.59000000000003</v>
      </c>
      <c r="G37" s="56">
        <f t="shared" si="4"/>
        <v>0.86672900000000008</v>
      </c>
      <c r="H37" s="84"/>
      <c r="I37" s="62"/>
      <c r="J37" s="171"/>
      <c r="K37" s="56"/>
      <c r="L37" s="96"/>
      <c r="M37" s="60">
        <f t="shared" si="6"/>
        <v>-0.86672900000000008</v>
      </c>
      <c r="N37" s="61">
        <f t="shared" si="7"/>
        <v>-1</v>
      </c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</row>
    <row r="38" spans="1:168" ht="15" x14ac:dyDescent="0.2">
      <c r="A38" s="234" t="s">
        <v>40</v>
      </c>
      <c r="B38" s="235"/>
      <c r="C38" s="235"/>
      <c r="D38" s="236"/>
      <c r="E38" s="102"/>
      <c r="F38" s="102"/>
      <c r="G38" s="103">
        <f>SUM(G32:G37)</f>
        <v>9.0138847532999993</v>
      </c>
      <c r="H38" s="84"/>
      <c r="I38" s="102"/>
      <c r="J38" s="104"/>
      <c r="K38" s="103">
        <f>SUM(K32:K37)</f>
        <v>8.7037557532999994</v>
      </c>
      <c r="L38" s="86"/>
      <c r="M38" s="105">
        <f t="shared" ref="M38:M54" si="8">K38-G38</f>
        <v>-0.31012899999999988</v>
      </c>
      <c r="N38" s="106">
        <f t="shared" ref="N38:N54" si="9">IF((G38)=0,"",(M38/G38))</f>
        <v>-3.4405698373995861E-2</v>
      </c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</row>
    <row r="39" spans="1:168" ht="14.25" x14ac:dyDescent="0.2">
      <c r="A39" s="237" t="s">
        <v>41</v>
      </c>
      <c r="B39" s="237"/>
      <c r="C39" s="238"/>
      <c r="D39" s="239"/>
      <c r="E39" s="62">
        <f>[2]SL_PSN!$I39</f>
        <v>2.1442000000000001</v>
      </c>
      <c r="F39" s="110">
        <v>1</v>
      </c>
      <c r="G39" s="56">
        <f>F39*E39</f>
        <v>2.1442000000000001</v>
      </c>
      <c r="H39" s="84"/>
      <c r="I39" s="62">
        <f>[3]SL!$F$20</f>
        <v>2.2202999999999999</v>
      </c>
      <c r="J39" s="111">
        <f>F39</f>
        <v>1</v>
      </c>
      <c r="K39" s="56">
        <f>J39*I39</f>
        <v>2.2202999999999999</v>
      </c>
      <c r="L39" s="96"/>
      <c r="M39" s="60">
        <f t="shared" si="8"/>
        <v>7.6099999999999834E-2</v>
      </c>
      <c r="N39" s="61">
        <f t="shared" si="9"/>
        <v>3.5491092248857305E-2</v>
      </c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</row>
    <row r="40" spans="1:168" ht="14.25" x14ac:dyDescent="0.2">
      <c r="A40" s="289" t="s">
        <v>42</v>
      </c>
      <c r="B40" s="289"/>
      <c r="C40" s="289"/>
      <c r="D40" s="239"/>
      <c r="E40" s="62">
        <f>[2]SL_PSN!$I40</f>
        <v>0.92700000000000005</v>
      </c>
      <c r="F40" s="110">
        <v>1</v>
      </c>
      <c r="G40" s="56">
        <f>F40*E40</f>
        <v>0.92700000000000005</v>
      </c>
      <c r="H40" s="84"/>
      <c r="I40" s="62">
        <f>[3]SL!$F$21</f>
        <v>0.95030000000000003</v>
      </c>
      <c r="J40" s="111">
        <f>F40</f>
        <v>1</v>
      </c>
      <c r="K40" s="56">
        <f>J40*I40</f>
        <v>0.95030000000000003</v>
      </c>
      <c r="L40" s="96"/>
      <c r="M40" s="60">
        <f t="shared" si="8"/>
        <v>2.3299999999999987E-2</v>
      </c>
      <c r="N40" s="61">
        <f t="shared" si="9"/>
        <v>2.5134843581445507E-2</v>
      </c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</row>
    <row r="41" spans="1:168" ht="15" x14ac:dyDescent="0.2">
      <c r="A41" s="234" t="s">
        <v>43</v>
      </c>
      <c r="B41" s="240"/>
      <c r="C41" s="240"/>
      <c r="D41" s="241"/>
      <c r="E41" s="102"/>
      <c r="F41" s="102"/>
      <c r="G41" s="103">
        <f>SUM(G38:G40)</f>
        <v>12.085084753299999</v>
      </c>
      <c r="H41" s="114"/>
      <c r="I41" s="115"/>
      <c r="J41" s="116"/>
      <c r="K41" s="103">
        <f>SUM(K38:K40)</f>
        <v>11.8743557533</v>
      </c>
      <c r="L41" s="117"/>
      <c r="M41" s="105">
        <f t="shared" si="8"/>
        <v>-0.21072899999999883</v>
      </c>
      <c r="N41" s="106">
        <f t="shared" si="9"/>
        <v>-1.7437113955072296E-2</v>
      </c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</row>
    <row r="42" spans="1:168" ht="14.25" x14ac:dyDescent="0.2">
      <c r="A42" s="242" t="s">
        <v>44</v>
      </c>
      <c r="B42" s="231"/>
      <c r="C42" s="232"/>
      <c r="D42" s="233"/>
      <c r="E42" s="119">
        <f>[2]SL_PSN!$I42</f>
        <v>4.4000000000000003E-3</v>
      </c>
      <c r="F42" s="110">
        <f>E18*E16</f>
        <v>289.23585500000002</v>
      </c>
      <c r="G42" s="120">
        <f t="shared" ref="G42:G48" si="10">F42*E42</f>
        <v>1.2726377620000002</v>
      </c>
      <c r="H42" s="96"/>
      <c r="I42" s="119">
        <f>[2]SL_PSN!$I42</f>
        <v>4.4000000000000003E-3</v>
      </c>
      <c r="J42" s="111">
        <f>E18*E16</f>
        <v>289.23585500000002</v>
      </c>
      <c r="K42" s="120">
        <f t="shared" ref="K42:K48" si="11">J42*I42</f>
        <v>1.2726377620000002</v>
      </c>
      <c r="L42" s="96"/>
      <c r="M42" s="60">
        <f t="shared" si="8"/>
        <v>0</v>
      </c>
      <c r="N42" s="121">
        <f t="shared" si="9"/>
        <v>0</v>
      </c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</row>
    <row r="43" spans="1:168" ht="14.25" x14ac:dyDescent="0.2">
      <c r="A43" s="242" t="s">
        <v>45</v>
      </c>
      <c r="B43" s="231"/>
      <c r="C43" s="232"/>
      <c r="D43" s="233"/>
      <c r="E43" s="119">
        <f>[2]SL_PSN!$I43</f>
        <v>1.2999999999999999E-3</v>
      </c>
      <c r="F43" s="110">
        <f>E18*E16</f>
        <v>289.23585500000002</v>
      </c>
      <c r="G43" s="120">
        <f t="shared" si="10"/>
        <v>0.37600661149999998</v>
      </c>
      <c r="H43" s="96"/>
      <c r="I43" s="119">
        <f>[2]SL_PSN!$I43</f>
        <v>1.2999999999999999E-3</v>
      </c>
      <c r="J43" s="111">
        <f>E18*E16</f>
        <v>289.23585500000002</v>
      </c>
      <c r="K43" s="120">
        <f t="shared" si="11"/>
        <v>0.37600661149999998</v>
      </c>
      <c r="L43" s="96"/>
      <c r="M43" s="60">
        <f t="shared" si="8"/>
        <v>0</v>
      </c>
      <c r="N43" s="121">
        <f t="shared" si="9"/>
        <v>0</v>
      </c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</row>
    <row r="44" spans="1:168" ht="14.25" x14ac:dyDescent="0.2">
      <c r="A44" s="231" t="s">
        <v>46</v>
      </c>
      <c r="B44" s="231"/>
      <c r="C44" s="232"/>
      <c r="D44" s="233"/>
      <c r="E44" s="272">
        <f>[2]SL_PSN!$I44</f>
        <v>0.25</v>
      </c>
      <c r="F44" s="110">
        <v>1</v>
      </c>
      <c r="G44" s="120">
        <f t="shared" si="10"/>
        <v>0.25</v>
      </c>
      <c r="H44" s="96"/>
      <c r="I44" s="272">
        <f>[2]SL_PSN!$I44</f>
        <v>0.25</v>
      </c>
      <c r="J44" s="111">
        <v>1</v>
      </c>
      <c r="K44" s="120">
        <f t="shared" si="11"/>
        <v>0.25</v>
      </c>
      <c r="L44" s="96"/>
      <c r="M44" s="60">
        <f t="shared" si="8"/>
        <v>0</v>
      </c>
      <c r="N44" s="121">
        <f t="shared" si="9"/>
        <v>0</v>
      </c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</row>
    <row r="45" spans="1:168" ht="14.25" x14ac:dyDescent="0.2">
      <c r="A45" s="231" t="s">
        <v>47</v>
      </c>
      <c r="B45" s="231"/>
      <c r="C45" s="232"/>
      <c r="D45" s="233"/>
      <c r="E45" s="273">
        <f>[2]SL_PSN!$I45</f>
        <v>7.0000000000000001E-3</v>
      </c>
      <c r="F45" s="110">
        <f>E18</f>
        <v>279.59000000000003</v>
      </c>
      <c r="G45" s="120">
        <f t="shared" si="10"/>
        <v>1.9571300000000003</v>
      </c>
      <c r="H45" s="96"/>
      <c r="I45" s="273">
        <f>[2]SL_PSN!$I45</f>
        <v>7.0000000000000001E-3</v>
      </c>
      <c r="J45" s="111">
        <f>E18</f>
        <v>279.59000000000003</v>
      </c>
      <c r="K45" s="120">
        <f t="shared" si="11"/>
        <v>1.9571300000000003</v>
      </c>
      <c r="L45" s="96"/>
      <c r="M45" s="60">
        <f t="shared" si="8"/>
        <v>0</v>
      </c>
      <c r="N45" s="121">
        <f t="shared" si="9"/>
        <v>0</v>
      </c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</row>
    <row r="46" spans="1:168" ht="14.25" x14ac:dyDescent="0.2">
      <c r="A46" s="231" t="s">
        <v>48</v>
      </c>
      <c r="B46" s="231"/>
      <c r="C46" s="232"/>
      <c r="D46" s="233"/>
      <c r="E46" s="119">
        <f>[2]SL_PSN!$I46</f>
        <v>7.4999999999999997E-2</v>
      </c>
      <c r="F46" s="110">
        <v>178.93760000000003</v>
      </c>
      <c r="G46" s="120">
        <f t="shared" si="10"/>
        <v>13.420320000000002</v>
      </c>
      <c r="H46" s="96"/>
      <c r="I46" s="119">
        <f>[2]SL_PSN!$I46</f>
        <v>7.4999999999999997E-2</v>
      </c>
      <c r="J46" s="110">
        <f t="shared" ref="J46:J47" si="12">F46</f>
        <v>178.93760000000003</v>
      </c>
      <c r="K46" s="120">
        <f t="shared" si="11"/>
        <v>13.420320000000002</v>
      </c>
      <c r="L46" s="96"/>
      <c r="M46" s="60">
        <f t="shared" si="8"/>
        <v>0</v>
      </c>
      <c r="N46" s="121">
        <f t="shared" si="9"/>
        <v>0</v>
      </c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</row>
    <row r="47" spans="1:168" ht="14.25" x14ac:dyDescent="0.2">
      <c r="A47" s="231" t="s">
        <v>49</v>
      </c>
      <c r="B47" s="231"/>
      <c r="C47" s="232"/>
      <c r="D47" s="233"/>
      <c r="E47" s="119">
        <f>[2]SL_PSN!$I47</f>
        <v>0.112</v>
      </c>
      <c r="F47" s="110">
        <v>50.326200000000007</v>
      </c>
      <c r="G47" s="120">
        <f t="shared" si="10"/>
        <v>5.6365344000000013</v>
      </c>
      <c r="H47" s="96"/>
      <c r="I47" s="119">
        <f>[2]SL_PSN!$I47</f>
        <v>0.112</v>
      </c>
      <c r="J47" s="110">
        <f t="shared" si="12"/>
        <v>50.326200000000007</v>
      </c>
      <c r="K47" s="120">
        <f t="shared" si="11"/>
        <v>5.6365344000000013</v>
      </c>
      <c r="L47" s="96"/>
      <c r="M47" s="60">
        <f t="shared" si="8"/>
        <v>0</v>
      </c>
      <c r="N47" s="121">
        <f t="shared" si="9"/>
        <v>0</v>
      </c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</row>
    <row r="48" spans="1:168" ht="15" thickBot="1" x14ac:dyDescent="0.25">
      <c r="A48" s="192" t="s">
        <v>50</v>
      </c>
      <c r="B48" s="231"/>
      <c r="C48" s="232"/>
      <c r="D48" s="233"/>
      <c r="E48" s="119">
        <f>[2]SL_PSN!$I48</f>
        <v>0.13500000000000001</v>
      </c>
      <c r="F48" s="110">
        <v>50.326200000000007</v>
      </c>
      <c r="G48" s="120">
        <f t="shared" si="10"/>
        <v>6.7940370000000012</v>
      </c>
      <c r="H48" s="96"/>
      <c r="I48" s="119">
        <f>[2]SL_PSN!$I48</f>
        <v>0.13500000000000001</v>
      </c>
      <c r="J48" s="110">
        <f>F48</f>
        <v>50.326200000000007</v>
      </c>
      <c r="K48" s="120">
        <f t="shared" si="11"/>
        <v>6.7940370000000012</v>
      </c>
      <c r="L48" s="96"/>
      <c r="M48" s="60">
        <f t="shared" si="8"/>
        <v>0</v>
      </c>
      <c r="N48" s="121">
        <f t="shared" si="9"/>
        <v>0</v>
      </c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</row>
    <row r="49" spans="1:168" ht="15" thickBot="1" x14ac:dyDescent="0.25">
      <c r="A49" s="243"/>
      <c r="B49" s="244"/>
      <c r="C49" s="244"/>
      <c r="D49" s="245"/>
      <c r="E49" s="126"/>
      <c r="F49" s="127"/>
      <c r="G49" s="128"/>
      <c r="H49" s="129"/>
      <c r="I49" s="126"/>
      <c r="J49" s="130"/>
      <c r="K49" s="128"/>
      <c r="L49" s="129"/>
      <c r="M49" s="131"/>
      <c r="N49" s="13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</row>
    <row r="50" spans="1:168" ht="15" x14ac:dyDescent="0.2">
      <c r="A50" s="246" t="s">
        <v>51</v>
      </c>
      <c r="B50" s="231"/>
      <c r="C50" s="231"/>
      <c r="D50" s="247"/>
      <c r="E50" s="135"/>
      <c r="F50" s="136"/>
      <c r="G50" s="137">
        <f>SUM(G41:G45,G46:G48)</f>
        <v>41.791750526800008</v>
      </c>
      <c r="H50" s="138"/>
      <c r="I50" s="139"/>
      <c r="J50" s="139"/>
      <c r="K50" s="140">
        <f>SUM(K41:K45,K46:K48)</f>
        <v>41.581021526800008</v>
      </c>
      <c r="L50" s="141"/>
      <c r="M50" s="142">
        <f t="shared" ref="M50" si="13">K50-G50</f>
        <v>-0.21072900000000061</v>
      </c>
      <c r="N50" s="143">
        <f t="shared" ref="N50" si="14">IF((G50)=0,"",(M50/G50))</f>
        <v>-5.0423587752052969E-3</v>
      </c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</row>
    <row r="51" spans="1:168" ht="14.25" x14ac:dyDescent="0.2">
      <c r="A51" s="248" t="s">
        <v>52</v>
      </c>
      <c r="B51" s="231"/>
      <c r="C51" s="231"/>
      <c r="D51" s="247"/>
      <c r="E51" s="135">
        <v>0.13</v>
      </c>
      <c r="F51" s="145"/>
      <c r="G51" s="146">
        <f>G50*E51</f>
        <v>5.4329275684840015</v>
      </c>
      <c r="H51" s="55"/>
      <c r="I51" s="135">
        <v>0.13</v>
      </c>
      <c r="J51" s="55"/>
      <c r="K51" s="147">
        <f>K50*I51</f>
        <v>5.4055327984840016</v>
      </c>
      <c r="L51" s="148"/>
      <c r="M51" s="149">
        <f t="shared" si="8"/>
        <v>-2.7394769999999902E-2</v>
      </c>
      <c r="N51" s="150">
        <f t="shared" si="9"/>
        <v>-5.042358775205264E-3</v>
      </c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</row>
    <row r="52" spans="1:168" ht="15" x14ac:dyDescent="0.2">
      <c r="A52" s="249" t="s">
        <v>66</v>
      </c>
      <c r="B52" s="231"/>
      <c r="C52" s="231"/>
      <c r="D52" s="247"/>
      <c r="E52" s="55"/>
      <c r="F52" s="145"/>
      <c r="G52" s="146">
        <f>G50+G51</f>
        <v>47.224678095284013</v>
      </c>
      <c r="H52" s="55"/>
      <c r="I52" s="55"/>
      <c r="J52" s="55"/>
      <c r="K52" s="147">
        <f>K50+K51</f>
        <v>46.986554325284011</v>
      </c>
      <c r="L52" s="148"/>
      <c r="M52" s="149">
        <f t="shared" si="8"/>
        <v>-0.2381237700000014</v>
      </c>
      <c r="N52" s="150">
        <f t="shared" si="9"/>
        <v>-5.0423587752053117E-3</v>
      </c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</row>
    <row r="53" spans="1:168" ht="24" customHeight="1" x14ac:dyDescent="0.2">
      <c r="A53" s="290" t="s">
        <v>67</v>
      </c>
      <c r="B53" s="290"/>
      <c r="C53" s="290"/>
      <c r="D53" s="247"/>
      <c r="E53" s="55"/>
      <c r="F53" s="145"/>
      <c r="G53" s="152">
        <f>ROUND(-G52*10%,2)</f>
        <v>-4.72</v>
      </c>
      <c r="H53" s="55"/>
      <c r="I53" s="55"/>
      <c r="J53" s="55"/>
      <c r="K53" s="153">
        <f>ROUND(-K52*10%,2)</f>
        <v>-4.7</v>
      </c>
      <c r="L53" s="148"/>
      <c r="M53" s="154">
        <f t="shared" si="8"/>
        <v>1.9999999999999574E-2</v>
      </c>
      <c r="N53" s="155">
        <f t="shared" si="9"/>
        <v>-4.2372881355931301E-3</v>
      </c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</row>
    <row r="54" spans="1:168" ht="15.75" thickBot="1" x14ac:dyDescent="0.25">
      <c r="A54" s="275" t="s">
        <v>55</v>
      </c>
      <c r="B54" s="275"/>
      <c r="C54" s="275"/>
      <c r="D54" s="250"/>
      <c r="E54" s="157"/>
      <c r="F54" s="158"/>
      <c r="G54" s="159">
        <f>G52+G53</f>
        <v>42.504678095284014</v>
      </c>
      <c r="H54" s="160"/>
      <c r="I54" s="160"/>
      <c r="J54" s="160"/>
      <c r="K54" s="161">
        <f>K52+K53</f>
        <v>42.286554325284008</v>
      </c>
      <c r="L54" s="162"/>
      <c r="M54" s="87">
        <f t="shared" si="8"/>
        <v>-0.21812377000000538</v>
      </c>
      <c r="N54" s="88">
        <f t="shared" si="9"/>
        <v>-5.1317591327484178E-3</v>
      </c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</row>
    <row r="55" spans="1:168" ht="15" thickBot="1" x14ac:dyDescent="0.25">
      <c r="A55" s="243"/>
      <c r="B55" s="244"/>
      <c r="C55" s="244"/>
      <c r="D55" s="245"/>
      <c r="E55" s="251"/>
      <c r="F55" s="252"/>
      <c r="G55" s="253"/>
      <c r="H55" s="254"/>
      <c r="I55" s="251"/>
      <c r="J55" s="254"/>
      <c r="K55" s="255"/>
      <c r="L55" s="252"/>
      <c r="M55" s="256"/>
      <c r="N55" s="257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</row>
    <row r="56" spans="1:168" ht="14.25" x14ac:dyDescent="0.2">
      <c r="A56" s="192"/>
      <c r="B56" s="192"/>
      <c r="C56" s="192"/>
      <c r="D56" s="191"/>
      <c r="E56" s="191"/>
      <c r="F56" s="191"/>
      <c r="G56" s="191"/>
      <c r="H56" s="191"/>
      <c r="I56" s="191"/>
      <c r="J56" s="191"/>
      <c r="K56" s="258"/>
      <c r="L56" s="191"/>
      <c r="M56" s="191"/>
      <c r="N56" s="191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</row>
    <row r="57" spans="1:168" ht="14.25" x14ac:dyDescent="0.2">
      <c r="A57" s="192"/>
      <c r="B57" s="192"/>
      <c r="C57" s="192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22"/>
      <c r="EY57" s="22"/>
      <c r="EZ57" s="22"/>
      <c r="FA57" s="22"/>
      <c r="FB57" s="22"/>
      <c r="FC57" s="22"/>
      <c r="FD57" s="22"/>
      <c r="FE57" s="22"/>
      <c r="FF57" s="22"/>
      <c r="FG57" s="22"/>
      <c r="FH57" s="22"/>
      <c r="FI57" s="22"/>
      <c r="FJ57" s="22"/>
      <c r="FK57" s="22"/>
      <c r="FL57" s="22"/>
    </row>
    <row r="58" spans="1:168" ht="14.25" x14ac:dyDescent="0.2">
      <c r="A58" s="192"/>
      <c r="B58" s="192"/>
      <c r="C58" s="192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EW58" s="22"/>
      <c r="EX58" s="22"/>
      <c r="EY58" s="22"/>
      <c r="EZ58" s="22"/>
      <c r="FA58" s="22"/>
      <c r="FB58" s="22"/>
      <c r="FC58" s="22"/>
      <c r="FD58" s="22"/>
      <c r="FE58" s="22"/>
      <c r="FF58" s="22"/>
      <c r="FG58" s="22"/>
      <c r="FH58" s="22"/>
      <c r="FI58" s="22"/>
      <c r="FJ58" s="22"/>
      <c r="FK58" s="22"/>
      <c r="FL58" s="22"/>
    </row>
    <row r="59" spans="1:168" ht="15" x14ac:dyDescent="0.25">
      <c r="A59" s="203" t="s">
        <v>56</v>
      </c>
      <c r="B59" s="192"/>
      <c r="C59" s="192"/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  <c r="EX59" s="22"/>
      <c r="EY59" s="22"/>
      <c r="EZ59" s="22"/>
      <c r="FA59" s="22"/>
      <c r="FB59" s="22"/>
      <c r="FC59" s="22"/>
      <c r="FD59" s="22"/>
      <c r="FE59" s="22"/>
      <c r="FF59" s="22"/>
      <c r="FG59" s="22"/>
      <c r="FH59" s="22"/>
      <c r="FI59" s="22"/>
      <c r="FJ59" s="22"/>
      <c r="FK59" s="22"/>
      <c r="FL59" s="22"/>
    </row>
    <row r="60" spans="1:168" x14ac:dyDescent="0.2">
      <c r="A60" s="16"/>
      <c r="B60" s="16"/>
      <c r="C60" s="16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22"/>
      <c r="FA60" s="22"/>
      <c r="FB60" s="22"/>
      <c r="FC60" s="22"/>
      <c r="FD60" s="22"/>
      <c r="FE60" s="22"/>
      <c r="FF60" s="22"/>
      <c r="FG60" s="22"/>
      <c r="FH60" s="22"/>
      <c r="FI60" s="22"/>
      <c r="FJ60" s="22"/>
      <c r="FK60" s="22"/>
      <c r="FL60" s="22"/>
    </row>
  </sheetData>
  <mergeCells count="14">
    <mergeCell ref="A54:C54"/>
    <mergeCell ref="A3:J3"/>
    <mergeCell ref="A10:N10"/>
    <mergeCell ref="A11:N11"/>
    <mergeCell ref="C14:K14"/>
    <mergeCell ref="E23:J23"/>
    <mergeCell ref="E25:G25"/>
    <mergeCell ref="I25:K25"/>
    <mergeCell ref="M25:N25"/>
    <mergeCell ref="C26:C27"/>
    <mergeCell ref="M26:M27"/>
    <mergeCell ref="N26:N27"/>
    <mergeCell ref="A40:C40"/>
    <mergeCell ref="A53:C53"/>
  </mergeCells>
  <dataValidations count="4">
    <dataValidation type="list" allowBlank="1" showInputMessage="1" showErrorMessage="1" sqref="C14">
      <formula1>BI_LDCLIST</formula1>
    </dataValidation>
    <dataValidation showDropDown="1" showInputMessage="1" showErrorMessage="1" prompt="Select Charge Unit - monthly, per kWh, per kW" sqref="C28:C31 C34:C37 C39 C42:C48"/>
    <dataValidation type="list" allowBlank="1" showInputMessage="1" showErrorMessage="1" sqref="D39:D40 D55 D28:D31 D34:D37 D42:D49">
      <formula1>#REF!</formula1>
    </dataValidation>
    <dataValidation type="list" allowBlank="1" showInputMessage="1" showErrorMessage="1" prompt="Select Charge Unit - monthly, per kWh, per kW" sqref="C49 C55">
      <formula1>"Monthly, per kWh, per kW"</formula1>
    </dataValidation>
  </dataValidations>
  <pageMargins left="0.7" right="0.7" top="0.75" bottom="0.75" header="0.3" footer="0.3"/>
  <pageSetup scale="4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L59"/>
  <sheetViews>
    <sheetView topLeftCell="A25" zoomScale="70" zoomScaleNormal="70" workbookViewId="0">
      <selection activeCell="T48" sqref="T48"/>
    </sheetView>
  </sheetViews>
  <sheetFormatPr defaultRowHeight="12.75" x14ac:dyDescent="0.2"/>
  <cols>
    <col min="1" max="1" width="65.42578125" style="22" customWidth="1"/>
    <col min="2" max="2" width="1.28515625" style="22" customWidth="1"/>
    <col min="3" max="3" width="11.28515625" style="22" customWidth="1"/>
    <col min="4" max="4" width="1.28515625" style="22" customWidth="1"/>
    <col min="5" max="5" width="12.28515625" style="22" customWidth="1"/>
    <col min="6" max="6" width="12.28515625" style="22" bestFit="1" customWidth="1"/>
    <col min="7" max="7" width="14.5703125" style="22" customWidth="1"/>
    <col min="8" max="8" width="2.85546875" style="22" customWidth="1"/>
    <col min="9" max="9" width="12.140625" style="22" customWidth="1"/>
    <col min="10" max="10" width="12.28515625" style="22" customWidth="1"/>
    <col min="11" max="11" width="18.85546875" style="22" customWidth="1"/>
    <col min="12" max="12" width="2.85546875" style="22" customWidth="1"/>
    <col min="13" max="13" width="18.85546875" style="22" customWidth="1"/>
    <col min="14" max="14" width="12.85546875" style="22" customWidth="1"/>
    <col min="15" max="15" width="3.85546875" style="16" customWidth="1"/>
    <col min="16" max="18" width="9.140625" style="16"/>
    <col min="19" max="19" width="0" style="16" hidden="1" customWidth="1"/>
    <col min="20" max="25" width="9.140625" style="16"/>
    <col min="26" max="27" width="0" style="22" hidden="1" customWidth="1"/>
    <col min="28" max="28" width="9.140625" style="22"/>
    <col min="29" max="168" width="9.140625" style="16"/>
    <col min="169" max="16384" width="9.140625" style="22"/>
  </cols>
  <sheetData>
    <row r="1" spans="1:168" s="12" customFormat="1" ht="15" customHeight="1" x14ac:dyDescent="0.25">
      <c r="A1" s="182"/>
      <c r="B1" s="182"/>
      <c r="C1" s="182"/>
      <c r="D1" s="182"/>
      <c r="E1" s="182"/>
      <c r="F1" s="182"/>
      <c r="G1" s="182"/>
      <c r="H1" s="182"/>
      <c r="I1" s="182"/>
      <c r="J1" s="182"/>
      <c r="K1" s="183"/>
      <c r="L1" s="184"/>
      <c r="M1" s="185"/>
      <c r="N1" s="186"/>
      <c r="O1" s="16"/>
      <c r="P1" s="17"/>
      <c r="Q1" s="17"/>
      <c r="R1" s="17"/>
      <c r="S1" s="17">
        <v>1</v>
      </c>
      <c r="T1" s="17"/>
      <c r="U1" s="17"/>
      <c r="V1" s="17"/>
      <c r="W1" s="17"/>
      <c r="X1" s="17"/>
      <c r="Y1" s="17"/>
      <c r="Z1" s="263">
        <f>MATCH(C14, '[5]3. Rate Class Selection'!B19:B40,0)</f>
        <v>6</v>
      </c>
      <c r="AA1" s="264" t="str">
        <f>VLOOKUP(C14, [5]lists!AO:AP,2,0)</f>
        <v>kWh</v>
      </c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</row>
    <row r="2" spans="1:168" s="12" customFormat="1" ht="15" customHeight="1" x14ac:dyDescent="0.25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3"/>
      <c r="L2" s="184"/>
      <c r="M2" s="185"/>
      <c r="N2" s="188"/>
      <c r="O2" s="16"/>
      <c r="P2" s="17"/>
      <c r="Q2" s="17"/>
      <c r="R2" s="17"/>
      <c r="S2" s="17"/>
      <c r="T2" s="17"/>
      <c r="U2" s="17"/>
      <c r="V2" s="17"/>
      <c r="W2" s="17"/>
      <c r="X2" s="17"/>
      <c r="Y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</row>
    <row r="3" spans="1:168" s="12" customFormat="1" ht="15" customHeight="1" x14ac:dyDescent="0.25">
      <c r="A3" s="276"/>
      <c r="B3" s="276"/>
      <c r="C3" s="276"/>
      <c r="D3" s="276"/>
      <c r="E3" s="276"/>
      <c r="F3" s="276"/>
      <c r="G3" s="276"/>
      <c r="H3" s="276"/>
      <c r="I3" s="276"/>
      <c r="J3" s="276"/>
      <c r="K3" s="183"/>
      <c r="L3" s="184"/>
      <c r="M3" s="185"/>
      <c r="N3" s="188"/>
      <c r="O3" s="16"/>
      <c r="P3" s="17"/>
      <c r="Q3" s="17"/>
      <c r="R3" s="17"/>
      <c r="S3" s="17"/>
      <c r="T3" s="17"/>
      <c r="U3" s="17"/>
      <c r="V3" s="17"/>
      <c r="W3" s="17"/>
      <c r="X3" s="17"/>
      <c r="Y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</row>
    <row r="4" spans="1:168" s="12" customFormat="1" ht="15" customHeight="1" x14ac:dyDescent="0.25">
      <c r="A4" s="187"/>
      <c r="B4" s="187"/>
      <c r="C4" s="187"/>
      <c r="D4" s="187"/>
      <c r="E4" s="187"/>
      <c r="F4" s="187"/>
      <c r="G4" s="187"/>
      <c r="H4" s="189"/>
      <c r="I4" s="189"/>
      <c r="J4" s="189"/>
      <c r="K4" s="183"/>
      <c r="L4" s="184"/>
      <c r="M4" s="185"/>
      <c r="N4" s="188"/>
      <c r="O4" s="16"/>
      <c r="P4" s="17"/>
      <c r="Q4" s="17"/>
      <c r="R4" s="17"/>
      <c r="S4" s="17"/>
      <c r="T4" s="17"/>
      <c r="U4" s="17"/>
      <c r="V4" s="17"/>
      <c r="W4" s="17"/>
      <c r="X4" s="17"/>
      <c r="Y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</row>
    <row r="5" spans="1:168" s="12" customFormat="1" ht="15" customHeight="1" x14ac:dyDescent="0.25">
      <c r="A5" s="183"/>
      <c r="B5" s="190"/>
      <c r="C5" s="190"/>
      <c r="D5" s="190"/>
      <c r="E5" s="183"/>
      <c r="F5" s="183"/>
      <c r="G5" s="183"/>
      <c r="H5" s="183"/>
      <c r="I5" s="183"/>
      <c r="J5" s="183"/>
      <c r="K5" s="183"/>
      <c r="L5" s="184"/>
      <c r="M5" s="185"/>
      <c r="N5" s="186"/>
      <c r="O5" s="16"/>
      <c r="P5" s="17"/>
      <c r="Q5" s="17"/>
      <c r="R5" s="17"/>
      <c r="S5" s="17"/>
      <c r="T5" s="17"/>
      <c r="U5" s="17"/>
      <c r="V5" s="17"/>
      <c r="W5" s="17"/>
      <c r="X5" s="17"/>
      <c r="Y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</row>
    <row r="6" spans="1:168" s="12" customFormat="1" ht="9" customHeight="1" x14ac:dyDescent="0.2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4"/>
      <c r="M6" s="185"/>
      <c r="N6" s="186"/>
      <c r="O6" s="16"/>
      <c r="P6" s="17"/>
      <c r="Q6" s="17"/>
      <c r="R6" s="17"/>
      <c r="S6" s="17"/>
      <c r="T6" s="17"/>
      <c r="U6" s="17"/>
      <c r="V6" s="17"/>
      <c r="W6" s="17"/>
      <c r="X6" s="17"/>
      <c r="Y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</row>
    <row r="7" spans="1:168" s="12" customFormat="1" ht="15" x14ac:dyDescent="0.25">
      <c r="A7" s="183"/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4"/>
      <c r="M7" s="185"/>
      <c r="N7" s="186"/>
      <c r="O7" s="16"/>
      <c r="P7" s="17"/>
      <c r="Q7" s="17"/>
      <c r="R7" s="17"/>
      <c r="S7" s="17"/>
      <c r="T7" s="17"/>
      <c r="U7" s="17"/>
      <c r="V7" s="17"/>
      <c r="W7" s="17"/>
      <c r="X7" s="17"/>
      <c r="Y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</row>
    <row r="8" spans="1:168" s="12" customFormat="1" ht="15" customHeight="1" x14ac:dyDescent="0.2">
      <c r="A8" s="183"/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91"/>
      <c r="N8" s="191"/>
      <c r="O8" s="16"/>
      <c r="P8" s="17"/>
      <c r="Q8" s="17"/>
      <c r="R8" s="17"/>
      <c r="S8" s="17"/>
      <c r="T8" s="17"/>
      <c r="U8" s="17"/>
      <c r="V8" s="17"/>
      <c r="W8" s="17"/>
      <c r="X8" s="17"/>
      <c r="Y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</row>
    <row r="9" spans="1:168" ht="7.5" customHeight="1" x14ac:dyDescent="0.2">
      <c r="A9" s="191"/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</row>
    <row r="10" spans="1:168" ht="18.75" customHeight="1" x14ac:dyDescent="0.25">
      <c r="A10" s="277" t="s">
        <v>70</v>
      </c>
      <c r="B10" s="277"/>
      <c r="C10" s="277"/>
      <c r="D10" s="277"/>
      <c r="E10" s="277"/>
      <c r="F10" s="277"/>
      <c r="G10" s="277"/>
      <c r="H10" s="277"/>
      <c r="I10" s="277"/>
      <c r="J10" s="277"/>
      <c r="K10" s="277"/>
      <c r="L10" s="277"/>
      <c r="M10" s="277"/>
      <c r="N10" s="277"/>
    </row>
    <row r="11" spans="1:168" ht="18.75" customHeight="1" x14ac:dyDescent="0.25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</row>
    <row r="12" spans="1:168" s="16" customFormat="1" ht="14.25" x14ac:dyDescent="0.2">
      <c r="A12" s="192"/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</row>
    <row r="13" spans="1:168" s="16" customFormat="1" ht="14.25" x14ac:dyDescent="0.2">
      <c r="A13" s="192"/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</row>
    <row r="14" spans="1:168" ht="15" x14ac:dyDescent="0.25">
      <c r="A14" s="193" t="s">
        <v>0</v>
      </c>
      <c r="B14" s="191"/>
      <c r="C14" s="278" t="s">
        <v>59</v>
      </c>
      <c r="D14" s="278"/>
      <c r="E14" s="278"/>
      <c r="F14" s="278"/>
      <c r="G14" s="278"/>
      <c r="H14" s="278"/>
      <c r="I14" s="278"/>
      <c r="J14" s="278"/>
      <c r="K14" s="278"/>
      <c r="L14" s="194"/>
      <c r="M14" s="194"/>
      <c r="N14" s="194"/>
    </row>
    <row r="15" spans="1:168" s="16" customFormat="1" ht="15" x14ac:dyDescent="0.25">
      <c r="A15" s="195"/>
      <c r="B15" s="192"/>
      <c r="C15" s="196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</row>
    <row r="16" spans="1:168" ht="12.75" customHeight="1" x14ac:dyDescent="0.25">
      <c r="A16" s="193" t="s">
        <v>15</v>
      </c>
      <c r="B16" s="191"/>
      <c r="C16" s="265"/>
      <c r="D16" s="265"/>
      <c r="E16" s="199">
        <v>1.0345</v>
      </c>
      <c r="F16" s="265"/>
      <c r="G16" s="265"/>
      <c r="H16" s="265"/>
      <c r="I16" s="265"/>
      <c r="J16" s="265"/>
      <c r="K16" s="265"/>
      <c r="L16" s="265"/>
      <c r="M16" s="265"/>
      <c r="N16" s="265"/>
    </row>
    <row r="17" spans="1:168" s="16" customFormat="1" ht="12.75" customHeight="1" x14ac:dyDescent="0.25">
      <c r="A17" s="195"/>
      <c r="B17" s="192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</row>
    <row r="18" spans="1:168" ht="12.75" customHeight="1" x14ac:dyDescent="0.25">
      <c r="A18" s="193" t="s">
        <v>16</v>
      </c>
      <c r="B18" s="191"/>
      <c r="C18" s="200" t="s">
        <v>17</v>
      </c>
      <c r="D18" s="201"/>
      <c r="E18" s="202">
        <v>150</v>
      </c>
      <c r="F18" s="191"/>
      <c r="G18" s="191"/>
      <c r="H18" s="191"/>
      <c r="I18" s="191"/>
      <c r="J18" s="191"/>
      <c r="K18" s="191"/>
      <c r="L18" s="191"/>
      <c r="M18" s="191"/>
      <c r="N18" s="191"/>
    </row>
    <row r="19" spans="1:168" s="16" customFormat="1" ht="12.75" customHeight="1" x14ac:dyDescent="0.25">
      <c r="A19" s="192"/>
      <c r="B19" s="192"/>
      <c r="C19" s="192"/>
      <c r="D19" s="192"/>
      <c r="E19" s="192"/>
      <c r="F19" s="203"/>
      <c r="G19" s="192"/>
      <c r="H19" s="192"/>
      <c r="I19" s="192"/>
      <c r="J19" s="192"/>
      <c r="K19" s="192"/>
      <c r="L19" s="192"/>
      <c r="M19" s="192"/>
      <c r="N19" s="192"/>
    </row>
    <row r="20" spans="1:168" ht="12.75" customHeight="1" x14ac:dyDescent="0.25">
      <c r="A20" s="204" t="s">
        <v>18</v>
      </c>
      <c r="B20" s="191"/>
      <c r="C20" s="191"/>
      <c r="D20" s="191"/>
      <c r="E20" s="191"/>
      <c r="F20" s="201"/>
      <c r="G20" s="191"/>
      <c r="H20" s="191"/>
      <c r="I20" s="191"/>
      <c r="J20" s="191"/>
      <c r="K20" s="191"/>
      <c r="L20" s="191"/>
      <c r="M20" s="191"/>
      <c r="N20" s="191"/>
    </row>
    <row r="21" spans="1:168" ht="12.75" customHeight="1" x14ac:dyDescent="0.25">
      <c r="A21" s="205" t="s">
        <v>19</v>
      </c>
      <c r="B21" s="206"/>
      <c r="C21" s="207" t="s">
        <v>20</v>
      </c>
      <c r="D21" s="208"/>
      <c r="E21" s="209"/>
      <c r="F21" s="201">
        <v>38</v>
      </c>
      <c r="G21" s="191"/>
      <c r="H21" s="191"/>
      <c r="I21" s="191"/>
      <c r="J21" s="191"/>
      <c r="K21" s="191"/>
      <c r="L21" s="191"/>
      <c r="M21" s="191"/>
      <c r="N21" s="191"/>
    </row>
    <row r="22" spans="1:168" ht="12.75" customHeight="1" x14ac:dyDescent="0.25">
      <c r="A22" s="205" t="s">
        <v>21</v>
      </c>
      <c r="B22" s="206"/>
      <c r="C22" s="207"/>
      <c r="D22" s="208"/>
      <c r="E22" s="210"/>
      <c r="F22" s="191"/>
      <c r="G22" s="191"/>
      <c r="H22" s="191"/>
      <c r="I22" s="191"/>
      <c r="J22" s="191"/>
      <c r="K22" s="191"/>
      <c r="L22" s="191"/>
      <c r="M22" s="191"/>
      <c r="N22" s="191"/>
    </row>
    <row r="23" spans="1:168" s="16" customFormat="1" ht="15" x14ac:dyDescent="0.25">
      <c r="A23" s="211"/>
      <c r="B23" s="192"/>
      <c r="C23" s="212"/>
      <c r="D23" s="203"/>
      <c r="E23" s="279" t="str">
        <f>IF(AND(ISNUMBER(E21), ISBLANK(E22)), "Please enter a load factor", "")</f>
        <v/>
      </c>
      <c r="F23" s="279"/>
      <c r="G23" s="279"/>
      <c r="H23" s="279"/>
      <c r="I23" s="279"/>
      <c r="J23" s="279"/>
      <c r="K23" s="192"/>
      <c r="L23" s="192"/>
      <c r="M23" s="192"/>
      <c r="N23" s="192"/>
    </row>
    <row r="24" spans="1:168" s="16" customFormat="1" ht="14.25" x14ac:dyDescent="0.2">
      <c r="A24" s="192"/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</row>
    <row r="25" spans="1:168" s="16" customFormat="1" ht="15" x14ac:dyDescent="0.25">
      <c r="A25" s="192"/>
      <c r="B25" s="192"/>
      <c r="C25" s="213"/>
      <c r="D25" s="213"/>
      <c r="E25" s="280" t="s">
        <v>22</v>
      </c>
      <c r="F25" s="281"/>
      <c r="G25" s="282"/>
      <c r="H25" s="192"/>
      <c r="I25" s="280" t="s">
        <v>23</v>
      </c>
      <c r="J25" s="281"/>
      <c r="K25" s="282"/>
      <c r="L25" s="192"/>
      <c r="M25" s="280" t="s">
        <v>24</v>
      </c>
      <c r="N25" s="282"/>
    </row>
    <row r="26" spans="1:168" s="16" customFormat="1" ht="15" x14ac:dyDescent="0.25">
      <c r="A26" s="192"/>
      <c r="B26" s="192"/>
      <c r="C26" s="283"/>
      <c r="D26" s="197"/>
      <c r="E26" s="214" t="s">
        <v>25</v>
      </c>
      <c r="F26" s="214" t="s">
        <v>26</v>
      </c>
      <c r="G26" s="215" t="s">
        <v>27</v>
      </c>
      <c r="H26" s="192"/>
      <c r="I26" s="214" t="s">
        <v>25</v>
      </c>
      <c r="J26" s="216" t="s">
        <v>26</v>
      </c>
      <c r="K26" s="215" t="s">
        <v>27</v>
      </c>
      <c r="L26" s="192"/>
      <c r="M26" s="285" t="s">
        <v>28</v>
      </c>
      <c r="N26" s="287" t="s">
        <v>29</v>
      </c>
    </row>
    <row r="27" spans="1:168" s="16" customFormat="1" ht="15" x14ac:dyDescent="0.25">
      <c r="A27" s="192"/>
      <c r="B27" s="192"/>
      <c r="C27" s="284"/>
      <c r="D27" s="197"/>
      <c r="E27" s="217" t="s">
        <v>30</v>
      </c>
      <c r="F27" s="217"/>
      <c r="G27" s="218" t="s">
        <v>30</v>
      </c>
      <c r="H27" s="192"/>
      <c r="I27" s="217" t="s">
        <v>30</v>
      </c>
      <c r="J27" s="218"/>
      <c r="K27" s="218" t="s">
        <v>30</v>
      </c>
      <c r="L27" s="192"/>
      <c r="M27" s="286"/>
      <c r="N27" s="288"/>
    </row>
    <row r="28" spans="1:168" ht="14.25" x14ac:dyDescent="0.2">
      <c r="A28" s="219" t="s">
        <v>31</v>
      </c>
      <c r="B28" s="219"/>
      <c r="C28" s="220"/>
      <c r="D28" s="221"/>
      <c r="E28" s="54">
        <f>[2]USL_PSN!$I28</f>
        <v>6.92</v>
      </c>
      <c r="F28" s="55">
        <v>1</v>
      </c>
      <c r="G28" s="56">
        <f>F28*E28</f>
        <v>6.92</v>
      </c>
      <c r="H28" s="57"/>
      <c r="I28" s="54">
        <f>[3]USL!$F$10</f>
        <v>7.02</v>
      </c>
      <c r="J28" s="58">
        <v>1</v>
      </c>
      <c r="K28" s="59">
        <f>J28*I28</f>
        <v>7.02</v>
      </c>
      <c r="L28" s="57"/>
      <c r="M28" s="60">
        <f>K28-G28</f>
        <v>9.9999999999999645E-2</v>
      </c>
      <c r="N28" s="61">
        <f>IF((G28)=0,"",(M28/G28))</f>
        <v>1.4450867052023071E-2</v>
      </c>
    </row>
    <row r="29" spans="1:168" ht="14.25" x14ac:dyDescent="0.2">
      <c r="A29" s="219" t="s">
        <v>32</v>
      </c>
      <c r="B29" s="219"/>
      <c r="C29" s="220"/>
      <c r="D29" s="221"/>
      <c r="E29" s="62">
        <f>[2]USL_PSN!$I29</f>
        <v>1.5699999999999999E-2</v>
      </c>
      <c r="F29" s="63">
        <v>150</v>
      </c>
      <c r="G29" s="56">
        <f>F29*E29</f>
        <v>2.355</v>
      </c>
      <c r="H29" s="57"/>
      <c r="I29" s="62">
        <f>[3]USL!$F$11</f>
        <v>1.5900000000000001E-2</v>
      </c>
      <c r="J29" s="64">
        <f>F29</f>
        <v>150</v>
      </c>
      <c r="K29" s="56">
        <f>J29*I29</f>
        <v>2.3850000000000002</v>
      </c>
      <c r="L29" s="57"/>
      <c r="M29" s="60">
        <f>K29-G29</f>
        <v>3.0000000000000249E-2</v>
      </c>
      <c r="N29" s="61">
        <f>IF((G29)=0,"",(M29/G29))</f>
        <v>1.273885350318482E-2</v>
      </c>
      <c r="R29" s="192"/>
    </row>
    <row r="30" spans="1:168" ht="14.25" x14ac:dyDescent="0.2">
      <c r="A30" s="222" t="s">
        <v>33</v>
      </c>
      <c r="B30" s="222"/>
      <c r="C30" s="220"/>
      <c r="D30" s="221"/>
      <c r="E30" s="66">
        <f>[2]USL_PSN!$I30</f>
        <v>0.27999999999999997</v>
      </c>
      <c r="F30" s="55">
        <v>1</v>
      </c>
      <c r="G30" s="56">
        <f t="shared" ref="G30:G31" si="0">F30*E30</f>
        <v>0.27999999999999997</v>
      </c>
      <c r="H30" s="57"/>
      <c r="I30" s="66">
        <f>[3]USL!$F$83</f>
        <v>0.15</v>
      </c>
      <c r="J30" s="58">
        <v>1</v>
      </c>
      <c r="K30" s="59">
        <f t="shared" ref="K30:K31" si="1">J30*I30</f>
        <v>0.15</v>
      </c>
      <c r="L30" s="57"/>
      <c r="M30" s="60">
        <f t="shared" ref="M30:M33" si="2">K30-G30</f>
        <v>-0.12999999999999998</v>
      </c>
      <c r="N30" s="61">
        <f t="shared" ref="N30:N33" si="3">IF((G30)=0,"",(M30/G30))</f>
        <v>-0.46428571428571425</v>
      </c>
    </row>
    <row r="31" spans="1:168" ht="14.25" x14ac:dyDescent="0.2">
      <c r="A31" s="223" t="s">
        <v>34</v>
      </c>
      <c r="B31" s="224"/>
      <c r="C31" s="225"/>
      <c r="D31" s="226"/>
      <c r="E31" s="71">
        <f>[2]USL_PSN!$I31</f>
        <v>1E-4</v>
      </c>
      <c r="F31" s="72">
        <v>150</v>
      </c>
      <c r="G31" s="73">
        <f t="shared" si="0"/>
        <v>1.5000000000000001E-2</v>
      </c>
      <c r="H31" s="74"/>
      <c r="I31" s="71">
        <f>[3]USL!$F$84</f>
        <v>1E-4</v>
      </c>
      <c r="J31" s="75">
        <f>F31</f>
        <v>150</v>
      </c>
      <c r="K31" s="73">
        <f t="shared" si="1"/>
        <v>1.5000000000000001E-2</v>
      </c>
      <c r="L31" s="74"/>
      <c r="M31" s="76">
        <f t="shared" si="2"/>
        <v>0</v>
      </c>
      <c r="N31" s="77">
        <f t="shared" si="3"/>
        <v>0</v>
      </c>
    </row>
    <row r="32" spans="1:168" s="90" customFormat="1" ht="15" x14ac:dyDescent="0.2">
      <c r="A32" s="227" t="s">
        <v>35</v>
      </c>
      <c r="B32" s="228"/>
      <c r="C32" s="228"/>
      <c r="D32" s="229"/>
      <c r="E32" s="81"/>
      <c r="F32" s="82"/>
      <c r="G32" s="83">
        <f>SUM(G28:G31)</f>
        <v>9.57</v>
      </c>
      <c r="H32" s="84"/>
      <c r="I32" s="81"/>
      <c r="J32" s="85"/>
      <c r="K32" s="83">
        <f>SUM(K28:K31)</f>
        <v>9.57</v>
      </c>
      <c r="L32" s="86"/>
      <c r="M32" s="87">
        <f t="shared" si="2"/>
        <v>0</v>
      </c>
      <c r="N32" s="88">
        <f t="shared" si="3"/>
        <v>0</v>
      </c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89"/>
      <c r="CP32" s="89"/>
      <c r="CQ32" s="89"/>
      <c r="CR32" s="89"/>
      <c r="CS32" s="89"/>
      <c r="CT32" s="89"/>
      <c r="CU32" s="89"/>
      <c r="CV32" s="89"/>
      <c r="CW32" s="89"/>
      <c r="CX32" s="89"/>
      <c r="CY32" s="89"/>
      <c r="CZ32" s="89"/>
      <c r="DA32" s="89"/>
      <c r="DB32" s="89"/>
      <c r="DC32" s="89"/>
      <c r="DD32" s="89"/>
      <c r="DE32" s="89"/>
      <c r="DF32" s="89"/>
      <c r="DG32" s="89"/>
      <c r="DH32" s="89"/>
      <c r="DI32" s="89"/>
      <c r="DJ32" s="89"/>
      <c r="DK32" s="89"/>
      <c r="DL32" s="89"/>
      <c r="DM32" s="89"/>
      <c r="DN32" s="89"/>
      <c r="DO32" s="89"/>
      <c r="DP32" s="89"/>
      <c r="DQ32" s="89"/>
      <c r="DR32" s="89"/>
      <c r="DS32" s="89"/>
      <c r="DT32" s="89"/>
      <c r="DU32" s="89"/>
      <c r="DV32" s="89"/>
      <c r="DW32" s="89"/>
      <c r="DX32" s="89"/>
      <c r="DY32" s="89"/>
      <c r="DZ32" s="89"/>
      <c r="EA32" s="89"/>
      <c r="EB32" s="89"/>
      <c r="EC32" s="89"/>
      <c r="ED32" s="89"/>
      <c r="EE32" s="89"/>
      <c r="EF32" s="89"/>
      <c r="EG32" s="89"/>
      <c r="EH32" s="89"/>
      <c r="EI32" s="89"/>
      <c r="EJ32" s="89"/>
      <c r="EK32" s="89"/>
      <c r="EL32" s="89"/>
      <c r="EM32" s="89"/>
      <c r="EN32" s="89"/>
      <c r="EO32" s="89"/>
      <c r="EP32" s="89"/>
      <c r="EQ32" s="89"/>
      <c r="ER32" s="89"/>
      <c r="ES32" s="89"/>
      <c r="ET32" s="89"/>
      <c r="EU32" s="89"/>
      <c r="EV32" s="89"/>
      <c r="EW32" s="89"/>
      <c r="EX32" s="89"/>
      <c r="EY32" s="89"/>
      <c r="EZ32" s="89"/>
      <c r="FA32" s="89"/>
      <c r="FB32" s="89"/>
      <c r="FC32" s="89"/>
      <c r="FD32" s="89"/>
      <c r="FE32" s="89"/>
      <c r="FF32" s="89"/>
      <c r="FG32" s="89"/>
      <c r="FH32" s="89"/>
      <c r="FI32" s="89"/>
      <c r="FJ32" s="89"/>
      <c r="FK32" s="89"/>
      <c r="FL32" s="89"/>
    </row>
    <row r="33" spans="1:22" s="22" customFormat="1" ht="14.25" x14ac:dyDescent="0.2">
      <c r="A33" s="230" t="s">
        <v>36</v>
      </c>
      <c r="B33" s="231"/>
      <c r="C33" s="232"/>
      <c r="D33" s="233"/>
      <c r="E33" s="62">
        <f>[2]USL_PSN!$I33</f>
        <v>9.2460000000000001E-2</v>
      </c>
      <c r="F33" s="95">
        <f>E18*(E16-1)</f>
        <v>5.1749999999999963</v>
      </c>
      <c r="G33" s="56">
        <f>E33*F33</f>
        <v>0.47848049999999964</v>
      </c>
      <c r="H33" s="84"/>
      <c r="I33" s="62">
        <f>[3]USL!$F$15</f>
        <v>9.2460000000000001E-2</v>
      </c>
      <c r="J33" s="95">
        <f>F33</f>
        <v>5.1749999999999963</v>
      </c>
      <c r="K33" s="56">
        <f>I33*J33</f>
        <v>0.47848049999999964</v>
      </c>
      <c r="L33" s="96"/>
      <c r="M33" s="60">
        <f t="shared" si="2"/>
        <v>0</v>
      </c>
      <c r="N33" s="61">
        <f t="shared" si="3"/>
        <v>0</v>
      </c>
    </row>
    <row r="34" spans="1:22" s="22" customFormat="1" ht="14.25" x14ac:dyDescent="0.2">
      <c r="A34" s="230" t="s">
        <v>37</v>
      </c>
      <c r="B34" s="231"/>
      <c r="C34" s="232"/>
      <c r="D34" s="233"/>
      <c r="E34" s="97">
        <f>[2]USL_PSN!$I34</f>
        <v>-2.0999999999999999E-3</v>
      </c>
      <c r="F34" s="95">
        <v>150</v>
      </c>
      <c r="G34" s="56">
        <f>F34*E34</f>
        <v>-0.315</v>
      </c>
      <c r="H34" s="84"/>
      <c r="I34" s="97">
        <f>[3]USL!$F$85</f>
        <v>-5.9999999999999995E-4</v>
      </c>
      <c r="J34" s="95">
        <f>F34</f>
        <v>150</v>
      </c>
      <c r="K34" s="56">
        <f>J34*I34</f>
        <v>-0.09</v>
      </c>
      <c r="L34" s="96"/>
      <c r="M34" s="60">
        <f>K34-G34</f>
        <v>0.22500000000000001</v>
      </c>
      <c r="N34" s="61">
        <f>IF((G34)=0,"",(M34/G34))</f>
        <v>-0.7142857142857143</v>
      </c>
    </row>
    <row r="35" spans="1:22" s="22" customFormat="1" ht="14.25" x14ac:dyDescent="0.2">
      <c r="A35" s="231" t="s">
        <v>38</v>
      </c>
      <c r="B35" s="231"/>
      <c r="C35" s="232"/>
      <c r="D35" s="233"/>
      <c r="E35" s="62">
        <f>[2]USL_PSN!$I35</f>
        <v>2.9999999999999997E-4</v>
      </c>
      <c r="F35" s="95">
        <v>150</v>
      </c>
      <c r="G35" s="56">
        <f>F35*E35</f>
        <v>4.4999999999999998E-2</v>
      </c>
      <c r="H35" s="84"/>
      <c r="I35" s="62">
        <f>[3]USL!$F$17</f>
        <v>2.9999999999999997E-4</v>
      </c>
      <c r="J35" s="95">
        <f>F35</f>
        <v>150</v>
      </c>
      <c r="K35" s="56">
        <f>J35*I35</f>
        <v>4.4999999999999998E-2</v>
      </c>
      <c r="L35" s="96"/>
      <c r="M35" s="60">
        <f>K35-G35</f>
        <v>0</v>
      </c>
      <c r="N35" s="61">
        <f>IF((G35)=0,"",(M35/G35))</f>
        <v>0</v>
      </c>
    </row>
    <row r="36" spans="1:22" s="22" customFormat="1" ht="14.25" x14ac:dyDescent="0.2">
      <c r="A36" s="231"/>
      <c r="B36" s="231"/>
      <c r="C36" s="232"/>
      <c r="D36" s="233"/>
      <c r="E36" s="62">
        <f>[2]USL_PSN!$I36</f>
        <v>0</v>
      </c>
      <c r="F36" s="95"/>
      <c r="G36" s="56">
        <f>F36*E36</f>
        <v>0</v>
      </c>
      <c r="H36" s="84"/>
      <c r="I36" s="62"/>
      <c r="J36" s="95"/>
      <c r="K36" s="56">
        <f>J36*I36</f>
        <v>0</v>
      </c>
      <c r="L36" s="96"/>
      <c r="M36" s="60">
        <f>K36-G36</f>
        <v>0</v>
      </c>
      <c r="N36" s="61" t="str">
        <f>IF((G36)=0,"",(M36/G36))</f>
        <v/>
      </c>
    </row>
    <row r="37" spans="1:22" s="22" customFormat="1" ht="15" x14ac:dyDescent="0.2">
      <c r="A37" s="234" t="s">
        <v>40</v>
      </c>
      <c r="B37" s="235"/>
      <c r="C37" s="235"/>
      <c r="D37" s="236"/>
      <c r="E37" s="102"/>
      <c r="F37" s="102"/>
      <c r="G37" s="103">
        <f>SUM(G32:G36)</f>
        <v>9.7784805000000006</v>
      </c>
      <c r="H37" s="84"/>
      <c r="I37" s="102"/>
      <c r="J37" s="104"/>
      <c r="K37" s="103">
        <f>SUM(K32:K36)</f>
        <v>10.0034805</v>
      </c>
      <c r="L37" s="86"/>
      <c r="M37" s="105">
        <f t="shared" ref="M37:M53" si="4">K37-G37</f>
        <v>0.22499999999999964</v>
      </c>
      <c r="N37" s="106">
        <f t="shared" ref="N37:N53" si="5">IF((G37)=0,"",(M37/G37))</f>
        <v>2.3009709944198348E-2</v>
      </c>
    </row>
    <row r="38" spans="1:22" s="22" customFormat="1" ht="14.25" x14ac:dyDescent="0.2">
      <c r="A38" s="237" t="s">
        <v>41</v>
      </c>
      <c r="B38" s="237"/>
      <c r="C38" s="238"/>
      <c r="D38" s="239"/>
      <c r="E38" s="62">
        <f>[2]USL_PSN!$I38</f>
        <v>7.0000000000000001E-3</v>
      </c>
      <c r="F38" s="110">
        <v>155.17499999999998</v>
      </c>
      <c r="G38" s="56">
        <f>F38*E38</f>
        <v>1.086225</v>
      </c>
      <c r="H38" s="84"/>
      <c r="I38" s="62">
        <f>[3]USL!$F$20</f>
        <v>7.1999999999999998E-3</v>
      </c>
      <c r="J38" s="111">
        <f>F38</f>
        <v>155.17499999999998</v>
      </c>
      <c r="K38" s="56">
        <f>J38*I38</f>
        <v>1.1172599999999999</v>
      </c>
      <c r="L38" s="96"/>
      <c r="M38" s="60">
        <f t="shared" si="4"/>
        <v>3.1034999999999924E-2</v>
      </c>
      <c r="N38" s="61">
        <f t="shared" si="5"/>
        <v>2.8571428571428501E-2</v>
      </c>
    </row>
    <row r="39" spans="1:22" s="22" customFormat="1" ht="14.25" x14ac:dyDescent="0.2">
      <c r="A39" s="289" t="s">
        <v>42</v>
      </c>
      <c r="B39" s="289"/>
      <c r="C39" s="289"/>
      <c r="D39" s="239"/>
      <c r="E39" s="62">
        <f>[2]USL_PSN!$I39</f>
        <v>3.3E-3</v>
      </c>
      <c r="F39" s="110">
        <v>155.17499999999998</v>
      </c>
      <c r="G39" s="56">
        <f>F39*E39</f>
        <v>0.51207749999999996</v>
      </c>
      <c r="H39" s="84"/>
      <c r="I39" s="62">
        <f>[3]USL!$F$21</f>
        <v>3.3999999999999998E-3</v>
      </c>
      <c r="J39" s="111">
        <f>F39</f>
        <v>155.17499999999998</v>
      </c>
      <c r="K39" s="56">
        <f>J39*I39</f>
        <v>0.52759499999999993</v>
      </c>
      <c r="L39" s="96"/>
      <c r="M39" s="60">
        <f t="shared" si="4"/>
        <v>1.5517499999999962E-2</v>
      </c>
      <c r="N39" s="61">
        <f t="shared" si="5"/>
        <v>3.0303030303030231E-2</v>
      </c>
    </row>
    <row r="40" spans="1:22" s="22" customFormat="1" ht="15" x14ac:dyDescent="0.2">
      <c r="A40" s="234" t="s">
        <v>43</v>
      </c>
      <c r="B40" s="240"/>
      <c r="C40" s="240"/>
      <c r="D40" s="241"/>
      <c r="E40" s="102"/>
      <c r="F40" s="102"/>
      <c r="G40" s="103">
        <f>SUM(G37:G39)</f>
        <v>11.376783000000001</v>
      </c>
      <c r="H40" s="114"/>
      <c r="I40" s="115"/>
      <c r="J40" s="116"/>
      <c r="K40" s="103">
        <f>SUM(K37:K39)</f>
        <v>11.6483355</v>
      </c>
      <c r="L40" s="117"/>
      <c r="M40" s="105">
        <f t="shared" si="4"/>
        <v>0.27155249999999853</v>
      </c>
      <c r="N40" s="106">
        <f t="shared" si="5"/>
        <v>2.3869005851654065E-2</v>
      </c>
    </row>
    <row r="41" spans="1:22" s="22" customFormat="1" ht="14.25" x14ac:dyDescent="0.2">
      <c r="A41" s="242" t="s">
        <v>44</v>
      </c>
      <c r="B41" s="231"/>
      <c r="C41" s="232"/>
      <c r="D41" s="233"/>
      <c r="E41" s="119">
        <f>[2]USL_PSN!$I41</f>
        <v>4.4000000000000003E-3</v>
      </c>
      <c r="F41" s="110">
        <f>E18*E16</f>
        <v>155.17499999999998</v>
      </c>
      <c r="G41" s="120">
        <f t="shared" ref="G41:G47" si="6">F41*E41</f>
        <v>0.68276999999999999</v>
      </c>
      <c r="H41" s="96"/>
      <c r="I41" s="119">
        <v>4.4000000000000003E-3</v>
      </c>
      <c r="J41" s="111">
        <f>E18*E16</f>
        <v>155.17499999999998</v>
      </c>
      <c r="K41" s="120">
        <f t="shared" ref="K41:K47" si="7">J41*I41</f>
        <v>0.68276999999999999</v>
      </c>
      <c r="L41" s="96"/>
      <c r="M41" s="60">
        <f t="shared" si="4"/>
        <v>0</v>
      </c>
      <c r="N41" s="121">
        <f t="shared" si="5"/>
        <v>0</v>
      </c>
    </row>
    <row r="42" spans="1:22" s="22" customFormat="1" ht="14.25" x14ac:dyDescent="0.2">
      <c r="A42" s="242" t="s">
        <v>45</v>
      </c>
      <c r="B42" s="231"/>
      <c r="C42" s="232"/>
      <c r="D42" s="233"/>
      <c r="E42" s="119">
        <f>[2]USL_PSN!$I42</f>
        <v>1.2999999999999999E-3</v>
      </c>
      <c r="F42" s="110">
        <f>E18*E16</f>
        <v>155.17499999999998</v>
      </c>
      <c r="G42" s="120">
        <f t="shared" si="6"/>
        <v>0.20172749999999998</v>
      </c>
      <c r="H42" s="96"/>
      <c r="I42" s="119">
        <v>1.2999999999999999E-3</v>
      </c>
      <c r="J42" s="111">
        <f>E18*E16</f>
        <v>155.17499999999998</v>
      </c>
      <c r="K42" s="120">
        <f t="shared" si="7"/>
        <v>0.20172749999999998</v>
      </c>
      <c r="L42" s="96"/>
      <c r="M42" s="60">
        <f t="shared" si="4"/>
        <v>0</v>
      </c>
      <c r="N42" s="121">
        <f t="shared" si="5"/>
        <v>0</v>
      </c>
      <c r="V42" s="191"/>
    </row>
    <row r="43" spans="1:22" s="22" customFormat="1" ht="14.25" x14ac:dyDescent="0.2">
      <c r="A43" s="231" t="s">
        <v>46</v>
      </c>
      <c r="B43" s="231"/>
      <c r="C43" s="232"/>
      <c r="D43" s="233"/>
      <c r="E43" s="272">
        <f>[2]USL_PSN!$I43</f>
        <v>0.25</v>
      </c>
      <c r="F43" s="110">
        <v>1</v>
      </c>
      <c r="G43" s="120">
        <f t="shared" si="6"/>
        <v>0.25</v>
      </c>
      <c r="H43" s="96"/>
      <c r="I43" s="272">
        <v>0.25</v>
      </c>
      <c r="J43" s="111">
        <v>1</v>
      </c>
      <c r="K43" s="120">
        <f t="shared" si="7"/>
        <v>0.25</v>
      </c>
      <c r="L43" s="96"/>
      <c r="M43" s="60">
        <f t="shared" si="4"/>
        <v>0</v>
      </c>
      <c r="N43" s="121">
        <f t="shared" si="5"/>
        <v>0</v>
      </c>
    </row>
    <row r="44" spans="1:22" s="22" customFormat="1" ht="14.25" x14ac:dyDescent="0.2">
      <c r="A44" s="231" t="s">
        <v>47</v>
      </c>
      <c r="B44" s="231"/>
      <c r="C44" s="232"/>
      <c r="D44" s="233"/>
      <c r="E44" s="273">
        <f>[2]USL_PSN!$I44</f>
        <v>7.0000000000000001E-3</v>
      </c>
      <c r="F44" s="110">
        <f>E18</f>
        <v>150</v>
      </c>
      <c r="G44" s="120">
        <f t="shared" si="6"/>
        <v>1.05</v>
      </c>
      <c r="H44" s="96"/>
      <c r="I44" s="273">
        <v>7.0000000000000001E-3</v>
      </c>
      <c r="J44" s="111">
        <f>E18</f>
        <v>150</v>
      </c>
      <c r="K44" s="120">
        <f t="shared" si="7"/>
        <v>1.05</v>
      </c>
      <c r="L44" s="96"/>
      <c r="M44" s="60">
        <f t="shared" si="4"/>
        <v>0</v>
      </c>
      <c r="N44" s="121">
        <f t="shared" si="5"/>
        <v>0</v>
      </c>
    </row>
    <row r="45" spans="1:22" s="22" customFormat="1" ht="14.25" x14ac:dyDescent="0.2">
      <c r="A45" s="231" t="s">
        <v>48</v>
      </c>
      <c r="B45" s="231"/>
      <c r="C45" s="232"/>
      <c r="D45" s="233"/>
      <c r="E45" s="119">
        <f>[2]USL_PSN!$I45</f>
        <v>7.4999999999999997E-2</v>
      </c>
      <c r="F45" s="110">
        <v>96</v>
      </c>
      <c r="G45" s="120">
        <f t="shared" si="6"/>
        <v>7.1999999999999993</v>
      </c>
      <c r="H45" s="96"/>
      <c r="I45" s="119">
        <v>7.4999999999999997E-2</v>
      </c>
      <c r="J45" s="110">
        <f t="shared" ref="J45:J46" si="8">F45</f>
        <v>96</v>
      </c>
      <c r="K45" s="120">
        <f t="shared" si="7"/>
        <v>7.1999999999999993</v>
      </c>
      <c r="L45" s="96"/>
      <c r="M45" s="60">
        <f t="shared" si="4"/>
        <v>0</v>
      </c>
      <c r="N45" s="121">
        <f t="shared" si="5"/>
        <v>0</v>
      </c>
    </row>
    <row r="46" spans="1:22" s="22" customFormat="1" ht="14.25" x14ac:dyDescent="0.2">
      <c r="A46" s="231" t="s">
        <v>49</v>
      </c>
      <c r="B46" s="231"/>
      <c r="C46" s="232"/>
      <c r="D46" s="233"/>
      <c r="E46" s="119">
        <f>[2]USL_PSN!$I46</f>
        <v>0.112</v>
      </c>
      <c r="F46" s="110">
        <v>27</v>
      </c>
      <c r="G46" s="120">
        <f t="shared" si="6"/>
        <v>3.024</v>
      </c>
      <c r="H46" s="96"/>
      <c r="I46" s="119">
        <v>0.112</v>
      </c>
      <c r="J46" s="110">
        <f t="shared" si="8"/>
        <v>27</v>
      </c>
      <c r="K46" s="120">
        <f t="shared" si="7"/>
        <v>3.024</v>
      </c>
      <c r="L46" s="96"/>
      <c r="M46" s="60">
        <f t="shared" si="4"/>
        <v>0</v>
      </c>
      <c r="N46" s="121">
        <f t="shared" si="5"/>
        <v>0</v>
      </c>
    </row>
    <row r="47" spans="1:22" s="22" customFormat="1" ht="15" thickBot="1" x14ac:dyDescent="0.25">
      <c r="A47" s="192" t="s">
        <v>50</v>
      </c>
      <c r="B47" s="231"/>
      <c r="C47" s="232"/>
      <c r="D47" s="233"/>
      <c r="E47" s="119">
        <f>[2]USL_PSN!$I47</f>
        <v>0.13500000000000001</v>
      </c>
      <c r="F47" s="110">
        <v>27</v>
      </c>
      <c r="G47" s="120">
        <f t="shared" si="6"/>
        <v>3.6450000000000005</v>
      </c>
      <c r="H47" s="96"/>
      <c r="I47" s="119">
        <v>0.13500000000000001</v>
      </c>
      <c r="J47" s="110">
        <f>F47</f>
        <v>27</v>
      </c>
      <c r="K47" s="120">
        <f t="shared" si="7"/>
        <v>3.6450000000000005</v>
      </c>
      <c r="L47" s="96"/>
      <c r="M47" s="60">
        <f t="shared" si="4"/>
        <v>0</v>
      </c>
      <c r="N47" s="121">
        <f t="shared" si="5"/>
        <v>0</v>
      </c>
    </row>
    <row r="48" spans="1:22" s="22" customFormat="1" ht="15" thickBot="1" x14ac:dyDescent="0.25">
      <c r="A48" s="243"/>
      <c r="B48" s="244"/>
      <c r="C48" s="244"/>
      <c r="D48" s="245"/>
      <c r="E48" s="126"/>
      <c r="F48" s="127"/>
      <c r="G48" s="128"/>
      <c r="H48" s="129"/>
      <c r="I48" s="126"/>
      <c r="J48" s="130"/>
      <c r="K48" s="128"/>
      <c r="L48" s="129"/>
      <c r="M48" s="131"/>
      <c r="N48" s="132"/>
    </row>
    <row r="49" spans="1:14" s="22" customFormat="1" ht="15" x14ac:dyDescent="0.2">
      <c r="A49" s="246" t="s">
        <v>51</v>
      </c>
      <c r="B49" s="231"/>
      <c r="C49" s="231"/>
      <c r="D49" s="247"/>
      <c r="E49" s="135"/>
      <c r="F49" s="136"/>
      <c r="G49" s="137">
        <f>SUM(G40:G44,G45:G47)</f>
        <v>27.430280500000002</v>
      </c>
      <c r="H49" s="138"/>
      <c r="I49" s="139"/>
      <c r="J49" s="139"/>
      <c r="K49" s="140">
        <f>SUM(K40:K44,K45:K47)</f>
        <v>27.701833000000001</v>
      </c>
      <c r="L49" s="141"/>
      <c r="M49" s="142">
        <f t="shared" ref="M49" si="9">K49-G49</f>
        <v>0.27155249999999853</v>
      </c>
      <c r="N49" s="143">
        <f t="shared" ref="N49" si="10">IF((G49)=0,"",(M49/G49))</f>
        <v>9.8997347110613212E-3</v>
      </c>
    </row>
    <row r="50" spans="1:14" s="22" customFormat="1" ht="14.25" x14ac:dyDescent="0.2">
      <c r="A50" s="248" t="s">
        <v>52</v>
      </c>
      <c r="B50" s="231"/>
      <c r="C50" s="231"/>
      <c r="D50" s="247"/>
      <c r="E50" s="135">
        <v>0.13</v>
      </c>
      <c r="F50" s="145"/>
      <c r="G50" s="146">
        <f>G49*E50</f>
        <v>3.5659364650000005</v>
      </c>
      <c r="H50" s="55"/>
      <c r="I50" s="135">
        <v>0.13</v>
      </c>
      <c r="J50" s="55"/>
      <c r="K50" s="147">
        <f>K49*I50</f>
        <v>3.6012382900000004</v>
      </c>
      <c r="L50" s="148"/>
      <c r="M50" s="149">
        <f t="shared" si="4"/>
        <v>3.5301824999999898E-2</v>
      </c>
      <c r="N50" s="150">
        <f t="shared" si="5"/>
        <v>9.8997347110613455E-3</v>
      </c>
    </row>
    <row r="51" spans="1:14" s="22" customFormat="1" ht="15" x14ac:dyDescent="0.2">
      <c r="A51" s="249" t="s">
        <v>66</v>
      </c>
      <c r="B51" s="231"/>
      <c r="C51" s="231"/>
      <c r="D51" s="247"/>
      <c r="E51" s="55"/>
      <c r="F51" s="145"/>
      <c r="G51" s="146">
        <f>G49+G50</f>
        <v>30.996216965000002</v>
      </c>
      <c r="H51" s="55"/>
      <c r="I51" s="55"/>
      <c r="J51" s="55"/>
      <c r="K51" s="147">
        <f>K49+K50</f>
        <v>31.303071290000002</v>
      </c>
      <c r="L51" s="148"/>
      <c r="M51" s="149">
        <f t="shared" si="4"/>
        <v>0.30685432499999976</v>
      </c>
      <c r="N51" s="150">
        <f t="shared" si="5"/>
        <v>9.8997347110613681E-3</v>
      </c>
    </row>
    <row r="52" spans="1:14" s="22" customFormat="1" ht="25.5" customHeight="1" x14ac:dyDescent="0.2">
      <c r="A52" s="290" t="s">
        <v>67</v>
      </c>
      <c r="B52" s="290"/>
      <c r="C52" s="290"/>
      <c r="D52" s="247"/>
      <c r="E52" s="55"/>
      <c r="F52" s="145"/>
      <c r="G52" s="152">
        <f>ROUND(-G51*10%,2)</f>
        <v>-3.1</v>
      </c>
      <c r="H52" s="55"/>
      <c r="I52" s="55"/>
      <c r="J52" s="55"/>
      <c r="K52" s="153">
        <f>ROUND(-K51*10%,2)</f>
        <v>-3.13</v>
      </c>
      <c r="L52" s="148"/>
      <c r="M52" s="154">
        <f t="shared" si="4"/>
        <v>-2.9999999999999805E-2</v>
      </c>
      <c r="N52" s="155">
        <f t="shared" si="5"/>
        <v>9.6774193548386459E-3</v>
      </c>
    </row>
    <row r="53" spans="1:14" s="22" customFormat="1" ht="15.75" thickBot="1" x14ac:dyDescent="0.25">
      <c r="A53" s="275" t="s">
        <v>55</v>
      </c>
      <c r="B53" s="275"/>
      <c r="C53" s="275"/>
      <c r="D53" s="250"/>
      <c r="E53" s="157"/>
      <c r="F53" s="158"/>
      <c r="G53" s="159">
        <f>G51+G52</f>
        <v>27.896216965000001</v>
      </c>
      <c r="H53" s="160"/>
      <c r="I53" s="160"/>
      <c r="J53" s="160"/>
      <c r="K53" s="161">
        <f>K51+K52</f>
        <v>28.173071290000003</v>
      </c>
      <c r="L53" s="162"/>
      <c r="M53" s="87">
        <f t="shared" si="4"/>
        <v>0.27685432500000218</v>
      </c>
      <c r="N53" s="88">
        <f t="shared" si="5"/>
        <v>9.9244397671324949E-3</v>
      </c>
    </row>
    <row r="54" spans="1:14" s="22" customFormat="1" ht="15" thickBot="1" x14ac:dyDescent="0.25">
      <c r="A54" s="243"/>
      <c r="B54" s="244"/>
      <c r="C54" s="244"/>
      <c r="D54" s="245"/>
      <c r="E54" s="251"/>
      <c r="F54" s="252"/>
      <c r="G54" s="253"/>
      <c r="H54" s="254"/>
      <c r="I54" s="251"/>
      <c r="J54" s="254"/>
      <c r="K54" s="255"/>
      <c r="L54" s="252"/>
      <c r="M54" s="256"/>
      <c r="N54" s="257"/>
    </row>
    <row r="55" spans="1:14" s="22" customFormat="1" ht="14.25" x14ac:dyDescent="0.2">
      <c r="A55" s="192"/>
      <c r="B55" s="192"/>
      <c r="C55" s="192"/>
      <c r="D55" s="191"/>
      <c r="E55" s="191"/>
      <c r="F55" s="191"/>
      <c r="G55" s="191"/>
      <c r="H55" s="191"/>
      <c r="I55" s="191"/>
      <c r="J55" s="191"/>
      <c r="K55" s="258"/>
      <c r="L55" s="191"/>
      <c r="M55" s="191"/>
      <c r="N55" s="191"/>
    </row>
    <row r="56" spans="1:14" s="22" customFormat="1" ht="14.25" x14ac:dyDescent="0.2">
      <c r="A56" s="192"/>
      <c r="B56" s="192"/>
      <c r="C56" s="192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</row>
    <row r="57" spans="1:14" s="22" customFormat="1" ht="14.25" x14ac:dyDescent="0.2">
      <c r="A57" s="192"/>
      <c r="B57" s="192"/>
      <c r="C57" s="192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</row>
    <row r="58" spans="1:14" s="22" customFormat="1" x14ac:dyDescent="0.2">
      <c r="A58" s="33" t="s">
        <v>56</v>
      </c>
      <c r="B58" s="16"/>
      <c r="C58" s="16"/>
    </row>
    <row r="59" spans="1:14" s="22" customFormat="1" x14ac:dyDescent="0.2">
      <c r="A59" s="16"/>
      <c r="B59" s="16"/>
      <c r="C59" s="16"/>
    </row>
  </sheetData>
  <mergeCells count="14">
    <mergeCell ref="A53:C53"/>
    <mergeCell ref="A3:J3"/>
    <mergeCell ref="A10:N10"/>
    <mergeCell ref="A11:N11"/>
    <mergeCell ref="C14:K14"/>
    <mergeCell ref="E23:J23"/>
    <mergeCell ref="E25:G25"/>
    <mergeCell ref="I25:K25"/>
    <mergeCell ref="M25:N25"/>
    <mergeCell ref="C26:C27"/>
    <mergeCell ref="M26:M27"/>
    <mergeCell ref="N26:N27"/>
    <mergeCell ref="A39:C39"/>
    <mergeCell ref="A52:C52"/>
  </mergeCells>
  <dataValidations count="4">
    <dataValidation type="list" allowBlank="1" showInputMessage="1" showErrorMessage="1" sqref="C14">
      <formula1>BI_LDCLIST</formula1>
    </dataValidation>
    <dataValidation showDropDown="1" showInputMessage="1" showErrorMessage="1" prompt="Select Charge Unit - monthly, per kWh, per kW" sqref="C28:C31 C34:C36 C38 C41:C47"/>
    <dataValidation type="list" allowBlank="1" showInputMessage="1" showErrorMessage="1" sqref="D38:D39 D54 D28:D31 D34:D36 D41:D48">
      <formula1>#REF!</formula1>
    </dataValidation>
    <dataValidation type="list" allowBlank="1" showInputMessage="1" showErrorMessage="1" prompt="Select Charge Unit - monthly, per kWh, per kW" sqref="C48 C54">
      <formula1>"Monthly, per kWh, per kW"</formula1>
    </dataValidation>
  </dataValidations>
  <pageMargins left="0.7" right="0.7" top="0.75" bottom="0.75" header="0.3" footer="0.3"/>
  <pageSetup scale="4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L59"/>
  <sheetViews>
    <sheetView topLeftCell="A28" zoomScale="70" zoomScaleNormal="70" workbookViewId="0">
      <selection activeCell="Q42" sqref="Q42"/>
    </sheetView>
  </sheetViews>
  <sheetFormatPr defaultRowHeight="12.75" x14ac:dyDescent="0.2"/>
  <cols>
    <col min="1" max="1" width="62.5703125" style="22" customWidth="1"/>
    <col min="2" max="2" width="1.28515625" style="22" customWidth="1"/>
    <col min="3" max="3" width="6.7109375" style="22" bestFit="1" customWidth="1"/>
    <col min="4" max="4" width="1.28515625" style="22" customWidth="1"/>
    <col min="5" max="5" width="15.42578125" style="22" bestFit="1" customWidth="1"/>
    <col min="6" max="6" width="12.28515625" style="22" bestFit="1" customWidth="1"/>
    <col min="7" max="7" width="18.7109375" style="22" bestFit="1" customWidth="1"/>
    <col min="8" max="8" width="2.85546875" style="22" customWidth="1"/>
    <col min="9" max="9" width="12.140625" style="22" customWidth="1"/>
    <col min="10" max="10" width="12.28515625" style="22" customWidth="1"/>
    <col min="11" max="11" width="18.85546875" style="22" customWidth="1"/>
    <col min="12" max="12" width="2.85546875" style="22" customWidth="1"/>
    <col min="13" max="13" width="18.85546875" style="22" customWidth="1"/>
    <col min="14" max="14" width="12.85546875" style="22" customWidth="1"/>
    <col min="15" max="15" width="3.85546875" style="16" customWidth="1"/>
    <col min="16" max="18" width="9.140625" style="16"/>
    <col min="19" max="19" width="0" style="16" hidden="1" customWidth="1"/>
    <col min="20" max="25" width="9.140625" style="16"/>
    <col min="26" max="27" width="0" style="22" hidden="1" customWidth="1"/>
    <col min="28" max="28" width="9.140625" style="22"/>
    <col min="29" max="168" width="9.140625" style="16"/>
    <col min="169" max="16384" width="9.140625" style="22"/>
  </cols>
  <sheetData>
    <row r="1" spans="1:168" s="12" customFormat="1" ht="15" customHeight="1" x14ac:dyDescent="0.25">
      <c r="A1" s="182"/>
      <c r="B1" s="182"/>
      <c r="C1" s="182"/>
      <c r="D1" s="182"/>
      <c r="E1" s="182"/>
      <c r="F1" s="182"/>
      <c r="G1" s="182"/>
      <c r="H1" s="182"/>
      <c r="I1" s="182"/>
      <c r="J1" s="182"/>
      <c r="K1" s="183"/>
      <c r="L1" s="184"/>
      <c r="M1" s="185"/>
      <c r="N1" s="186"/>
      <c r="O1" s="16"/>
      <c r="P1" s="17"/>
      <c r="Q1" s="17"/>
      <c r="R1" s="17"/>
      <c r="S1" s="17">
        <v>1</v>
      </c>
      <c r="T1" s="17"/>
      <c r="U1" s="17"/>
      <c r="V1" s="17"/>
      <c r="W1" s="17"/>
      <c r="X1" s="17"/>
      <c r="Y1" s="17"/>
      <c r="Z1" s="263">
        <f>MATCH(C14, '[5]3. Rate Class Selection'!B19:B40,0)</f>
        <v>4</v>
      </c>
      <c r="AA1" s="264" t="str">
        <f>VLOOKUP(C14, [5]lists!AO:AP,2,0)</f>
        <v>kW</v>
      </c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</row>
    <row r="2" spans="1:168" s="12" customFormat="1" ht="15" customHeight="1" x14ac:dyDescent="0.25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3"/>
      <c r="L2" s="184"/>
      <c r="M2" s="185"/>
      <c r="N2" s="188"/>
      <c r="O2" s="16"/>
      <c r="P2" s="17"/>
      <c r="Q2" s="17"/>
      <c r="R2" s="17"/>
      <c r="S2" s="17"/>
      <c r="T2" s="17"/>
      <c r="U2" s="17"/>
      <c r="V2" s="17"/>
      <c r="W2" s="17"/>
      <c r="X2" s="17"/>
      <c r="Y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</row>
    <row r="3" spans="1:168" s="12" customFormat="1" ht="15" customHeight="1" x14ac:dyDescent="0.25">
      <c r="A3" s="276"/>
      <c r="B3" s="276"/>
      <c r="C3" s="276"/>
      <c r="D3" s="276"/>
      <c r="E3" s="276"/>
      <c r="F3" s="276"/>
      <c r="G3" s="276"/>
      <c r="H3" s="276"/>
      <c r="I3" s="276"/>
      <c r="J3" s="276"/>
      <c r="K3" s="183"/>
      <c r="L3" s="184"/>
      <c r="M3" s="185"/>
      <c r="N3" s="188"/>
      <c r="O3" s="16"/>
      <c r="P3" s="17"/>
      <c r="Q3" s="17"/>
      <c r="R3" s="17"/>
      <c r="S3" s="17"/>
      <c r="T3" s="17"/>
      <c r="U3" s="17"/>
      <c r="V3" s="17"/>
      <c r="W3" s="17"/>
      <c r="X3" s="17"/>
      <c r="Y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</row>
    <row r="4" spans="1:168" s="12" customFormat="1" ht="15" customHeight="1" x14ac:dyDescent="0.25">
      <c r="A4" s="187"/>
      <c r="B4" s="187"/>
      <c r="C4" s="187"/>
      <c r="D4" s="187"/>
      <c r="E4" s="187"/>
      <c r="F4" s="187"/>
      <c r="G4" s="187"/>
      <c r="H4" s="189"/>
      <c r="I4" s="189"/>
      <c r="J4" s="189"/>
      <c r="K4" s="183"/>
      <c r="L4" s="184"/>
      <c r="M4" s="185"/>
      <c r="N4" s="188"/>
      <c r="O4" s="16"/>
      <c r="P4" s="17"/>
      <c r="Q4" s="17"/>
      <c r="R4" s="17"/>
      <c r="S4" s="17"/>
      <c r="T4" s="17"/>
      <c r="U4" s="17"/>
      <c r="V4" s="17"/>
      <c r="W4" s="17"/>
      <c r="X4" s="17"/>
      <c r="Y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</row>
    <row r="5" spans="1:168" s="12" customFormat="1" ht="15" customHeight="1" x14ac:dyDescent="0.25">
      <c r="A5" s="183"/>
      <c r="B5" s="190"/>
      <c r="C5" s="190"/>
      <c r="D5" s="190"/>
      <c r="E5" s="183"/>
      <c r="F5" s="183"/>
      <c r="G5" s="183"/>
      <c r="H5" s="183"/>
      <c r="I5" s="183"/>
      <c r="J5" s="183"/>
      <c r="K5" s="183"/>
      <c r="L5" s="184"/>
      <c r="M5" s="185"/>
      <c r="N5" s="186"/>
      <c r="O5" s="16"/>
      <c r="P5" s="17"/>
      <c r="Q5" s="17"/>
      <c r="R5" s="17"/>
      <c r="S5" s="17"/>
      <c r="T5" s="17"/>
      <c r="U5" s="17"/>
      <c r="V5" s="17"/>
      <c r="W5" s="17"/>
      <c r="X5" s="17"/>
      <c r="Y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</row>
    <row r="6" spans="1:168" s="12" customFormat="1" ht="9" customHeight="1" x14ac:dyDescent="0.2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4"/>
      <c r="M6" s="185"/>
      <c r="N6" s="186"/>
      <c r="O6" s="16"/>
      <c r="P6" s="17"/>
      <c r="Q6" s="17"/>
      <c r="R6" s="17"/>
      <c r="S6" s="17"/>
      <c r="T6" s="17"/>
      <c r="U6" s="17"/>
      <c r="V6" s="17"/>
      <c r="W6" s="17"/>
      <c r="X6" s="17"/>
      <c r="Y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</row>
    <row r="7" spans="1:168" s="12" customFormat="1" ht="15" x14ac:dyDescent="0.25">
      <c r="A7" s="183"/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4"/>
      <c r="M7" s="185"/>
      <c r="N7" s="186"/>
      <c r="O7" s="16"/>
      <c r="P7" s="17"/>
      <c r="Q7" s="17"/>
      <c r="R7" s="17"/>
      <c r="S7" s="17"/>
      <c r="T7" s="17"/>
      <c r="U7" s="17"/>
      <c r="V7" s="17"/>
      <c r="W7" s="17"/>
      <c r="X7" s="17"/>
      <c r="Y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</row>
    <row r="8" spans="1:168" s="12" customFormat="1" ht="15" customHeight="1" x14ac:dyDescent="0.2">
      <c r="A8" s="183"/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91"/>
      <c r="N8" s="191"/>
      <c r="O8" s="16"/>
      <c r="P8" s="17"/>
      <c r="Q8" s="17"/>
      <c r="R8" s="17"/>
      <c r="S8" s="17"/>
      <c r="T8" s="17"/>
      <c r="U8" s="17"/>
      <c r="V8" s="17"/>
      <c r="W8" s="17"/>
      <c r="X8" s="17"/>
      <c r="Y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</row>
    <row r="9" spans="1:168" ht="7.5" customHeight="1" x14ac:dyDescent="0.2">
      <c r="A9" s="191"/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</row>
    <row r="10" spans="1:168" ht="18.75" customHeight="1" x14ac:dyDescent="0.25">
      <c r="A10" s="277" t="s">
        <v>70</v>
      </c>
      <c r="B10" s="277"/>
      <c r="C10" s="277"/>
      <c r="D10" s="277"/>
      <c r="E10" s="277"/>
      <c r="F10" s="277"/>
      <c r="G10" s="277"/>
      <c r="H10" s="277"/>
      <c r="I10" s="277"/>
      <c r="J10" s="277"/>
      <c r="K10" s="277"/>
      <c r="L10" s="277"/>
      <c r="M10" s="277"/>
      <c r="N10" s="277"/>
    </row>
    <row r="11" spans="1:168" ht="18.75" customHeight="1" x14ac:dyDescent="0.25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</row>
    <row r="12" spans="1:168" s="16" customFormat="1" ht="14.25" x14ac:dyDescent="0.2">
      <c r="A12" s="192"/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</row>
    <row r="13" spans="1:168" s="16" customFormat="1" ht="14.25" x14ac:dyDescent="0.2">
      <c r="A13" s="192"/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</row>
    <row r="14" spans="1:168" ht="15" x14ac:dyDescent="0.25">
      <c r="A14" s="193" t="s">
        <v>0</v>
      </c>
      <c r="B14" s="191"/>
      <c r="C14" s="278" t="s">
        <v>58</v>
      </c>
      <c r="D14" s="278"/>
      <c r="E14" s="278"/>
      <c r="F14" s="278"/>
      <c r="G14" s="278"/>
      <c r="H14" s="278"/>
      <c r="I14" s="278"/>
      <c r="J14" s="278"/>
      <c r="K14" s="278"/>
      <c r="L14" s="194"/>
      <c r="M14" s="194"/>
      <c r="N14" s="194"/>
    </row>
    <row r="15" spans="1:168" s="16" customFormat="1" ht="15" x14ac:dyDescent="0.25">
      <c r="A15" s="195"/>
      <c r="B15" s="192"/>
      <c r="C15" s="196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</row>
    <row r="16" spans="1:168" ht="12.75" customHeight="1" x14ac:dyDescent="0.25">
      <c r="A16" s="193" t="s">
        <v>15</v>
      </c>
      <c r="B16" s="191"/>
      <c r="C16" s="262"/>
      <c r="D16" s="262"/>
      <c r="E16" s="199">
        <v>1.0345</v>
      </c>
      <c r="F16" s="262"/>
      <c r="G16" s="262"/>
      <c r="H16" s="262"/>
      <c r="I16" s="262"/>
      <c r="J16" s="262"/>
      <c r="K16" s="262"/>
      <c r="L16" s="262"/>
      <c r="M16" s="262"/>
      <c r="N16" s="262"/>
    </row>
    <row r="17" spans="1:168" s="16" customFormat="1" ht="12.75" customHeight="1" x14ac:dyDescent="0.25">
      <c r="A17" s="195"/>
      <c r="B17" s="192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</row>
    <row r="18" spans="1:168" ht="12.75" customHeight="1" x14ac:dyDescent="0.25">
      <c r="A18" s="193" t="s">
        <v>16</v>
      </c>
      <c r="B18" s="191"/>
      <c r="C18" s="200" t="s">
        <v>17</v>
      </c>
      <c r="D18" s="201"/>
      <c r="E18" s="259">
        <f>730*E21*E22</f>
        <v>2800000.1253</v>
      </c>
      <c r="F18" s="191"/>
      <c r="G18" s="191"/>
      <c r="H18" s="191"/>
      <c r="I18" s="191"/>
      <c r="J18" s="191"/>
      <c r="K18" s="191"/>
      <c r="L18" s="191"/>
      <c r="M18" s="191"/>
      <c r="N18" s="191"/>
    </row>
    <row r="19" spans="1:168" s="16" customFormat="1" ht="12.75" customHeight="1" x14ac:dyDescent="0.25">
      <c r="A19" s="192"/>
      <c r="B19" s="192"/>
      <c r="C19" s="192"/>
      <c r="D19" s="192"/>
      <c r="E19" s="192"/>
      <c r="F19" s="203"/>
      <c r="G19" s="192"/>
      <c r="H19" s="192"/>
      <c r="I19" s="192"/>
      <c r="J19" s="192"/>
      <c r="K19" s="192"/>
      <c r="L19" s="192"/>
      <c r="M19" s="192"/>
      <c r="N19" s="192"/>
    </row>
    <row r="20" spans="1:168" ht="12.75" customHeight="1" x14ac:dyDescent="0.25">
      <c r="A20" s="204" t="s">
        <v>18</v>
      </c>
      <c r="B20" s="191"/>
      <c r="C20" s="191"/>
      <c r="D20" s="191"/>
      <c r="E20" s="191"/>
      <c r="F20" s="201"/>
      <c r="G20" s="191"/>
      <c r="H20" s="191"/>
      <c r="I20" s="191"/>
      <c r="J20" s="191"/>
      <c r="K20" s="191"/>
      <c r="L20" s="191"/>
      <c r="M20" s="191"/>
      <c r="N20" s="191"/>
    </row>
    <row r="21" spans="1:168" ht="12.75" customHeight="1" x14ac:dyDescent="0.25">
      <c r="A21" s="205" t="s">
        <v>19</v>
      </c>
      <c r="B21" s="206"/>
      <c r="C21" s="207" t="s">
        <v>20</v>
      </c>
      <c r="D21" s="208"/>
      <c r="E21" s="260">
        <v>7350</v>
      </c>
      <c r="F21" s="201">
        <v>38</v>
      </c>
      <c r="G21" s="191"/>
      <c r="H21" s="191"/>
      <c r="I21" s="191"/>
      <c r="J21" s="191"/>
      <c r="K21" s="191"/>
      <c r="L21" s="191"/>
      <c r="M21" s="191"/>
      <c r="N21" s="191"/>
    </row>
    <row r="22" spans="1:168" ht="12.75" customHeight="1" x14ac:dyDescent="0.25">
      <c r="A22" s="205" t="s">
        <v>21</v>
      </c>
      <c r="B22" s="206"/>
      <c r="C22" s="207"/>
      <c r="D22" s="208"/>
      <c r="E22" s="261">
        <v>0.5218526</v>
      </c>
      <c r="F22" s="191"/>
      <c r="G22" s="191"/>
      <c r="H22" s="191"/>
      <c r="I22" s="191"/>
      <c r="J22" s="191"/>
      <c r="K22" s="191"/>
      <c r="L22" s="191"/>
      <c r="M22" s="191"/>
      <c r="N22" s="191"/>
    </row>
    <row r="23" spans="1:168" s="16" customFormat="1" ht="15" x14ac:dyDescent="0.25">
      <c r="A23" s="211"/>
      <c r="B23" s="192"/>
      <c r="C23" s="212"/>
      <c r="D23" s="203"/>
      <c r="E23" s="279" t="str">
        <f>IF(AND(ISNUMBER(E21), ISBLANK(E22)), "Please enter a load factor", "")</f>
        <v/>
      </c>
      <c r="F23" s="279"/>
      <c r="G23" s="279"/>
      <c r="H23" s="279"/>
      <c r="I23" s="279"/>
      <c r="J23" s="279"/>
      <c r="K23" s="192"/>
      <c r="L23" s="192"/>
      <c r="M23" s="192"/>
      <c r="N23" s="192"/>
    </row>
    <row r="24" spans="1:168" s="16" customFormat="1" ht="14.25" x14ac:dyDescent="0.2">
      <c r="A24" s="192"/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</row>
    <row r="25" spans="1:168" s="16" customFormat="1" ht="15" x14ac:dyDescent="0.25">
      <c r="A25" s="192"/>
      <c r="B25" s="192"/>
      <c r="C25" s="213"/>
      <c r="D25" s="213"/>
      <c r="E25" s="280" t="s">
        <v>22</v>
      </c>
      <c r="F25" s="281"/>
      <c r="G25" s="282"/>
      <c r="H25" s="192"/>
      <c r="I25" s="280" t="s">
        <v>23</v>
      </c>
      <c r="J25" s="281"/>
      <c r="K25" s="282"/>
      <c r="L25" s="192"/>
      <c r="M25" s="280" t="s">
        <v>24</v>
      </c>
      <c r="N25" s="282"/>
    </row>
    <row r="26" spans="1:168" s="16" customFormat="1" ht="15" x14ac:dyDescent="0.25">
      <c r="A26" s="192"/>
      <c r="B26" s="192"/>
      <c r="C26" s="283"/>
      <c r="D26" s="197"/>
      <c r="E26" s="214" t="s">
        <v>25</v>
      </c>
      <c r="F26" s="214" t="s">
        <v>26</v>
      </c>
      <c r="G26" s="215" t="s">
        <v>27</v>
      </c>
      <c r="H26" s="192"/>
      <c r="I26" s="214" t="s">
        <v>25</v>
      </c>
      <c r="J26" s="216" t="s">
        <v>26</v>
      </c>
      <c r="K26" s="215" t="s">
        <v>27</v>
      </c>
      <c r="L26" s="192"/>
      <c r="M26" s="285" t="s">
        <v>28</v>
      </c>
      <c r="N26" s="287" t="s">
        <v>29</v>
      </c>
    </row>
    <row r="27" spans="1:168" s="16" customFormat="1" ht="15" x14ac:dyDescent="0.25">
      <c r="A27" s="192"/>
      <c r="B27" s="192"/>
      <c r="C27" s="284"/>
      <c r="D27" s="197"/>
      <c r="E27" s="217" t="s">
        <v>30</v>
      </c>
      <c r="F27" s="217"/>
      <c r="G27" s="218" t="s">
        <v>30</v>
      </c>
      <c r="H27" s="192"/>
      <c r="I27" s="217" t="s">
        <v>30</v>
      </c>
      <c r="J27" s="218"/>
      <c r="K27" s="218" t="s">
        <v>30</v>
      </c>
      <c r="L27" s="192"/>
      <c r="M27" s="286"/>
      <c r="N27" s="288"/>
    </row>
    <row r="28" spans="1:168" ht="14.25" x14ac:dyDescent="0.2">
      <c r="A28" s="219" t="s">
        <v>31</v>
      </c>
      <c r="B28" s="219"/>
      <c r="C28" s="220"/>
      <c r="D28" s="221"/>
      <c r="E28" s="54">
        <f>[2]LU_PSN!$I28</f>
        <v>5889.72</v>
      </c>
      <c r="F28" s="55">
        <v>1</v>
      </c>
      <c r="G28" s="56">
        <f>F28*E28</f>
        <v>5889.72</v>
      </c>
      <c r="H28" s="57"/>
      <c r="I28" s="54">
        <f>[3]LU!$F$10</f>
        <v>5972.18</v>
      </c>
      <c r="J28" s="58">
        <v>1</v>
      </c>
      <c r="K28" s="59">
        <f>J28*I28</f>
        <v>5972.18</v>
      </c>
      <c r="L28" s="57"/>
      <c r="M28" s="60">
        <f>K28-G28</f>
        <v>82.460000000000036</v>
      </c>
      <c r="N28" s="61">
        <f>IF((G28)=0,"",(M28/G28))</f>
        <v>1.400066556644459E-2</v>
      </c>
    </row>
    <row r="29" spans="1:168" ht="14.25" x14ac:dyDescent="0.2">
      <c r="A29" s="219" t="s">
        <v>32</v>
      </c>
      <c r="B29" s="219"/>
      <c r="C29" s="220"/>
      <c r="D29" s="221"/>
      <c r="E29" s="62">
        <f>[2]LU_PSN!$I29</f>
        <v>1.3976999999999999</v>
      </c>
      <c r="F29" s="63">
        <v>7350</v>
      </c>
      <c r="G29" s="56">
        <f>F29*E29</f>
        <v>10273.094999999999</v>
      </c>
      <c r="H29" s="57"/>
      <c r="I29" s="62">
        <f>[3]LU!$F$11</f>
        <v>1.4173</v>
      </c>
      <c r="J29" s="64">
        <f>F29</f>
        <v>7350</v>
      </c>
      <c r="K29" s="56">
        <f>J29*I29</f>
        <v>10417.155000000001</v>
      </c>
      <c r="L29" s="57"/>
      <c r="M29" s="60">
        <f>K29-G29</f>
        <v>144.06000000000131</v>
      </c>
      <c r="N29" s="61">
        <f>IF((G29)=0,"",(M29/G29))</f>
        <v>1.4023037847893095E-2</v>
      </c>
    </row>
    <row r="30" spans="1:168" ht="14.25" x14ac:dyDescent="0.2">
      <c r="A30" s="222" t="s">
        <v>33</v>
      </c>
      <c r="B30" s="222"/>
      <c r="C30" s="220"/>
      <c r="D30" s="221"/>
      <c r="E30" s="66">
        <f>[2]LU_PSN!$I30</f>
        <v>277.54000000000002</v>
      </c>
      <c r="F30" s="55">
        <v>1</v>
      </c>
      <c r="G30" s="56">
        <f t="shared" ref="G30:G31" si="0">F30*E30</f>
        <v>277.54000000000002</v>
      </c>
      <c r="H30" s="57"/>
      <c r="I30" s="66">
        <f>[3]LU!$F$83</f>
        <v>135.52000000000001</v>
      </c>
      <c r="J30" s="58">
        <v>1</v>
      </c>
      <c r="K30" s="59">
        <f t="shared" ref="K30:K31" si="1">J30*I30</f>
        <v>135.52000000000001</v>
      </c>
      <c r="L30" s="57"/>
      <c r="M30" s="60">
        <f t="shared" ref="M30:M33" si="2">K30-G30</f>
        <v>-142.02000000000001</v>
      </c>
      <c r="N30" s="61">
        <f t="shared" ref="N30:N33" si="3">IF((G30)=0,"",(M30/G30))</f>
        <v>-0.51171002378035602</v>
      </c>
    </row>
    <row r="31" spans="1:168" ht="14.25" x14ac:dyDescent="0.2">
      <c r="A31" s="223" t="s">
        <v>34</v>
      </c>
      <c r="B31" s="224"/>
      <c r="C31" s="225"/>
      <c r="D31" s="226"/>
      <c r="E31" s="71">
        <f>[2]LU_PSN!$I31</f>
        <v>7.3000000000000001E-3</v>
      </c>
      <c r="F31" s="72">
        <v>7350</v>
      </c>
      <c r="G31" s="73">
        <f t="shared" si="0"/>
        <v>53.655000000000001</v>
      </c>
      <c r="H31" s="74"/>
      <c r="I31" s="71">
        <f>[3]LU!$F$84</f>
        <v>7.3000000000000001E-3</v>
      </c>
      <c r="J31" s="75">
        <f>F31</f>
        <v>7350</v>
      </c>
      <c r="K31" s="73">
        <f t="shared" si="1"/>
        <v>53.655000000000001</v>
      </c>
      <c r="L31" s="74"/>
      <c r="M31" s="76">
        <f t="shared" si="2"/>
        <v>0</v>
      </c>
      <c r="N31" s="77">
        <f t="shared" si="3"/>
        <v>0</v>
      </c>
    </row>
    <row r="32" spans="1:168" s="90" customFormat="1" ht="15" x14ac:dyDescent="0.2">
      <c r="A32" s="227" t="s">
        <v>35</v>
      </c>
      <c r="B32" s="228"/>
      <c r="C32" s="228"/>
      <c r="D32" s="229"/>
      <c r="E32" s="81"/>
      <c r="F32" s="82"/>
      <c r="G32" s="83">
        <f>SUM(G28:G31)</f>
        <v>16494.009999999998</v>
      </c>
      <c r="H32" s="84"/>
      <c r="I32" s="81"/>
      <c r="J32" s="85"/>
      <c r="K32" s="83">
        <f>SUM(K28:K31)</f>
        <v>16578.509999999998</v>
      </c>
      <c r="L32" s="86"/>
      <c r="M32" s="87">
        <f t="shared" si="2"/>
        <v>84.5</v>
      </c>
      <c r="N32" s="88">
        <f t="shared" si="3"/>
        <v>5.1230719515751484E-3</v>
      </c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89"/>
      <c r="CP32" s="89"/>
      <c r="CQ32" s="89"/>
      <c r="CR32" s="89"/>
      <c r="CS32" s="89"/>
      <c r="CT32" s="89"/>
      <c r="CU32" s="89"/>
      <c r="CV32" s="89"/>
      <c r="CW32" s="89"/>
      <c r="CX32" s="89"/>
      <c r="CY32" s="89"/>
      <c r="CZ32" s="89"/>
      <c r="DA32" s="89"/>
      <c r="DB32" s="89"/>
      <c r="DC32" s="89"/>
      <c r="DD32" s="89"/>
      <c r="DE32" s="89"/>
      <c r="DF32" s="89"/>
      <c r="DG32" s="89"/>
      <c r="DH32" s="89"/>
      <c r="DI32" s="89"/>
      <c r="DJ32" s="89"/>
      <c r="DK32" s="89"/>
      <c r="DL32" s="89"/>
      <c r="DM32" s="89"/>
      <c r="DN32" s="89"/>
      <c r="DO32" s="89"/>
      <c r="DP32" s="89"/>
      <c r="DQ32" s="89"/>
      <c r="DR32" s="89"/>
      <c r="DS32" s="89"/>
      <c r="DT32" s="89"/>
      <c r="DU32" s="89"/>
      <c r="DV32" s="89"/>
      <c r="DW32" s="89"/>
      <c r="DX32" s="89"/>
      <c r="DY32" s="89"/>
      <c r="DZ32" s="89"/>
      <c r="EA32" s="89"/>
      <c r="EB32" s="89"/>
      <c r="EC32" s="89"/>
      <c r="ED32" s="89"/>
      <c r="EE32" s="89"/>
      <c r="EF32" s="89"/>
      <c r="EG32" s="89"/>
      <c r="EH32" s="89"/>
      <c r="EI32" s="89"/>
      <c r="EJ32" s="89"/>
      <c r="EK32" s="89"/>
      <c r="EL32" s="89"/>
      <c r="EM32" s="89"/>
      <c r="EN32" s="89"/>
      <c r="EO32" s="89"/>
      <c r="EP32" s="89"/>
      <c r="EQ32" s="89"/>
      <c r="ER32" s="89"/>
      <c r="ES32" s="89"/>
      <c r="ET32" s="89"/>
      <c r="EU32" s="89"/>
      <c r="EV32" s="89"/>
      <c r="EW32" s="89"/>
      <c r="EX32" s="89"/>
      <c r="EY32" s="89"/>
      <c r="EZ32" s="89"/>
      <c r="FA32" s="89"/>
      <c r="FB32" s="89"/>
      <c r="FC32" s="89"/>
      <c r="FD32" s="89"/>
      <c r="FE32" s="89"/>
      <c r="FF32" s="89"/>
      <c r="FG32" s="89"/>
      <c r="FH32" s="89"/>
      <c r="FI32" s="89"/>
      <c r="FJ32" s="89"/>
      <c r="FK32" s="89"/>
      <c r="FL32" s="89"/>
    </row>
    <row r="33" spans="1:14" s="22" customFormat="1" ht="14.25" x14ac:dyDescent="0.2">
      <c r="A33" s="230" t="s">
        <v>36</v>
      </c>
      <c r="B33" s="231"/>
      <c r="C33" s="232"/>
      <c r="D33" s="233"/>
      <c r="E33" s="62">
        <f>[2]LU_PSN!$I33</f>
        <v>9.2460000000000001E-2</v>
      </c>
      <c r="F33" s="95">
        <f>E18*(E16-1)</f>
        <v>96600.004322849927</v>
      </c>
      <c r="G33" s="56">
        <f>E33*F33</f>
        <v>8931.6363996907039</v>
      </c>
      <c r="H33" s="84"/>
      <c r="I33" s="62">
        <f>[3]LU!$F$15</f>
        <v>9.2460000000000001E-2</v>
      </c>
      <c r="J33" s="95">
        <f>F33</f>
        <v>96600.004322849927</v>
      </c>
      <c r="K33" s="56">
        <f>I33*J33</f>
        <v>8931.6363996907039</v>
      </c>
      <c r="L33" s="96"/>
      <c r="M33" s="60">
        <f t="shared" si="2"/>
        <v>0</v>
      </c>
      <c r="N33" s="61">
        <f t="shared" si="3"/>
        <v>0</v>
      </c>
    </row>
    <row r="34" spans="1:14" s="22" customFormat="1" ht="14.25" x14ac:dyDescent="0.2">
      <c r="A34" s="230" t="s">
        <v>37</v>
      </c>
      <c r="B34" s="231"/>
      <c r="C34" s="232"/>
      <c r="D34" s="233"/>
      <c r="E34" s="97">
        <f>[2]LU_PSN!$I34</f>
        <v>-0.1973</v>
      </c>
      <c r="F34" s="95">
        <v>7350</v>
      </c>
      <c r="G34" s="56">
        <f>F34*E34</f>
        <v>-1450.155</v>
      </c>
      <c r="H34" s="84"/>
      <c r="I34" s="97">
        <f>[3]LU!$F$85</f>
        <v>-0.1973</v>
      </c>
      <c r="J34" s="95">
        <f>F34</f>
        <v>7350</v>
      </c>
      <c r="K34" s="56">
        <f>J34*I34</f>
        <v>-1450.155</v>
      </c>
      <c r="L34" s="96"/>
      <c r="M34" s="60">
        <f>K34-G34</f>
        <v>0</v>
      </c>
      <c r="N34" s="61">
        <f>IF((G34)=0,"",(M34/G34))</f>
        <v>0</v>
      </c>
    </row>
    <row r="35" spans="1:14" s="22" customFormat="1" ht="14.25" x14ac:dyDescent="0.2">
      <c r="A35" s="231" t="s">
        <v>38</v>
      </c>
      <c r="B35" s="231"/>
      <c r="C35" s="232"/>
      <c r="D35" s="233"/>
      <c r="E35" s="62">
        <f>[2]LU_PSN!$I35</f>
        <v>0.14369999999999999</v>
      </c>
      <c r="F35" s="95">
        <v>7350</v>
      </c>
      <c r="G35" s="56">
        <f>F35*E35</f>
        <v>1056.1949999999999</v>
      </c>
      <c r="H35" s="84"/>
      <c r="I35" s="62">
        <f>[3]LU!$F$17</f>
        <v>0.14369999999999999</v>
      </c>
      <c r="J35" s="95">
        <f>F35</f>
        <v>7350</v>
      </c>
      <c r="K35" s="56">
        <f>J35*I35</f>
        <v>1056.1949999999999</v>
      </c>
      <c r="L35" s="96"/>
      <c r="M35" s="60">
        <f>K35-G35</f>
        <v>0</v>
      </c>
      <c r="N35" s="61">
        <f>IF((G35)=0,"",(M35/G35))</f>
        <v>0</v>
      </c>
    </row>
    <row r="36" spans="1:14" s="22" customFormat="1" ht="14.25" x14ac:dyDescent="0.2">
      <c r="A36" s="231"/>
      <c r="B36" s="231"/>
      <c r="C36" s="232"/>
      <c r="D36" s="233"/>
      <c r="E36" s="62">
        <f>[2]LU_PSN!$I36</f>
        <v>0</v>
      </c>
      <c r="F36" s="95"/>
      <c r="G36" s="56">
        <f>F36*E36</f>
        <v>0</v>
      </c>
      <c r="H36" s="84"/>
      <c r="I36" s="62"/>
      <c r="J36" s="95"/>
      <c r="K36" s="56">
        <f>J36*I36</f>
        <v>0</v>
      </c>
      <c r="L36" s="96"/>
      <c r="M36" s="60">
        <f>K36-G36</f>
        <v>0</v>
      </c>
      <c r="N36" s="61" t="str">
        <f>IF((G36)=0,"",(M36/G36))</f>
        <v/>
      </c>
    </row>
    <row r="37" spans="1:14" s="22" customFormat="1" ht="15" x14ac:dyDescent="0.2">
      <c r="A37" s="234" t="s">
        <v>40</v>
      </c>
      <c r="B37" s="235"/>
      <c r="C37" s="235"/>
      <c r="D37" s="236"/>
      <c r="E37" s="102"/>
      <c r="F37" s="102"/>
      <c r="G37" s="103">
        <f>SUM(G32:G36)</f>
        <v>25031.686399690705</v>
      </c>
      <c r="H37" s="84"/>
      <c r="I37" s="102"/>
      <c r="J37" s="104"/>
      <c r="K37" s="103">
        <f>SUM(K32:K36)</f>
        <v>25116.186399690705</v>
      </c>
      <c r="L37" s="86"/>
      <c r="M37" s="105">
        <f t="shared" ref="M37:M53" si="4">K37-G37</f>
        <v>84.5</v>
      </c>
      <c r="N37" s="106">
        <f t="shared" ref="N37:N53" si="5">IF((G37)=0,"",(M37/G37))</f>
        <v>3.3757214216715375E-3</v>
      </c>
    </row>
    <row r="38" spans="1:14" s="22" customFormat="1" ht="14.25" x14ac:dyDescent="0.2">
      <c r="A38" s="237" t="s">
        <v>41</v>
      </c>
      <c r="B38" s="237"/>
      <c r="C38" s="238"/>
      <c r="D38" s="239"/>
      <c r="E38" s="62">
        <f>[2]LU_PSN!$I38</f>
        <v>3.3451</v>
      </c>
      <c r="F38" s="110">
        <v>7350</v>
      </c>
      <c r="G38" s="56">
        <f>F38*E38</f>
        <v>24586.485000000001</v>
      </c>
      <c r="H38" s="84"/>
      <c r="I38" s="62">
        <f>[3]LU!$F$20</f>
        <v>3.4638</v>
      </c>
      <c r="J38" s="111">
        <f>F38</f>
        <v>7350</v>
      </c>
      <c r="K38" s="56">
        <f>J38*I38</f>
        <v>25458.93</v>
      </c>
      <c r="L38" s="96"/>
      <c r="M38" s="60">
        <f t="shared" si="4"/>
        <v>872.44499999999971</v>
      </c>
      <c r="N38" s="61">
        <f t="shared" si="5"/>
        <v>3.5484738871782592E-2</v>
      </c>
    </row>
    <row r="39" spans="1:14" s="22" customFormat="1" ht="14.25" x14ac:dyDescent="0.2">
      <c r="A39" s="289" t="s">
        <v>42</v>
      </c>
      <c r="B39" s="289"/>
      <c r="C39" s="289"/>
      <c r="D39" s="239"/>
      <c r="E39" s="62">
        <f>[2]LU_PSN!$I39</f>
        <v>1.1732</v>
      </c>
      <c r="F39" s="110">
        <v>7350</v>
      </c>
      <c r="G39" s="56">
        <f>F39*E39</f>
        <v>8623.02</v>
      </c>
      <c r="H39" s="84"/>
      <c r="I39" s="62">
        <f>[3]LU!$F$21</f>
        <v>1.2027000000000001</v>
      </c>
      <c r="J39" s="111">
        <f>F39</f>
        <v>7350</v>
      </c>
      <c r="K39" s="56">
        <f>J39*I39</f>
        <v>8839.8450000000012</v>
      </c>
      <c r="L39" s="96"/>
      <c r="M39" s="60">
        <f t="shared" si="4"/>
        <v>216.82500000000073</v>
      </c>
      <c r="N39" s="61">
        <f t="shared" si="5"/>
        <v>2.5144902829867113E-2</v>
      </c>
    </row>
    <row r="40" spans="1:14" s="22" customFormat="1" ht="15" x14ac:dyDescent="0.2">
      <c r="A40" s="234" t="s">
        <v>43</v>
      </c>
      <c r="B40" s="240"/>
      <c r="C40" s="240"/>
      <c r="D40" s="241"/>
      <c r="E40" s="102"/>
      <c r="F40" s="102"/>
      <c r="G40" s="103">
        <f>SUM(G37:G39)</f>
        <v>58241.19139969071</v>
      </c>
      <c r="H40" s="114"/>
      <c r="I40" s="115"/>
      <c r="J40" s="116"/>
      <c r="K40" s="103">
        <f>SUM(K37:K39)</f>
        <v>59414.961399690706</v>
      </c>
      <c r="L40" s="117"/>
      <c r="M40" s="105">
        <f t="shared" si="4"/>
        <v>1173.7699999999968</v>
      </c>
      <c r="N40" s="106">
        <f t="shared" si="5"/>
        <v>2.0153605580366444E-2</v>
      </c>
    </row>
    <row r="41" spans="1:14" s="22" customFormat="1" ht="14.25" x14ac:dyDescent="0.2">
      <c r="A41" s="242" t="s">
        <v>44</v>
      </c>
      <c r="B41" s="231"/>
      <c r="C41" s="232"/>
      <c r="D41" s="233"/>
      <c r="E41" s="119">
        <f>[2]LU_PSN!$I41</f>
        <v>4.4000000000000003E-3</v>
      </c>
      <c r="F41" s="110">
        <f>E18*E16</f>
        <v>2896600.1296228501</v>
      </c>
      <c r="G41" s="120">
        <f t="shared" ref="G41:G47" si="6">F41*E41</f>
        <v>12745.040570340541</v>
      </c>
      <c r="H41" s="96"/>
      <c r="I41" s="119">
        <f>[2]LU_PSN!$I41</f>
        <v>4.4000000000000003E-3</v>
      </c>
      <c r="J41" s="111">
        <f>E18*E16</f>
        <v>2896600.1296228501</v>
      </c>
      <c r="K41" s="120">
        <f t="shared" ref="K41:K47" si="7">J41*I41</f>
        <v>12745.040570340541</v>
      </c>
      <c r="L41" s="96"/>
      <c r="M41" s="60">
        <f t="shared" si="4"/>
        <v>0</v>
      </c>
      <c r="N41" s="121">
        <f t="shared" si="5"/>
        <v>0</v>
      </c>
    </row>
    <row r="42" spans="1:14" s="22" customFormat="1" ht="14.25" x14ac:dyDescent="0.2">
      <c r="A42" s="242" t="s">
        <v>45</v>
      </c>
      <c r="B42" s="231"/>
      <c r="C42" s="232"/>
      <c r="D42" s="233"/>
      <c r="E42" s="119">
        <f>[2]LU_PSN!$I42</f>
        <v>1.2999999999999999E-3</v>
      </c>
      <c r="F42" s="110">
        <f>E18*E16</f>
        <v>2896600.1296228501</v>
      </c>
      <c r="G42" s="120">
        <f t="shared" si="6"/>
        <v>3765.5801685097049</v>
      </c>
      <c r="H42" s="96"/>
      <c r="I42" s="119">
        <f>[2]LU_PSN!$I42</f>
        <v>1.2999999999999999E-3</v>
      </c>
      <c r="J42" s="111">
        <f>E18*E16</f>
        <v>2896600.1296228501</v>
      </c>
      <c r="K42" s="120">
        <f t="shared" si="7"/>
        <v>3765.5801685097049</v>
      </c>
      <c r="L42" s="96"/>
      <c r="M42" s="60">
        <f t="shared" si="4"/>
        <v>0</v>
      </c>
      <c r="N42" s="121">
        <f t="shared" si="5"/>
        <v>0</v>
      </c>
    </row>
    <row r="43" spans="1:14" s="22" customFormat="1" ht="14.25" x14ac:dyDescent="0.2">
      <c r="A43" s="231" t="s">
        <v>46</v>
      </c>
      <c r="B43" s="231"/>
      <c r="C43" s="232"/>
      <c r="D43" s="233"/>
      <c r="E43" s="272">
        <f>[2]LU_PSN!$I43</f>
        <v>0.25</v>
      </c>
      <c r="F43" s="110">
        <v>1</v>
      </c>
      <c r="G43" s="120">
        <f t="shared" si="6"/>
        <v>0.25</v>
      </c>
      <c r="H43" s="96"/>
      <c r="I43" s="272">
        <f>[2]LU_PSN!$I43</f>
        <v>0.25</v>
      </c>
      <c r="J43" s="111">
        <v>1</v>
      </c>
      <c r="K43" s="120">
        <f t="shared" si="7"/>
        <v>0.25</v>
      </c>
      <c r="L43" s="96"/>
      <c r="M43" s="60">
        <f t="shared" si="4"/>
        <v>0</v>
      </c>
      <c r="N43" s="121">
        <f t="shared" si="5"/>
        <v>0</v>
      </c>
    </row>
    <row r="44" spans="1:14" s="22" customFormat="1" ht="14.25" x14ac:dyDescent="0.2">
      <c r="A44" s="231" t="s">
        <v>47</v>
      </c>
      <c r="B44" s="231"/>
      <c r="C44" s="232"/>
      <c r="D44" s="233"/>
      <c r="E44" s="273">
        <f>[2]LU_PSN!$I44</f>
        <v>7.0000000000000001E-3</v>
      </c>
      <c r="F44" s="110">
        <f>E18</f>
        <v>2800000.1253</v>
      </c>
      <c r="G44" s="120">
        <f t="shared" si="6"/>
        <v>19600.000877099999</v>
      </c>
      <c r="H44" s="96"/>
      <c r="I44" s="273">
        <f>[2]LU_PSN!$I44</f>
        <v>7.0000000000000001E-3</v>
      </c>
      <c r="J44" s="111">
        <f>E18</f>
        <v>2800000.1253</v>
      </c>
      <c r="K44" s="120">
        <f t="shared" si="7"/>
        <v>19600.000877099999</v>
      </c>
      <c r="L44" s="96"/>
      <c r="M44" s="60">
        <f t="shared" si="4"/>
        <v>0</v>
      </c>
      <c r="N44" s="121">
        <f t="shared" si="5"/>
        <v>0</v>
      </c>
    </row>
    <row r="45" spans="1:14" s="22" customFormat="1" ht="14.25" x14ac:dyDescent="0.2">
      <c r="A45" s="231" t="s">
        <v>48</v>
      </c>
      <c r="B45" s="231"/>
      <c r="C45" s="232"/>
      <c r="D45" s="233"/>
      <c r="E45" s="119">
        <f>[2]LU_PSN!$I45</f>
        <v>7.4999999999999997E-2</v>
      </c>
      <c r="F45" s="110">
        <v>1792000.0801919999</v>
      </c>
      <c r="G45" s="120">
        <f t="shared" si="6"/>
        <v>134400.00601439999</v>
      </c>
      <c r="H45" s="96"/>
      <c r="I45" s="119">
        <f>[2]LU_PSN!$I45</f>
        <v>7.4999999999999997E-2</v>
      </c>
      <c r="J45" s="110">
        <f t="shared" ref="J45:J46" si="8">F45</f>
        <v>1792000.0801919999</v>
      </c>
      <c r="K45" s="120">
        <f t="shared" si="7"/>
        <v>134400.00601439999</v>
      </c>
      <c r="L45" s="96"/>
      <c r="M45" s="60">
        <f t="shared" si="4"/>
        <v>0</v>
      </c>
      <c r="N45" s="121">
        <f t="shared" si="5"/>
        <v>0</v>
      </c>
    </row>
    <row r="46" spans="1:14" s="22" customFormat="1" ht="14.25" x14ac:dyDescent="0.2">
      <c r="A46" s="231" t="s">
        <v>49</v>
      </c>
      <c r="B46" s="231"/>
      <c r="C46" s="232"/>
      <c r="D46" s="233"/>
      <c r="E46" s="119">
        <f>[2]LU_PSN!$I46</f>
        <v>0.112</v>
      </c>
      <c r="F46" s="110">
        <v>504000.02255399997</v>
      </c>
      <c r="G46" s="120">
        <f t="shared" si="6"/>
        <v>56448.002526047996</v>
      </c>
      <c r="H46" s="96"/>
      <c r="I46" s="119">
        <f>[2]LU_PSN!$I46</f>
        <v>0.112</v>
      </c>
      <c r="J46" s="110">
        <f t="shared" si="8"/>
        <v>504000.02255399997</v>
      </c>
      <c r="K46" s="120">
        <f t="shared" si="7"/>
        <v>56448.002526047996</v>
      </c>
      <c r="L46" s="96"/>
      <c r="M46" s="60">
        <f t="shared" si="4"/>
        <v>0</v>
      </c>
      <c r="N46" s="121">
        <f t="shared" si="5"/>
        <v>0</v>
      </c>
    </row>
    <row r="47" spans="1:14" s="22" customFormat="1" ht="15" thickBot="1" x14ac:dyDescent="0.25">
      <c r="A47" s="192" t="s">
        <v>50</v>
      </c>
      <c r="B47" s="231"/>
      <c r="C47" s="232"/>
      <c r="D47" s="233"/>
      <c r="E47" s="119">
        <f>[2]LU_PSN!$I47</f>
        <v>0.13500000000000001</v>
      </c>
      <c r="F47" s="110">
        <v>504000.02255399997</v>
      </c>
      <c r="G47" s="120">
        <f t="shared" si="6"/>
        <v>68040.003044790006</v>
      </c>
      <c r="H47" s="96"/>
      <c r="I47" s="119">
        <f>[2]LU_PSN!$I47</f>
        <v>0.13500000000000001</v>
      </c>
      <c r="J47" s="110">
        <f>F47</f>
        <v>504000.02255399997</v>
      </c>
      <c r="K47" s="120">
        <f t="shared" si="7"/>
        <v>68040.003044790006</v>
      </c>
      <c r="L47" s="96"/>
      <c r="M47" s="60">
        <f t="shared" si="4"/>
        <v>0</v>
      </c>
      <c r="N47" s="121">
        <f t="shared" si="5"/>
        <v>0</v>
      </c>
    </row>
    <row r="48" spans="1:14" s="22" customFormat="1" ht="15" thickBot="1" x14ac:dyDescent="0.25">
      <c r="A48" s="243"/>
      <c r="B48" s="244"/>
      <c r="C48" s="244"/>
      <c r="D48" s="245"/>
      <c r="E48" s="126"/>
      <c r="F48" s="127"/>
      <c r="G48" s="128"/>
      <c r="H48" s="129"/>
      <c r="I48" s="126"/>
      <c r="J48" s="130"/>
      <c r="K48" s="128"/>
      <c r="L48" s="129"/>
      <c r="M48" s="131"/>
      <c r="N48" s="132"/>
    </row>
    <row r="49" spans="1:14" s="22" customFormat="1" ht="15" x14ac:dyDescent="0.2">
      <c r="A49" s="246" t="s">
        <v>51</v>
      </c>
      <c r="B49" s="231"/>
      <c r="C49" s="231"/>
      <c r="D49" s="247"/>
      <c r="E49" s="135"/>
      <c r="F49" s="136"/>
      <c r="G49" s="137">
        <f>SUM(G40:G44,G45:G47)</f>
        <v>353240.07460087893</v>
      </c>
      <c r="H49" s="138"/>
      <c r="I49" s="139"/>
      <c r="J49" s="139"/>
      <c r="K49" s="140">
        <f>SUM(K40:K44,K45:K47)</f>
        <v>354413.84460087895</v>
      </c>
      <c r="L49" s="141"/>
      <c r="M49" s="142">
        <f t="shared" ref="M49" si="9">K49-G49</f>
        <v>1173.7700000000186</v>
      </c>
      <c r="N49" s="143">
        <f t="shared" ref="N49" si="10">IF((G49)=0,"",(M49/G49))</f>
        <v>3.3228676030777229E-3</v>
      </c>
    </row>
    <row r="50" spans="1:14" s="22" customFormat="1" ht="14.25" x14ac:dyDescent="0.2">
      <c r="A50" s="248" t="s">
        <v>52</v>
      </c>
      <c r="B50" s="231"/>
      <c r="C50" s="231"/>
      <c r="D50" s="247"/>
      <c r="E50" s="135">
        <v>0.13</v>
      </c>
      <c r="F50" s="145"/>
      <c r="G50" s="146">
        <f>G49*E50</f>
        <v>45921.20969811426</v>
      </c>
      <c r="H50" s="55"/>
      <c r="I50" s="135">
        <v>0.13</v>
      </c>
      <c r="J50" s="55"/>
      <c r="K50" s="147">
        <f>K49*I50</f>
        <v>46073.799798114262</v>
      </c>
      <c r="L50" s="148"/>
      <c r="M50" s="149">
        <f t="shared" si="4"/>
        <v>152.59010000000126</v>
      </c>
      <c r="N50" s="150">
        <f t="shared" si="5"/>
        <v>3.3228676030776978E-3</v>
      </c>
    </row>
    <row r="51" spans="1:14" s="22" customFormat="1" ht="15" x14ac:dyDescent="0.2">
      <c r="A51" s="249" t="s">
        <v>66</v>
      </c>
      <c r="B51" s="231"/>
      <c r="C51" s="231"/>
      <c r="D51" s="247"/>
      <c r="E51" s="55"/>
      <c r="F51" s="145"/>
      <c r="G51" s="146">
        <f>G49+G50</f>
        <v>399161.28429899318</v>
      </c>
      <c r="H51" s="55"/>
      <c r="I51" s="55"/>
      <c r="J51" s="55"/>
      <c r="K51" s="147">
        <f>K49+K50</f>
        <v>400487.64439899323</v>
      </c>
      <c r="L51" s="148"/>
      <c r="M51" s="149">
        <f t="shared" si="4"/>
        <v>1326.360100000049</v>
      </c>
      <c r="N51" s="150">
        <f t="shared" si="5"/>
        <v>3.3228676030777932E-3</v>
      </c>
    </row>
    <row r="52" spans="1:14" s="22" customFormat="1" ht="25.5" customHeight="1" x14ac:dyDescent="0.2">
      <c r="A52" s="290" t="s">
        <v>67</v>
      </c>
      <c r="B52" s="290"/>
      <c r="C52" s="290"/>
      <c r="D52" s="247"/>
      <c r="E52" s="55"/>
      <c r="F52" s="145"/>
      <c r="G52" s="152">
        <f>ROUND(-G51*10%,2)</f>
        <v>-39916.129999999997</v>
      </c>
      <c r="H52" s="55"/>
      <c r="I52" s="55"/>
      <c r="J52" s="55"/>
      <c r="K52" s="153">
        <f>ROUND(-K51*10%,2)</f>
        <v>-40048.76</v>
      </c>
      <c r="L52" s="148"/>
      <c r="M52" s="154">
        <f t="shared" si="4"/>
        <v>-132.63000000000466</v>
      </c>
      <c r="N52" s="155">
        <f t="shared" si="5"/>
        <v>3.3227169066741857E-3</v>
      </c>
    </row>
    <row r="53" spans="1:14" s="22" customFormat="1" ht="15.75" thickBot="1" x14ac:dyDescent="0.25">
      <c r="A53" s="275" t="s">
        <v>55</v>
      </c>
      <c r="B53" s="275"/>
      <c r="C53" s="275"/>
      <c r="D53" s="250"/>
      <c r="E53" s="157"/>
      <c r="F53" s="158"/>
      <c r="G53" s="159">
        <f>G51+G52</f>
        <v>359245.15429899318</v>
      </c>
      <c r="H53" s="160"/>
      <c r="I53" s="160"/>
      <c r="J53" s="160"/>
      <c r="K53" s="161">
        <f>K51+K52</f>
        <v>360438.88439899322</v>
      </c>
      <c r="L53" s="162"/>
      <c r="M53" s="87">
        <f t="shared" si="4"/>
        <v>1193.7301000000443</v>
      </c>
      <c r="N53" s="88">
        <f t="shared" si="5"/>
        <v>3.3228843471233703E-3</v>
      </c>
    </row>
    <row r="54" spans="1:14" s="22" customFormat="1" ht="15" thickBot="1" x14ac:dyDescent="0.25">
      <c r="A54" s="243"/>
      <c r="B54" s="244"/>
      <c r="C54" s="244"/>
      <c r="D54" s="245"/>
      <c r="E54" s="251"/>
      <c r="F54" s="252"/>
      <c r="G54" s="253"/>
      <c r="H54" s="254"/>
      <c r="I54" s="251"/>
      <c r="J54" s="254"/>
      <c r="K54" s="255"/>
      <c r="L54" s="252"/>
      <c r="M54" s="256"/>
      <c r="N54" s="257"/>
    </row>
    <row r="55" spans="1:14" s="22" customFormat="1" ht="14.25" x14ac:dyDescent="0.2">
      <c r="A55" s="192"/>
      <c r="B55" s="192"/>
      <c r="C55" s="192"/>
      <c r="D55" s="191"/>
      <c r="E55" s="191"/>
      <c r="F55" s="191"/>
      <c r="G55" s="191"/>
      <c r="H55" s="191"/>
      <c r="I55" s="191"/>
      <c r="J55" s="191"/>
      <c r="K55" s="258"/>
      <c r="L55" s="191"/>
      <c r="M55" s="191"/>
      <c r="N55" s="191"/>
    </row>
    <row r="56" spans="1:14" s="22" customFormat="1" ht="14.25" x14ac:dyDescent="0.2">
      <c r="A56" s="192"/>
      <c r="B56" s="192"/>
      <c r="C56" s="192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</row>
    <row r="57" spans="1:14" s="22" customFormat="1" ht="14.25" x14ac:dyDescent="0.2">
      <c r="A57" s="192"/>
      <c r="B57" s="192"/>
      <c r="C57" s="192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</row>
    <row r="58" spans="1:14" s="22" customFormat="1" ht="15" x14ac:dyDescent="0.25">
      <c r="A58" s="203" t="s">
        <v>56</v>
      </c>
      <c r="B58" s="192"/>
      <c r="C58" s="192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</row>
    <row r="59" spans="1:14" s="22" customFormat="1" x14ac:dyDescent="0.2">
      <c r="A59" s="16"/>
      <c r="B59" s="16"/>
      <c r="C59" s="16"/>
    </row>
  </sheetData>
  <mergeCells count="14">
    <mergeCell ref="A53:C53"/>
    <mergeCell ref="A3:J3"/>
    <mergeCell ref="A10:N10"/>
    <mergeCell ref="A11:N11"/>
    <mergeCell ref="C14:K14"/>
    <mergeCell ref="E23:J23"/>
    <mergeCell ref="E25:G25"/>
    <mergeCell ref="I25:K25"/>
    <mergeCell ref="M25:N25"/>
    <mergeCell ref="C26:C27"/>
    <mergeCell ref="M26:M27"/>
    <mergeCell ref="N26:N27"/>
    <mergeCell ref="A39:C39"/>
    <mergeCell ref="A52:C52"/>
  </mergeCells>
  <dataValidations count="4">
    <dataValidation type="list" allowBlank="1" showInputMessage="1" showErrorMessage="1" sqref="C14">
      <formula1>BI_LDCLIST</formula1>
    </dataValidation>
    <dataValidation showDropDown="1" showInputMessage="1" showErrorMessage="1" prompt="Select Charge Unit - monthly, per kWh, per kW" sqref="C28:C31 C34:C36 C38 C41:C47"/>
    <dataValidation type="list" allowBlank="1" showInputMessage="1" showErrorMessage="1" sqref="D38:D39 D54 D28:D31 D34:D36 D41:D48">
      <formula1>#REF!</formula1>
    </dataValidation>
    <dataValidation type="list" allowBlank="1" showInputMessage="1" showErrorMessage="1" prompt="Select Charge Unit - monthly, per kWh, per kW" sqref="C48 C54">
      <formula1>"Monthly, per kWh, per kW"</formula1>
    </dataValidation>
  </dataValidations>
  <pageMargins left="0.7" right="0.7" top="0.75" bottom="0.75" header="0.3" footer="0.3"/>
  <pageSetup scale="4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L60"/>
  <sheetViews>
    <sheetView topLeftCell="A19" zoomScale="70" zoomScaleNormal="70" workbookViewId="0">
      <selection activeCell="U48" sqref="U48"/>
    </sheetView>
  </sheetViews>
  <sheetFormatPr defaultRowHeight="12.75" x14ac:dyDescent="0.2"/>
  <cols>
    <col min="1" max="1" width="64" style="22" customWidth="1"/>
    <col min="2" max="2" width="1.28515625" style="22" customWidth="1"/>
    <col min="3" max="3" width="5.7109375" style="22" bestFit="1" customWidth="1"/>
    <col min="4" max="4" width="1.28515625" style="22" customWidth="1"/>
    <col min="5" max="5" width="12.28515625" style="22" customWidth="1"/>
    <col min="6" max="6" width="12.28515625" style="22" bestFit="1" customWidth="1"/>
    <col min="7" max="7" width="16.28515625" style="22" bestFit="1" customWidth="1"/>
    <col min="8" max="8" width="2.85546875" style="22" customWidth="1"/>
    <col min="9" max="9" width="12.140625" style="22" customWidth="1"/>
    <col min="10" max="10" width="12.28515625" style="22" customWidth="1"/>
    <col min="11" max="11" width="18.85546875" style="22" customWidth="1"/>
    <col min="12" max="12" width="2.85546875" style="22" customWidth="1"/>
    <col min="13" max="13" width="18.85546875" style="22" customWidth="1"/>
    <col min="14" max="14" width="12.85546875" style="22" customWidth="1"/>
    <col min="15" max="15" width="3.85546875" style="16" customWidth="1"/>
    <col min="16" max="18" width="9.140625" style="16"/>
    <col min="19" max="19" width="0" style="16" hidden="1" customWidth="1"/>
    <col min="20" max="25" width="9.140625" style="16"/>
    <col min="26" max="27" width="0" style="22" hidden="1" customWidth="1"/>
    <col min="28" max="28" width="9.140625" style="22"/>
    <col min="29" max="168" width="9.140625" style="16"/>
    <col min="169" max="16384" width="9.140625" style="22"/>
  </cols>
  <sheetData>
    <row r="1" spans="1:168" s="12" customFormat="1" ht="15" customHeight="1" x14ac:dyDescent="0.25">
      <c r="A1" s="182"/>
      <c r="B1" s="182"/>
      <c r="C1" s="182"/>
      <c r="D1" s="182"/>
      <c r="E1" s="182"/>
      <c r="F1" s="182"/>
      <c r="G1" s="182"/>
      <c r="H1" s="182"/>
      <c r="I1" s="182"/>
      <c r="J1" s="182"/>
      <c r="K1" s="183"/>
      <c r="L1" s="184"/>
      <c r="M1" s="185"/>
      <c r="N1" s="186"/>
      <c r="O1" s="16"/>
      <c r="P1" s="17"/>
      <c r="Q1" s="17"/>
      <c r="R1" s="17"/>
      <c r="S1" s="17">
        <v>1</v>
      </c>
      <c r="T1" s="17"/>
      <c r="U1" s="17"/>
      <c r="V1" s="17"/>
      <c r="W1" s="17"/>
      <c r="X1" s="17"/>
      <c r="Y1" s="17"/>
      <c r="Z1" s="263">
        <f>MATCH(C14, '[5]3. Rate Class Selection'!B19:B40,0)</f>
        <v>3</v>
      </c>
      <c r="AA1" s="264" t="str">
        <f>VLOOKUP(C14, [5]lists!AO:AP,2,0)</f>
        <v>kW</v>
      </c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</row>
    <row r="2" spans="1:168" s="12" customFormat="1" ht="15" customHeight="1" x14ac:dyDescent="0.25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3"/>
      <c r="L2" s="184"/>
      <c r="M2" s="185"/>
      <c r="N2" s="188"/>
      <c r="O2" s="16"/>
      <c r="P2" s="17"/>
      <c r="Q2" s="17"/>
      <c r="R2" s="17"/>
      <c r="S2" s="17"/>
      <c r="T2" s="17"/>
      <c r="U2" s="17"/>
      <c r="V2" s="17"/>
      <c r="W2" s="17"/>
      <c r="X2" s="17"/>
      <c r="Y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</row>
    <row r="3" spans="1:168" s="12" customFormat="1" ht="15" customHeight="1" x14ac:dyDescent="0.25">
      <c r="A3" s="276"/>
      <c r="B3" s="276"/>
      <c r="C3" s="276"/>
      <c r="D3" s="276"/>
      <c r="E3" s="276"/>
      <c r="F3" s="276"/>
      <c r="G3" s="276"/>
      <c r="H3" s="276"/>
      <c r="I3" s="276"/>
      <c r="J3" s="276"/>
      <c r="K3" s="183"/>
      <c r="L3" s="184"/>
      <c r="M3" s="185"/>
      <c r="N3" s="188"/>
      <c r="O3" s="16"/>
      <c r="P3" s="17"/>
      <c r="Q3" s="17"/>
      <c r="R3" s="17"/>
      <c r="S3" s="17"/>
      <c r="T3" s="17"/>
      <c r="U3" s="17"/>
      <c r="V3" s="17"/>
      <c r="W3" s="17"/>
      <c r="X3" s="17"/>
      <c r="Y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</row>
    <row r="4" spans="1:168" s="12" customFormat="1" ht="15" customHeight="1" x14ac:dyDescent="0.25">
      <c r="A4" s="187"/>
      <c r="B4" s="187"/>
      <c r="C4" s="187"/>
      <c r="D4" s="187"/>
      <c r="E4" s="187"/>
      <c r="F4" s="187"/>
      <c r="G4" s="187"/>
      <c r="H4" s="189"/>
      <c r="I4" s="189"/>
      <c r="J4" s="189"/>
      <c r="K4" s="183"/>
      <c r="L4" s="184"/>
      <c r="M4" s="185"/>
      <c r="N4" s="188"/>
      <c r="O4" s="16"/>
      <c r="P4" s="17"/>
      <c r="Q4" s="17"/>
      <c r="R4" s="17"/>
      <c r="S4" s="17"/>
      <c r="T4" s="17"/>
      <c r="U4" s="17"/>
      <c r="V4" s="17"/>
      <c r="W4" s="17"/>
      <c r="X4" s="17"/>
      <c r="Y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</row>
    <row r="5" spans="1:168" s="12" customFormat="1" ht="15" customHeight="1" x14ac:dyDescent="0.25">
      <c r="A5" s="183"/>
      <c r="B5" s="190"/>
      <c r="C5" s="190"/>
      <c r="D5" s="190"/>
      <c r="E5" s="183"/>
      <c r="F5" s="183"/>
      <c r="G5" s="183"/>
      <c r="H5" s="183"/>
      <c r="I5" s="183"/>
      <c r="J5" s="183"/>
      <c r="K5" s="183"/>
      <c r="L5" s="184"/>
      <c r="M5" s="185"/>
      <c r="N5" s="186"/>
      <c r="O5" s="16"/>
      <c r="P5" s="17"/>
      <c r="Q5" s="17"/>
      <c r="R5" s="17"/>
      <c r="S5" s="17"/>
      <c r="T5" s="17"/>
      <c r="U5" s="17"/>
      <c r="V5" s="17"/>
      <c r="W5" s="17"/>
      <c r="X5" s="17"/>
      <c r="Y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</row>
    <row r="6" spans="1:168" s="12" customFormat="1" ht="9" customHeight="1" x14ac:dyDescent="0.2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4"/>
      <c r="M6" s="185"/>
      <c r="N6" s="186"/>
      <c r="O6" s="16"/>
      <c r="P6" s="17"/>
      <c r="Q6" s="17"/>
      <c r="R6" s="17"/>
      <c r="S6" s="17"/>
      <c r="T6" s="17"/>
      <c r="U6" s="17"/>
      <c r="V6" s="17"/>
      <c r="W6" s="17"/>
      <c r="X6" s="17"/>
      <c r="Y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</row>
    <row r="7" spans="1:168" s="12" customFormat="1" ht="15" x14ac:dyDescent="0.25">
      <c r="A7" s="183"/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4"/>
      <c r="M7" s="185"/>
      <c r="N7" s="186"/>
      <c r="O7" s="16"/>
      <c r="P7" s="17"/>
      <c r="Q7" s="17"/>
      <c r="R7" s="17"/>
      <c r="S7" s="17"/>
      <c r="T7" s="17"/>
      <c r="U7" s="17"/>
      <c r="V7" s="17"/>
      <c r="W7" s="17"/>
      <c r="X7" s="17"/>
      <c r="Y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</row>
    <row r="8" spans="1:168" s="12" customFormat="1" ht="15" customHeight="1" x14ac:dyDescent="0.2">
      <c r="A8" s="183"/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91"/>
      <c r="N8" s="191"/>
      <c r="O8" s="16"/>
      <c r="P8" s="17"/>
      <c r="Q8" s="17"/>
      <c r="R8" s="17"/>
      <c r="S8" s="17"/>
      <c r="T8" s="17"/>
      <c r="U8" s="17"/>
      <c r="V8" s="17"/>
      <c r="W8" s="17"/>
      <c r="X8" s="17"/>
      <c r="Y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</row>
    <row r="9" spans="1:168" ht="7.5" customHeight="1" x14ac:dyDescent="0.2">
      <c r="A9" s="191"/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</row>
    <row r="10" spans="1:168" ht="18.75" customHeight="1" x14ac:dyDescent="0.25">
      <c r="A10" s="277" t="s">
        <v>70</v>
      </c>
      <c r="B10" s="277"/>
      <c r="C10" s="277"/>
      <c r="D10" s="277"/>
      <c r="E10" s="277"/>
      <c r="F10" s="277"/>
      <c r="G10" s="277"/>
      <c r="H10" s="277"/>
      <c r="I10" s="277"/>
      <c r="J10" s="277"/>
      <c r="K10" s="277"/>
      <c r="L10" s="277"/>
      <c r="M10" s="277"/>
      <c r="N10" s="277"/>
    </row>
    <row r="11" spans="1:168" ht="18.75" customHeight="1" x14ac:dyDescent="0.25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</row>
    <row r="12" spans="1:168" s="16" customFormat="1" ht="14.25" x14ac:dyDescent="0.2">
      <c r="A12" s="192"/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</row>
    <row r="13" spans="1:168" s="16" customFormat="1" ht="14.25" x14ac:dyDescent="0.2">
      <c r="A13" s="192"/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</row>
    <row r="14" spans="1:168" ht="15" x14ac:dyDescent="0.25">
      <c r="A14" s="193" t="s">
        <v>0</v>
      </c>
      <c r="B14" s="191"/>
      <c r="C14" s="278" t="s">
        <v>14</v>
      </c>
      <c r="D14" s="278"/>
      <c r="E14" s="278"/>
      <c r="F14" s="278"/>
      <c r="G14" s="278"/>
      <c r="H14" s="278"/>
      <c r="I14" s="278"/>
      <c r="J14" s="278"/>
      <c r="K14" s="278"/>
      <c r="L14" s="194"/>
      <c r="M14" s="194"/>
      <c r="N14" s="194"/>
    </row>
    <row r="15" spans="1:168" s="16" customFormat="1" ht="15" x14ac:dyDescent="0.25">
      <c r="A15" s="195"/>
      <c r="B15" s="192"/>
      <c r="C15" s="196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</row>
    <row r="16" spans="1:168" ht="12.75" customHeight="1" x14ac:dyDescent="0.25">
      <c r="A16" s="193" t="s">
        <v>15</v>
      </c>
      <c r="B16" s="191"/>
      <c r="C16" s="262"/>
      <c r="D16" s="262"/>
      <c r="E16" s="199">
        <v>1.0345</v>
      </c>
      <c r="F16" s="262"/>
      <c r="G16" s="262"/>
      <c r="H16" s="262"/>
      <c r="I16" s="262"/>
      <c r="J16" s="262"/>
      <c r="K16" s="262"/>
      <c r="L16" s="262"/>
      <c r="M16" s="262"/>
      <c r="N16" s="262"/>
    </row>
    <row r="17" spans="1:168" s="16" customFormat="1" ht="12.75" customHeight="1" x14ac:dyDescent="0.25">
      <c r="A17" s="195"/>
      <c r="B17" s="192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</row>
    <row r="18" spans="1:168" ht="12.75" customHeight="1" x14ac:dyDescent="0.25">
      <c r="A18" s="193" t="s">
        <v>16</v>
      </c>
      <c r="B18" s="191"/>
      <c r="C18" s="200" t="s">
        <v>17</v>
      </c>
      <c r="D18" s="201"/>
      <c r="E18" s="259">
        <f>730*E21*E22</f>
        <v>79999.787500000006</v>
      </c>
      <c r="F18" s="191"/>
      <c r="G18" s="191"/>
      <c r="H18" s="191"/>
      <c r="I18" s="191"/>
      <c r="J18" s="191"/>
      <c r="K18" s="191"/>
      <c r="L18" s="191"/>
      <c r="M18" s="191"/>
      <c r="N18" s="191"/>
    </row>
    <row r="19" spans="1:168" s="16" customFormat="1" ht="12.75" customHeight="1" x14ac:dyDescent="0.25">
      <c r="A19" s="192"/>
      <c r="B19" s="192"/>
      <c r="C19" s="192"/>
      <c r="D19" s="192"/>
      <c r="E19" s="192"/>
      <c r="F19" s="203"/>
      <c r="G19" s="192"/>
      <c r="H19" s="192"/>
      <c r="I19" s="192"/>
      <c r="J19" s="192"/>
      <c r="K19" s="192"/>
      <c r="L19" s="192"/>
      <c r="M19" s="192"/>
      <c r="N19" s="192"/>
    </row>
    <row r="20" spans="1:168" ht="12.75" customHeight="1" x14ac:dyDescent="0.25">
      <c r="A20" s="204" t="s">
        <v>18</v>
      </c>
      <c r="B20" s="191"/>
      <c r="C20" s="191"/>
      <c r="D20" s="191"/>
      <c r="E20" s="191"/>
      <c r="F20" s="201"/>
      <c r="G20" s="191"/>
      <c r="H20" s="191"/>
      <c r="I20" s="191"/>
      <c r="J20" s="191"/>
      <c r="K20" s="191"/>
      <c r="L20" s="191"/>
      <c r="M20" s="191"/>
      <c r="N20" s="191"/>
    </row>
    <row r="21" spans="1:168" ht="12.75" customHeight="1" x14ac:dyDescent="0.25">
      <c r="A21" s="205" t="s">
        <v>19</v>
      </c>
      <c r="B21" s="206"/>
      <c r="C21" s="207" t="s">
        <v>20</v>
      </c>
      <c r="D21" s="208"/>
      <c r="E21" s="260">
        <v>250</v>
      </c>
      <c r="F21" s="201">
        <v>38</v>
      </c>
      <c r="G21" s="191"/>
      <c r="H21" s="191"/>
      <c r="I21" s="191"/>
      <c r="J21" s="191"/>
      <c r="K21" s="191"/>
      <c r="L21" s="191"/>
      <c r="M21" s="191"/>
      <c r="N21" s="191"/>
    </row>
    <row r="22" spans="1:168" ht="12.75" customHeight="1" x14ac:dyDescent="0.25">
      <c r="A22" s="205" t="s">
        <v>21</v>
      </c>
      <c r="B22" s="206"/>
      <c r="C22" s="207"/>
      <c r="D22" s="208"/>
      <c r="E22" s="261">
        <v>0.43835499999999999</v>
      </c>
      <c r="F22" s="191"/>
      <c r="G22" s="191"/>
      <c r="H22" s="191"/>
      <c r="I22" s="191"/>
      <c r="J22" s="191"/>
      <c r="K22" s="191"/>
      <c r="L22" s="191"/>
      <c r="M22" s="191"/>
      <c r="N22" s="191"/>
    </row>
    <row r="23" spans="1:168" s="16" customFormat="1" ht="15" x14ac:dyDescent="0.25">
      <c r="A23" s="211"/>
      <c r="B23" s="192"/>
      <c r="C23" s="212"/>
      <c r="D23" s="203"/>
      <c r="E23" s="279" t="str">
        <f>IF(AND(ISNUMBER(E21), ISBLANK(E22)), "Please enter a load factor", "")</f>
        <v/>
      </c>
      <c r="F23" s="279"/>
      <c r="G23" s="279"/>
      <c r="H23" s="279"/>
      <c r="I23" s="279"/>
      <c r="J23" s="279"/>
      <c r="K23" s="192"/>
      <c r="L23" s="192"/>
      <c r="M23" s="192"/>
      <c r="N23" s="192"/>
    </row>
    <row r="24" spans="1:168" s="16" customFormat="1" ht="14.25" x14ac:dyDescent="0.2">
      <c r="A24" s="192"/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</row>
    <row r="25" spans="1:168" s="16" customFormat="1" ht="15" x14ac:dyDescent="0.25">
      <c r="A25" s="192"/>
      <c r="B25" s="192"/>
      <c r="C25" s="213"/>
      <c r="D25" s="213"/>
      <c r="E25" s="280" t="s">
        <v>22</v>
      </c>
      <c r="F25" s="281"/>
      <c r="G25" s="282"/>
      <c r="H25" s="192"/>
      <c r="I25" s="280" t="s">
        <v>23</v>
      </c>
      <c r="J25" s="281"/>
      <c r="K25" s="282"/>
      <c r="L25" s="192"/>
      <c r="M25" s="280" t="s">
        <v>24</v>
      </c>
      <c r="N25" s="282"/>
    </row>
    <row r="26" spans="1:168" s="16" customFormat="1" ht="15" x14ac:dyDescent="0.25">
      <c r="A26" s="192"/>
      <c r="B26" s="192"/>
      <c r="C26" s="283"/>
      <c r="D26" s="197"/>
      <c r="E26" s="214" t="s">
        <v>25</v>
      </c>
      <c r="F26" s="214" t="s">
        <v>26</v>
      </c>
      <c r="G26" s="215" t="s">
        <v>27</v>
      </c>
      <c r="H26" s="192"/>
      <c r="I26" s="214" t="s">
        <v>25</v>
      </c>
      <c r="J26" s="216" t="s">
        <v>26</v>
      </c>
      <c r="K26" s="215" t="s">
        <v>27</v>
      </c>
      <c r="L26" s="192"/>
      <c r="M26" s="285" t="s">
        <v>28</v>
      </c>
      <c r="N26" s="287" t="s">
        <v>29</v>
      </c>
    </row>
    <row r="27" spans="1:168" s="16" customFormat="1" ht="15" x14ac:dyDescent="0.25">
      <c r="A27" s="192"/>
      <c r="B27" s="192"/>
      <c r="C27" s="284"/>
      <c r="D27" s="197"/>
      <c r="E27" s="217" t="s">
        <v>30</v>
      </c>
      <c r="F27" s="217"/>
      <c r="G27" s="218" t="s">
        <v>30</v>
      </c>
      <c r="H27" s="192"/>
      <c r="I27" s="217" t="s">
        <v>30</v>
      </c>
      <c r="J27" s="218"/>
      <c r="K27" s="218" t="s">
        <v>30</v>
      </c>
      <c r="L27" s="192"/>
      <c r="M27" s="286"/>
      <c r="N27" s="288"/>
    </row>
    <row r="28" spans="1:168" ht="14.25" x14ac:dyDescent="0.2">
      <c r="A28" s="219" t="s">
        <v>31</v>
      </c>
      <c r="B28" s="219"/>
      <c r="C28" s="220"/>
      <c r="D28" s="221"/>
      <c r="E28" s="54">
        <f>[2]GSG50_PSN!$I28</f>
        <v>136.69999999999999</v>
      </c>
      <c r="F28" s="55">
        <v>1</v>
      </c>
      <c r="G28" s="56">
        <f>F28*E28</f>
        <v>136.69999999999999</v>
      </c>
      <c r="H28" s="57"/>
      <c r="I28" s="54">
        <f>'[3]GS&gt;50'!$F$11</f>
        <v>138.61000000000001</v>
      </c>
      <c r="J28" s="58">
        <v>1</v>
      </c>
      <c r="K28" s="59">
        <f>J28*I28</f>
        <v>138.61000000000001</v>
      </c>
      <c r="L28" s="57"/>
      <c r="M28" s="60">
        <f>K28-G28</f>
        <v>1.910000000000025</v>
      </c>
      <c r="N28" s="61">
        <f>IF((G28)=0,"",(M28/G28))</f>
        <v>1.3972201901975312E-2</v>
      </c>
    </row>
    <row r="29" spans="1:168" ht="14.25" x14ac:dyDescent="0.2">
      <c r="A29" s="219" t="s">
        <v>32</v>
      </c>
      <c r="B29" s="219"/>
      <c r="C29" s="220"/>
      <c r="D29" s="221"/>
      <c r="E29" s="62">
        <f>[2]GSG50_PSN!$I29</f>
        <v>3.2850999999999999</v>
      </c>
      <c r="F29" s="63">
        <v>250</v>
      </c>
      <c r="G29" s="56">
        <f>F29*E29</f>
        <v>821.27499999999998</v>
      </c>
      <c r="H29" s="57"/>
      <c r="I29" s="62">
        <f>'[3]GS&gt;50'!$F$12</f>
        <v>3.3311000000000002</v>
      </c>
      <c r="J29" s="64">
        <f>F29</f>
        <v>250</v>
      </c>
      <c r="K29" s="56">
        <f>J29*I29</f>
        <v>832.77500000000009</v>
      </c>
      <c r="L29" s="57"/>
      <c r="M29" s="60">
        <f>K29-G29</f>
        <v>11.500000000000114</v>
      </c>
      <c r="N29" s="61">
        <f>IF((G29)=0,"",(M29/G29))</f>
        <v>1.4002617880734362E-2</v>
      </c>
    </row>
    <row r="30" spans="1:168" ht="14.25" x14ac:dyDescent="0.2">
      <c r="A30" s="222" t="s">
        <v>33</v>
      </c>
      <c r="B30" s="222"/>
      <c r="C30" s="220"/>
      <c r="D30" s="221"/>
      <c r="E30" s="66">
        <f>[2]GSG50_PSN!$I30</f>
        <v>16.16</v>
      </c>
      <c r="F30" s="55">
        <v>1</v>
      </c>
      <c r="G30" s="56">
        <f t="shared" ref="G30:G31" si="0">F30*E30</f>
        <v>16.16</v>
      </c>
      <c r="H30" s="57"/>
      <c r="I30" s="66">
        <f>'[3]GS&gt;50'!$F$84</f>
        <v>7.71</v>
      </c>
      <c r="J30" s="58">
        <v>1</v>
      </c>
      <c r="K30" s="59">
        <f t="shared" ref="K30:K31" si="1">J30*I30</f>
        <v>7.71</v>
      </c>
      <c r="L30" s="57"/>
      <c r="M30" s="60">
        <f t="shared" ref="M30:M33" si="2">K30-G30</f>
        <v>-8.4499999999999993</v>
      </c>
      <c r="N30" s="61">
        <f t="shared" ref="N30:N33" si="3">IF((G30)=0,"",(M30/G30))</f>
        <v>-0.52289603960396036</v>
      </c>
    </row>
    <row r="31" spans="1:168" ht="14.25" x14ac:dyDescent="0.2">
      <c r="A31" s="223" t="s">
        <v>34</v>
      </c>
      <c r="B31" s="224"/>
      <c r="C31" s="225"/>
      <c r="D31" s="226"/>
      <c r="E31" s="71">
        <f>[2]GSG50_PSN!$I31</f>
        <v>2.7200000000000002E-2</v>
      </c>
      <c r="F31" s="72">
        <v>250</v>
      </c>
      <c r="G31" s="73">
        <f t="shared" si="0"/>
        <v>6.8000000000000007</v>
      </c>
      <c r="H31" s="74"/>
      <c r="I31" s="71">
        <f>'[3]GS&gt;50'!$F$85</f>
        <v>4.0600000000000004E-2</v>
      </c>
      <c r="J31" s="75">
        <f>F31</f>
        <v>250</v>
      </c>
      <c r="K31" s="73">
        <f t="shared" si="1"/>
        <v>10.15</v>
      </c>
      <c r="L31" s="74"/>
      <c r="M31" s="76">
        <f t="shared" si="2"/>
        <v>3.3499999999999996</v>
      </c>
      <c r="N31" s="77">
        <f t="shared" si="3"/>
        <v>0.49264705882352933</v>
      </c>
    </row>
    <row r="32" spans="1:168" s="90" customFormat="1" ht="15" x14ac:dyDescent="0.2">
      <c r="A32" s="227" t="s">
        <v>35</v>
      </c>
      <c r="B32" s="228"/>
      <c r="C32" s="228"/>
      <c r="D32" s="229"/>
      <c r="E32" s="81"/>
      <c r="F32" s="82"/>
      <c r="G32" s="83">
        <f>SUM(G28:G31)</f>
        <v>980.93499999999983</v>
      </c>
      <c r="H32" s="84"/>
      <c r="I32" s="81"/>
      <c r="J32" s="85"/>
      <c r="K32" s="83">
        <f>SUM(K28:K31)</f>
        <v>989.24500000000012</v>
      </c>
      <c r="L32" s="86"/>
      <c r="M32" s="87">
        <f t="shared" si="2"/>
        <v>8.3100000000002865</v>
      </c>
      <c r="N32" s="88">
        <f t="shared" si="3"/>
        <v>8.4715093252868828E-3</v>
      </c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89"/>
      <c r="CP32" s="89"/>
      <c r="CQ32" s="89"/>
      <c r="CR32" s="89"/>
      <c r="CS32" s="89"/>
      <c r="CT32" s="89"/>
      <c r="CU32" s="89"/>
      <c r="CV32" s="89"/>
      <c r="CW32" s="89"/>
      <c r="CX32" s="89"/>
      <c r="CY32" s="89"/>
      <c r="CZ32" s="89"/>
      <c r="DA32" s="89"/>
      <c r="DB32" s="89"/>
      <c r="DC32" s="89"/>
      <c r="DD32" s="89"/>
      <c r="DE32" s="89"/>
      <c r="DF32" s="89"/>
      <c r="DG32" s="89"/>
      <c r="DH32" s="89"/>
      <c r="DI32" s="89"/>
      <c r="DJ32" s="89"/>
      <c r="DK32" s="89"/>
      <c r="DL32" s="89"/>
      <c r="DM32" s="89"/>
      <c r="DN32" s="89"/>
      <c r="DO32" s="89"/>
      <c r="DP32" s="89"/>
      <c r="DQ32" s="89"/>
      <c r="DR32" s="89"/>
      <c r="DS32" s="89"/>
      <c r="DT32" s="89"/>
      <c r="DU32" s="89"/>
      <c r="DV32" s="89"/>
      <c r="DW32" s="89"/>
      <c r="DX32" s="89"/>
      <c r="DY32" s="89"/>
      <c r="DZ32" s="89"/>
      <c r="EA32" s="89"/>
      <c r="EB32" s="89"/>
      <c r="EC32" s="89"/>
      <c r="ED32" s="89"/>
      <c r="EE32" s="89"/>
      <c r="EF32" s="89"/>
      <c r="EG32" s="89"/>
      <c r="EH32" s="89"/>
      <c r="EI32" s="89"/>
      <c r="EJ32" s="89"/>
      <c r="EK32" s="89"/>
      <c r="EL32" s="89"/>
      <c r="EM32" s="89"/>
      <c r="EN32" s="89"/>
      <c r="EO32" s="89"/>
      <c r="EP32" s="89"/>
      <c r="EQ32" s="89"/>
      <c r="ER32" s="89"/>
      <c r="ES32" s="89"/>
      <c r="ET32" s="89"/>
      <c r="EU32" s="89"/>
      <c r="EV32" s="89"/>
      <c r="EW32" s="89"/>
      <c r="EX32" s="89"/>
      <c r="EY32" s="89"/>
      <c r="EZ32" s="89"/>
      <c r="FA32" s="89"/>
      <c r="FB32" s="89"/>
      <c r="FC32" s="89"/>
      <c r="FD32" s="89"/>
      <c r="FE32" s="89"/>
      <c r="FF32" s="89"/>
      <c r="FG32" s="89"/>
      <c r="FH32" s="89"/>
      <c r="FI32" s="89"/>
      <c r="FJ32" s="89"/>
      <c r="FK32" s="89"/>
      <c r="FL32" s="89"/>
    </row>
    <row r="33" spans="1:168" ht="14.25" x14ac:dyDescent="0.2">
      <c r="A33" s="230" t="s">
        <v>36</v>
      </c>
      <c r="B33" s="231"/>
      <c r="C33" s="232"/>
      <c r="D33" s="233"/>
      <c r="E33" s="62">
        <f>[2]GSG50_PSN!$I33</f>
        <v>9.2460000000000001E-2</v>
      </c>
      <c r="F33" s="95">
        <f>E18*(E16-1)</f>
        <v>2759.9926687499983</v>
      </c>
      <c r="G33" s="56">
        <f>E33*F33</f>
        <v>255.18892215262485</v>
      </c>
      <c r="H33" s="84"/>
      <c r="I33" s="62">
        <f>'[3]GS&gt;50'!$F$16</f>
        <v>9.2460000000000001E-2</v>
      </c>
      <c r="J33" s="95">
        <f>F33</f>
        <v>2759.9926687499983</v>
      </c>
      <c r="K33" s="56">
        <f>I33*J33</f>
        <v>255.18892215262485</v>
      </c>
      <c r="L33" s="96"/>
      <c r="M33" s="60">
        <f t="shared" si="2"/>
        <v>0</v>
      </c>
      <c r="N33" s="61">
        <f t="shared" si="3"/>
        <v>0</v>
      </c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</row>
    <row r="34" spans="1:168" ht="14.25" x14ac:dyDescent="0.2">
      <c r="A34" s="230" t="s">
        <v>37</v>
      </c>
      <c r="B34" s="231"/>
      <c r="C34" s="232"/>
      <c r="D34" s="233"/>
      <c r="E34" s="97">
        <f>[2]GSG50_PSN!$I34</f>
        <v>-0.88600000000000001</v>
      </c>
      <c r="F34" s="95">
        <v>250</v>
      </c>
      <c r="G34" s="56">
        <f>F34*E34</f>
        <v>-221.5</v>
      </c>
      <c r="H34" s="84"/>
      <c r="I34" s="97">
        <f>'[3]GS&gt;50'!$F$86</f>
        <v>-0.29270000000000002</v>
      </c>
      <c r="J34" s="95">
        <f>F34</f>
        <v>250</v>
      </c>
      <c r="K34" s="56">
        <f>J34*I34</f>
        <v>-73.174999999999997</v>
      </c>
      <c r="L34" s="96"/>
      <c r="M34" s="60">
        <f>K34-G34</f>
        <v>148.32499999999999</v>
      </c>
      <c r="N34" s="61">
        <f>IF((G34)=0,"",(M34/G34))</f>
        <v>-0.66963882618510151</v>
      </c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</row>
    <row r="35" spans="1:168" ht="14.25" x14ac:dyDescent="0.2">
      <c r="A35" s="231" t="s">
        <v>38</v>
      </c>
      <c r="B35" s="231"/>
      <c r="C35" s="232"/>
      <c r="D35" s="233"/>
      <c r="E35" s="62">
        <f>[2]GSG50_PSN!$I35</f>
        <v>0.11890000000000001</v>
      </c>
      <c r="F35" s="95">
        <v>250</v>
      </c>
      <c r="G35" s="56">
        <f>F35*E35</f>
        <v>29.725000000000001</v>
      </c>
      <c r="H35" s="84"/>
      <c r="I35" s="62">
        <f>'[3]GS&gt;50'!$F$18</f>
        <v>0.11890000000000001</v>
      </c>
      <c r="J35" s="95">
        <f>F35</f>
        <v>250</v>
      </c>
      <c r="K35" s="56">
        <f>J35*I35</f>
        <v>29.725000000000001</v>
      </c>
      <c r="L35" s="96"/>
      <c r="M35" s="60">
        <f>K35-G35</f>
        <v>0</v>
      </c>
      <c r="N35" s="61">
        <f>IF((G35)=0,"",(M35/G35))</f>
        <v>0</v>
      </c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</row>
    <row r="36" spans="1:168" ht="14.25" x14ac:dyDescent="0.2">
      <c r="A36" s="231"/>
      <c r="B36" s="231"/>
      <c r="C36" s="232"/>
      <c r="D36" s="233"/>
      <c r="E36" s="62">
        <f>[2]GSG50_PSN!$I36</f>
        <v>0</v>
      </c>
      <c r="F36" s="95"/>
      <c r="G36" s="56">
        <f t="shared" ref="G36:G37" si="4">F36*E36</f>
        <v>0</v>
      </c>
      <c r="H36" s="84"/>
      <c r="I36" s="62"/>
      <c r="J36" s="95"/>
      <c r="K36" s="56">
        <f t="shared" ref="K36:K37" si="5">J36*I36</f>
        <v>0</v>
      </c>
      <c r="L36" s="96"/>
      <c r="M36" s="60">
        <f t="shared" ref="M36:M37" si="6">K36-G36</f>
        <v>0</v>
      </c>
      <c r="N36" s="61" t="str">
        <f t="shared" ref="N36:N37" si="7">IF((G36)=0,"",(M36/G36))</f>
        <v/>
      </c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</row>
    <row r="37" spans="1:168" ht="14.25" x14ac:dyDescent="0.2">
      <c r="A37" s="231" t="s">
        <v>57</v>
      </c>
      <c r="B37" s="231"/>
      <c r="C37" s="232"/>
      <c r="D37" s="233"/>
      <c r="E37" s="62">
        <f>[2]GSG50_PSN!$I37</f>
        <v>3.0999999999999999E-3</v>
      </c>
      <c r="F37" s="95">
        <f>E18</f>
        <v>79999.787500000006</v>
      </c>
      <c r="G37" s="56">
        <f t="shared" si="4"/>
        <v>247.99934125000001</v>
      </c>
      <c r="H37" s="84"/>
      <c r="I37" s="62"/>
      <c r="J37" s="171"/>
      <c r="K37" s="56">
        <f t="shared" si="5"/>
        <v>0</v>
      </c>
      <c r="L37" s="96"/>
      <c r="M37" s="60">
        <f t="shared" si="6"/>
        <v>-247.99934125000001</v>
      </c>
      <c r="N37" s="61">
        <f t="shared" si="7"/>
        <v>-1</v>
      </c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</row>
    <row r="38" spans="1:168" ht="15" x14ac:dyDescent="0.2">
      <c r="A38" s="234" t="s">
        <v>40</v>
      </c>
      <c r="B38" s="235"/>
      <c r="C38" s="235"/>
      <c r="D38" s="236"/>
      <c r="E38" s="102"/>
      <c r="F38" s="102"/>
      <c r="G38" s="103">
        <f>SUM(G32:G37)</f>
        <v>1292.3482634026248</v>
      </c>
      <c r="H38" s="84"/>
      <c r="I38" s="102"/>
      <c r="J38" s="104"/>
      <c r="K38" s="103">
        <f>SUM(K32:K37)</f>
        <v>1200.9839221526249</v>
      </c>
      <c r="L38" s="86"/>
      <c r="M38" s="105">
        <f t="shared" ref="M38:M54" si="8">K38-G38</f>
        <v>-91.364341249999825</v>
      </c>
      <c r="N38" s="106">
        <f t="shared" ref="N38:N54" si="9">IF((G38)=0,"",(M38/G38))</f>
        <v>-7.06963779325602E-2</v>
      </c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</row>
    <row r="39" spans="1:168" ht="14.25" x14ac:dyDescent="0.2">
      <c r="A39" s="237" t="s">
        <v>41</v>
      </c>
      <c r="B39" s="237"/>
      <c r="C39" s="238"/>
      <c r="D39" s="239"/>
      <c r="E39" s="62">
        <f>[2]GSG50_PSN!$I39</f>
        <v>2.8191999999999999</v>
      </c>
      <c r="F39" s="110">
        <v>250</v>
      </c>
      <c r="G39" s="56">
        <f>F39*E39</f>
        <v>704.8</v>
      </c>
      <c r="H39" s="84"/>
      <c r="I39" s="62">
        <f>'[3]GS&gt;50'!$F$21</f>
        <v>2.9192</v>
      </c>
      <c r="J39" s="111">
        <f>F39</f>
        <v>250</v>
      </c>
      <c r="K39" s="56">
        <f>J39*I39</f>
        <v>729.8</v>
      </c>
      <c r="L39" s="96"/>
      <c r="M39" s="60">
        <f t="shared" si="8"/>
        <v>25</v>
      </c>
      <c r="N39" s="61">
        <f t="shared" si="9"/>
        <v>3.5471055618615209E-2</v>
      </c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</row>
    <row r="40" spans="1:168" ht="14.25" x14ac:dyDescent="0.2">
      <c r="A40" s="289" t="s">
        <v>42</v>
      </c>
      <c r="B40" s="289"/>
      <c r="C40" s="289"/>
      <c r="D40" s="239"/>
      <c r="E40" s="62">
        <f>[2]GSG50_PSN!$I40</f>
        <v>1.1438999999999999</v>
      </c>
      <c r="F40" s="110">
        <v>250</v>
      </c>
      <c r="G40" s="56">
        <f>F40*E40</f>
        <v>285.97499999999997</v>
      </c>
      <c r="H40" s="84"/>
      <c r="I40" s="62">
        <f>'[3]GS&gt;50'!$F$22</f>
        <v>1.1726000000000001</v>
      </c>
      <c r="J40" s="111">
        <f>F40</f>
        <v>250</v>
      </c>
      <c r="K40" s="56">
        <f>J40*I40</f>
        <v>293.15000000000003</v>
      </c>
      <c r="L40" s="96"/>
      <c r="M40" s="60">
        <f t="shared" si="8"/>
        <v>7.1750000000000682</v>
      </c>
      <c r="N40" s="61">
        <f t="shared" si="9"/>
        <v>2.5089605734767265E-2</v>
      </c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</row>
    <row r="41" spans="1:168" ht="15" x14ac:dyDescent="0.2">
      <c r="A41" s="234" t="s">
        <v>43</v>
      </c>
      <c r="B41" s="240"/>
      <c r="C41" s="240"/>
      <c r="D41" s="241"/>
      <c r="E41" s="102"/>
      <c r="F41" s="102"/>
      <c r="G41" s="103">
        <f>SUM(G38:G40)</f>
        <v>2283.1232634026246</v>
      </c>
      <c r="H41" s="114"/>
      <c r="I41" s="115"/>
      <c r="J41" s="116"/>
      <c r="K41" s="103">
        <f>SUM(K38:K40)</f>
        <v>2223.9339221526247</v>
      </c>
      <c r="L41" s="117"/>
      <c r="M41" s="105">
        <f t="shared" si="8"/>
        <v>-59.18934124999987</v>
      </c>
      <c r="N41" s="106">
        <f t="shared" si="9"/>
        <v>-2.5924724345275939E-2</v>
      </c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</row>
    <row r="42" spans="1:168" ht="14.25" x14ac:dyDescent="0.2">
      <c r="A42" s="242" t="s">
        <v>44</v>
      </c>
      <c r="B42" s="231"/>
      <c r="C42" s="232"/>
      <c r="D42" s="233"/>
      <c r="E42" s="119">
        <f>[2]GSG50_PSN!$I42</f>
        <v>4.4000000000000003E-3</v>
      </c>
      <c r="F42" s="110">
        <f>E18*E16</f>
        <v>82759.780168750003</v>
      </c>
      <c r="G42" s="120">
        <f t="shared" ref="G42:G48" si="10">F42*E42</f>
        <v>364.14303274250005</v>
      </c>
      <c r="H42" s="96"/>
      <c r="I42" s="119">
        <v>4.4000000000000003E-3</v>
      </c>
      <c r="J42" s="111">
        <f>E18*E16</f>
        <v>82759.780168750003</v>
      </c>
      <c r="K42" s="120">
        <f t="shared" ref="K42:K48" si="11">J42*I42</f>
        <v>364.14303274250005</v>
      </c>
      <c r="L42" s="96"/>
      <c r="M42" s="60">
        <f t="shared" si="8"/>
        <v>0</v>
      </c>
      <c r="N42" s="121">
        <f t="shared" si="9"/>
        <v>0</v>
      </c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</row>
    <row r="43" spans="1:168" ht="14.25" x14ac:dyDescent="0.2">
      <c r="A43" s="242" t="s">
        <v>45</v>
      </c>
      <c r="B43" s="231"/>
      <c r="C43" s="232"/>
      <c r="D43" s="233"/>
      <c r="E43" s="119">
        <f>[2]GSG50_PSN!$I43</f>
        <v>1.2999999999999999E-3</v>
      </c>
      <c r="F43" s="110">
        <f>E18*E16</f>
        <v>82759.780168750003</v>
      </c>
      <c r="G43" s="120">
        <f t="shared" si="10"/>
        <v>107.587714219375</v>
      </c>
      <c r="H43" s="96"/>
      <c r="I43" s="119">
        <v>1.2999999999999999E-3</v>
      </c>
      <c r="J43" s="111">
        <f>E18*E16</f>
        <v>82759.780168750003</v>
      </c>
      <c r="K43" s="120">
        <f t="shared" si="11"/>
        <v>107.587714219375</v>
      </c>
      <c r="L43" s="96"/>
      <c r="M43" s="60">
        <f t="shared" si="8"/>
        <v>0</v>
      </c>
      <c r="N43" s="121">
        <f t="shared" si="9"/>
        <v>0</v>
      </c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</row>
    <row r="44" spans="1:168" ht="14.25" x14ac:dyDescent="0.2">
      <c r="A44" s="231" t="s">
        <v>46</v>
      </c>
      <c r="B44" s="231"/>
      <c r="C44" s="232"/>
      <c r="D44" s="233"/>
      <c r="E44" s="272">
        <f>[2]GSG50_PSN!$I44</f>
        <v>0.25</v>
      </c>
      <c r="F44" s="110">
        <v>1</v>
      </c>
      <c r="G44" s="120">
        <f t="shared" si="10"/>
        <v>0.25</v>
      </c>
      <c r="H44" s="96"/>
      <c r="I44" s="272">
        <v>0.25</v>
      </c>
      <c r="J44" s="111">
        <v>1</v>
      </c>
      <c r="K44" s="120">
        <f t="shared" si="11"/>
        <v>0.25</v>
      </c>
      <c r="L44" s="96"/>
      <c r="M44" s="60">
        <f t="shared" si="8"/>
        <v>0</v>
      </c>
      <c r="N44" s="121">
        <f t="shared" si="9"/>
        <v>0</v>
      </c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</row>
    <row r="45" spans="1:168" ht="14.25" x14ac:dyDescent="0.2">
      <c r="A45" s="231" t="s">
        <v>47</v>
      </c>
      <c r="B45" s="231"/>
      <c r="C45" s="232"/>
      <c r="D45" s="233"/>
      <c r="E45" s="273">
        <f>[2]GSG50_PSN!$I45</f>
        <v>7.0000000000000001E-3</v>
      </c>
      <c r="F45" s="110">
        <f>E18</f>
        <v>79999.787500000006</v>
      </c>
      <c r="G45" s="120">
        <f t="shared" si="10"/>
        <v>559.99851250000006</v>
      </c>
      <c r="H45" s="96"/>
      <c r="I45" s="273">
        <v>7.0000000000000001E-3</v>
      </c>
      <c r="J45" s="111">
        <f>E18</f>
        <v>79999.787500000006</v>
      </c>
      <c r="K45" s="120">
        <f t="shared" si="11"/>
        <v>559.99851250000006</v>
      </c>
      <c r="L45" s="96"/>
      <c r="M45" s="60">
        <f t="shared" si="8"/>
        <v>0</v>
      </c>
      <c r="N45" s="121">
        <f t="shared" si="9"/>
        <v>0</v>
      </c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</row>
    <row r="46" spans="1:168" ht="14.25" x14ac:dyDescent="0.2">
      <c r="A46" s="231" t="s">
        <v>48</v>
      </c>
      <c r="B46" s="231"/>
      <c r="C46" s="232"/>
      <c r="D46" s="233"/>
      <c r="E46" s="119">
        <f>[2]GSG50_PSN!$I46</f>
        <v>7.4999999999999997E-2</v>
      </c>
      <c r="F46" s="110">
        <v>51199.864000000001</v>
      </c>
      <c r="G46" s="120">
        <f t="shared" si="10"/>
        <v>3839.9897999999998</v>
      </c>
      <c r="H46" s="96"/>
      <c r="I46" s="119">
        <v>7.4999999999999997E-2</v>
      </c>
      <c r="J46" s="110">
        <f t="shared" ref="J46:J47" si="12">F46</f>
        <v>51199.864000000001</v>
      </c>
      <c r="K46" s="120">
        <f t="shared" si="11"/>
        <v>3839.9897999999998</v>
      </c>
      <c r="L46" s="96"/>
      <c r="M46" s="60">
        <f t="shared" si="8"/>
        <v>0</v>
      </c>
      <c r="N46" s="121">
        <f t="shared" si="9"/>
        <v>0</v>
      </c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</row>
    <row r="47" spans="1:168" ht="14.25" x14ac:dyDescent="0.2">
      <c r="A47" s="231" t="s">
        <v>49</v>
      </c>
      <c r="B47" s="231"/>
      <c r="C47" s="232"/>
      <c r="D47" s="233"/>
      <c r="E47" s="119">
        <f>[2]GSG50_PSN!$I47</f>
        <v>0.112</v>
      </c>
      <c r="F47" s="110">
        <v>14399.96175</v>
      </c>
      <c r="G47" s="120">
        <f t="shared" si="10"/>
        <v>1612.7957160000001</v>
      </c>
      <c r="H47" s="96"/>
      <c r="I47" s="119">
        <v>0.112</v>
      </c>
      <c r="J47" s="110">
        <f t="shared" si="12"/>
        <v>14399.96175</v>
      </c>
      <c r="K47" s="120">
        <f t="shared" si="11"/>
        <v>1612.7957160000001</v>
      </c>
      <c r="L47" s="96"/>
      <c r="M47" s="60">
        <f t="shared" si="8"/>
        <v>0</v>
      </c>
      <c r="N47" s="121">
        <f t="shared" si="9"/>
        <v>0</v>
      </c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</row>
    <row r="48" spans="1:168" ht="15" thickBot="1" x14ac:dyDescent="0.25">
      <c r="A48" s="192" t="s">
        <v>50</v>
      </c>
      <c r="B48" s="231"/>
      <c r="C48" s="232"/>
      <c r="D48" s="233"/>
      <c r="E48" s="119">
        <f>[2]GSG50_PSN!$I48</f>
        <v>0.13500000000000001</v>
      </c>
      <c r="F48" s="110">
        <v>14399.96175</v>
      </c>
      <c r="G48" s="120">
        <f t="shared" si="10"/>
        <v>1943.9948362500002</v>
      </c>
      <c r="H48" s="96"/>
      <c r="I48" s="119">
        <v>0.13500000000000001</v>
      </c>
      <c r="J48" s="110">
        <f>F48</f>
        <v>14399.96175</v>
      </c>
      <c r="K48" s="120">
        <f t="shared" si="11"/>
        <v>1943.9948362500002</v>
      </c>
      <c r="L48" s="96"/>
      <c r="M48" s="60">
        <f t="shared" si="8"/>
        <v>0</v>
      </c>
      <c r="N48" s="121">
        <f t="shared" si="9"/>
        <v>0</v>
      </c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</row>
    <row r="49" spans="1:168" ht="15" thickBot="1" x14ac:dyDescent="0.25">
      <c r="A49" s="243"/>
      <c r="B49" s="244"/>
      <c r="C49" s="244"/>
      <c r="D49" s="245"/>
      <c r="E49" s="126"/>
      <c r="F49" s="127"/>
      <c r="G49" s="128"/>
      <c r="H49" s="129"/>
      <c r="I49" s="126"/>
      <c r="J49" s="130"/>
      <c r="K49" s="128"/>
      <c r="L49" s="129"/>
      <c r="M49" s="131"/>
      <c r="N49" s="13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</row>
    <row r="50" spans="1:168" ht="15" x14ac:dyDescent="0.2">
      <c r="A50" s="246" t="s">
        <v>51</v>
      </c>
      <c r="B50" s="231"/>
      <c r="C50" s="231"/>
      <c r="D50" s="247"/>
      <c r="E50" s="135"/>
      <c r="F50" s="136"/>
      <c r="G50" s="137">
        <f>SUM(G41:G45,G46:G48)</f>
        <v>10711.882875114499</v>
      </c>
      <c r="H50" s="138"/>
      <c r="I50" s="139"/>
      <c r="J50" s="139"/>
      <c r="K50" s="140">
        <f>SUM(K41:K45,K46:K48)</f>
        <v>10652.6935338645</v>
      </c>
      <c r="L50" s="141"/>
      <c r="M50" s="142">
        <f t="shared" ref="M50" si="13">K50-G50</f>
        <v>-59.189341249999416</v>
      </c>
      <c r="N50" s="143">
        <f t="shared" ref="N50" si="14">IF((G50)=0,"",(M50/G50))</f>
        <v>-5.5255777102927615E-3</v>
      </c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</row>
    <row r="51" spans="1:168" ht="14.25" x14ac:dyDescent="0.2">
      <c r="A51" s="248" t="s">
        <v>52</v>
      </c>
      <c r="B51" s="231"/>
      <c r="C51" s="231"/>
      <c r="D51" s="247"/>
      <c r="E51" s="135">
        <v>0.13</v>
      </c>
      <c r="F51" s="145"/>
      <c r="G51" s="146">
        <f>G50*E51</f>
        <v>1392.5447737648849</v>
      </c>
      <c r="H51" s="55"/>
      <c r="I51" s="135">
        <v>0.13</v>
      </c>
      <c r="J51" s="55"/>
      <c r="K51" s="147">
        <f>K50*I51</f>
        <v>1384.8501594023851</v>
      </c>
      <c r="L51" s="148"/>
      <c r="M51" s="149">
        <f t="shared" si="8"/>
        <v>-7.6946143624998058</v>
      </c>
      <c r="N51" s="150">
        <f t="shared" si="9"/>
        <v>-5.5255777102926765E-3</v>
      </c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</row>
    <row r="52" spans="1:168" ht="15" x14ac:dyDescent="0.2">
      <c r="A52" s="249" t="s">
        <v>66</v>
      </c>
      <c r="B52" s="231"/>
      <c r="C52" s="231"/>
      <c r="D52" s="247"/>
      <c r="E52" s="55"/>
      <c r="F52" s="145"/>
      <c r="G52" s="146">
        <f>G50+G51</f>
        <v>12104.427648879384</v>
      </c>
      <c r="H52" s="55"/>
      <c r="I52" s="55"/>
      <c r="J52" s="55"/>
      <c r="K52" s="147">
        <f>K50+K51</f>
        <v>12037.543693266885</v>
      </c>
      <c r="L52" s="148"/>
      <c r="M52" s="149">
        <f t="shared" si="8"/>
        <v>-66.883955612498539</v>
      </c>
      <c r="N52" s="150">
        <f t="shared" si="9"/>
        <v>-5.5255777102926956E-3</v>
      </c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</row>
    <row r="53" spans="1:168" ht="30.75" customHeight="1" x14ac:dyDescent="0.2">
      <c r="A53" s="290" t="s">
        <v>67</v>
      </c>
      <c r="B53" s="290"/>
      <c r="C53" s="290"/>
      <c r="D53" s="247"/>
      <c r="E53" s="55"/>
      <c r="F53" s="145"/>
      <c r="G53" s="152">
        <f>ROUND(-G52*10%,2)</f>
        <v>-1210.44</v>
      </c>
      <c r="H53" s="55"/>
      <c r="I53" s="55"/>
      <c r="J53" s="55"/>
      <c r="K53" s="153">
        <f>ROUND(-K52*10%,2)</f>
        <v>-1203.75</v>
      </c>
      <c r="L53" s="148"/>
      <c r="M53" s="154">
        <f t="shared" si="8"/>
        <v>6.6900000000000546</v>
      </c>
      <c r="N53" s="155">
        <f t="shared" si="9"/>
        <v>-5.5269158322593884E-3</v>
      </c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</row>
    <row r="54" spans="1:168" ht="15.75" thickBot="1" x14ac:dyDescent="0.25">
      <c r="A54" s="275" t="s">
        <v>55</v>
      </c>
      <c r="B54" s="275"/>
      <c r="C54" s="275"/>
      <c r="D54" s="250"/>
      <c r="E54" s="157"/>
      <c r="F54" s="158"/>
      <c r="G54" s="159">
        <f>G52+G53</f>
        <v>10893.987648879383</v>
      </c>
      <c r="H54" s="160"/>
      <c r="I54" s="160"/>
      <c r="J54" s="160"/>
      <c r="K54" s="161">
        <f>K52+K53</f>
        <v>10833.793693266885</v>
      </c>
      <c r="L54" s="162"/>
      <c r="M54" s="87">
        <f t="shared" si="8"/>
        <v>-60.19395561249803</v>
      </c>
      <c r="N54" s="88">
        <f t="shared" si="9"/>
        <v>-5.5254290304514817E-3</v>
      </c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</row>
    <row r="55" spans="1:168" ht="15" thickBot="1" x14ac:dyDescent="0.25">
      <c r="A55" s="243"/>
      <c r="B55" s="244"/>
      <c r="C55" s="244"/>
      <c r="D55" s="245"/>
      <c r="E55" s="251"/>
      <c r="F55" s="252"/>
      <c r="G55" s="253"/>
      <c r="H55" s="254"/>
      <c r="I55" s="251"/>
      <c r="J55" s="254"/>
      <c r="K55" s="255"/>
      <c r="L55" s="252"/>
      <c r="M55" s="256"/>
      <c r="N55" s="257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</row>
    <row r="56" spans="1:168" ht="14.25" x14ac:dyDescent="0.2">
      <c r="A56" s="192"/>
      <c r="B56" s="192"/>
      <c r="C56" s="192"/>
      <c r="D56" s="191"/>
      <c r="E56" s="191"/>
      <c r="F56" s="191"/>
      <c r="G56" s="191"/>
      <c r="H56" s="191"/>
      <c r="I56" s="191"/>
      <c r="J56" s="191"/>
      <c r="K56" s="258"/>
      <c r="L56" s="191"/>
      <c r="M56" s="191"/>
      <c r="N56" s="191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</row>
    <row r="57" spans="1:168" ht="14.25" x14ac:dyDescent="0.2">
      <c r="A57" s="192"/>
      <c r="B57" s="192"/>
      <c r="C57" s="192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22"/>
      <c r="EY57" s="22"/>
      <c r="EZ57" s="22"/>
      <c r="FA57" s="22"/>
      <c r="FB57" s="22"/>
      <c r="FC57" s="22"/>
      <c r="FD57" s="22"/>
      <c r="FE57" s="22"/>
      <c r="FF57" s="22"/>
      <c r="FG57" s="22"/>
      <c r="FH57" s="22"/>
      <c r="FI57" s="22"/>
      <c r="FJ57" s="22"/>
      <c r="FK57" s="22"/>
      <c r="FL57" s="22"/>
    </row>
    <row r="58" spans="1:168" ht="14.25" x14ac:dyDescent="0.2">
      <c r="A58" s="192"/>
      <c r="B58" s="192"/>
      <c r="C58" s="192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EW58" s="22"/>
      <c r="EX58" s="22"/>
      <c r="EY58" s="22"/>
      <c r="EZ58" s="22"/>
      <c r="FA58" s="22"/>
      <c r="FB58" s="22"/>
      <c r="FC58" s="22"/>
      <c r="FD58" s="22"/>
      <c r="FE58" s="22"/>
      <c r="FF58" s="22"/>
      <c r="FG58" s="22"/>
      <c r="FH58" s="22"/>
      <c r="FI58" s="22"/>
      <c r="FJ58" s="22"/>
      <c r="FK58" s="22"/>
      <c r="FL58" s="22"/>
    </row>
    <row r="59" spans="1:168" ht="15" x14ac:dyDescent="0.25">
      <c r="A59" s="203" t="s">
        <v>56</v>
      </c>
      <c r="B59" s="192"/>
      <c r="C59" s="192"/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  <c r="EX59" s="22"/>
      <c r="EY59" s="22"/>
      <c r="EZ59" s="22"/>
      <c r="FA59" s="22"/>
      <c r="FB59" s="22"/>
      <c r="FC59" s="22"/>
      <c r="FD59" s="22"/>
      <c r="FE59" s="22"/>
      <c r="FF59" s="22"/>
      <c r="FG59" s="22"/>
      <c r="FH59" s="22"/>
      <c r="FI59" s="22"/>
      <c r="FJ59" s="22"/>
      <c r="FK59" s="22"/>
      <c r="FL59" s="22"/>
    </row>
    <row r="60" spans="1:168" x14ac:dyDescent="0.2">
      <c r="A60" s="16"/>
      <c r="B60" s="16"/>
      <c r="C60" s="16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22"/>
      <c r="FA60" s="22"/>
      <c r="FB60" s="22"/>
      <c r="FC60" s="22"/>
      <c r="FD60" s="22"/>
      <c r="FE60" s="22"/>
      <c r="FF60" s="22"/>
      <c r="FG60" s="22"/>
      <c r="FH60" s="22"/>
      <c r="FI60" s="22"/>
      <c r="FJ60" s="22"/>
      <c r="FK60" s="22"/>
      <c r="FL60" s="22"/>
    </row>
  </sheetData>
  <mergeCells count="14">
    <mergeCell ref="A54:C54"/>
    <mergeCell ref="A3:J3"/>
    <mergeCell ref="A10:N10"/>
    <mergeCell ref="A11:N11"/>
    <mergeCell ref="C14:K14"/>
    <mergeCell ref="E23:J23"/>
    <mergeCell ref="E25:G25"/>
    <mergeCell ref="I25:K25"/>
    <mergeCell ref="M25:N25"/>
    <mergeCell ref="C26:C27"/>
    <mergeCell ref="M26:M27"/>
    <mergeCell ref="N26:N27"/>
    <mergeCell ref="A40:C40"/>
    <mergeCell ref="A53:C53"/>
  </mergeCells>
  <dataValidations count="4">
    <dataValidation type="list" allowBlank="1" showInputMessage="1" showErrorMessage="1" sqref="C14">
      <formula1>BI_LDCLIST</formula1>
    </dataValidation>
    <dataValidation showDropDown="1" showInputMessage="1" showErrorMessage="1" prompt="Select Charge Unit - monthly, per kWh, per kW" sqref="C28:C31 C34:C37 C39 C42:C48"/>
    <dataValidation type="list" allowBlank="1" showInputMessage="1" showErrorMessage="1" sqref="D39:D40 D55 D28:D31 D34:D37 D42:D49">
      <formula1>#REF!</formula1>
    </dataValidation>
    <dataValidation type="list" allowBlank="1" showInputMessage="1" showErrorMessage="1" prompt="Select Charge Unit - monthly, per kWh, per kW" sqref="C49 C55">
      <formula1>"Monthly, per kWh, per kW"</formula1>
    </dataValidation>
  </dataValidations>
  <pageMargins left="0.7" right="0.7" top="0.75" bottom="0.75" header="0.3" footer="0.3"/>
  <pageSetup scale="4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L59"/>
  <sheetViews>
    <sheetView topLeftCell="A19" zoomScale="70" zoomScaleNormal="70" workbookViewId="0">
      <selection activeCell="T1" sqref="T1"/>
    </sheetView>
  </sheetViews>
  <sheetFormatPr defaultRowHeight="12.75" x14ac:dyDescent="0.2"/>
  <cols>
    <col min="1" max="1" width="64.42578125" style="22" customWidth="1"/>
    <col min="2" max="2" width="1.28515625" style="22" customWidth="1"/>
    <col min="3" max="3" width="11.28515625" style="22" customWidth="1"/>
    <col min="4" max="4" width="1.28515625" style="22" customWidth="1"/>
    <col min="5" max="5" width="12.28515625" style="22" customWidth="1"/>
    <col min="6" max="6" width="12.28515625" style="22" bestFit="1" customWidth="1"/>
    <col min="7" max="7" width="14.5703125" style="22" customWidth="1"/>
    <col min="8" max="8" width="2.85546875" style="22" customWidth="1"/>
    <col min="9" max="9" width="12.140625" style="22" customWidth="1"/>
    <col min="10" max="10" width="12.28515625" style="22" customWidth="1"/>
    <col min="11" max="11" width="18.85546875" style="22" customWidth="1"/>
    <col min="12" max="12" width="2.85546875" style="22" customWidth="1"/>
    <col min="13" max="13" width="18.85546875" style="22" customWidth="1"/>
    <col min="14" max="14" width="12.85546875" style="22" customWidth="1"/>
    <col min="15" max="15" width="3.85546875" style="16" customWidth="1"/>
    <col min="16" max="18" width="9.140625" style="16"/>
    <col min="19" max="19" width="0" style="16" hidden="1" customWidth="1"/>
    <col min="20" max="25" width="9.140625" style="16"/>
    <col min="26" max="27" width="0" style="22" hidden="1" customWidth="1"/>
    <col min="28" max="28" width="9.140625" style="22"/>
    <col min="29" max="168" width="9.140625" style="16"/>
    <col min="169" max="16384" width="9.140625" style="22"/>
  </cols>
  <sheetData>
    <row r="1" spans="1:168" s="12" customFormat="1" ht="15" customHeight="1" x14ac:dyDescent="0.25">
      <c r="A1" s="182"/>
      <c r="B1" s="182"/>
      <c r="C1" s="182"/>
      <c r="D1" s="182"/>
      <c r="E1" s="182"/>
      <c r="F1" s="182"/>
      <c r="G1" s="182"/>
      <c r="H1" s="182"/>
      <c r="I1" s="182"/>
      <c r="J1" s="182"/>
      <c r="K1" s="183"/>
      <c r="L1" s="184"/>
      <c r="M1" s="185"/>
      <c r="N1" s="186"/>
      <c r="O1" s="16"/>
      <c r="P1" s="17"/>
      <c r="Q1" s="17"/>
      <c r="R1" s="17"/>
      <c r="S1" s="17">
        <v>1</v>
      </c>
      <c r="T1" s="17"/>
      <c r="U1" s="17"/>
      <c r="V1" s="17"/>
      <c r="W1" s="17"/>
      <c r="X1" s="17"/>
      <c r="Y1" s="17"/>
      <c r="Z1" s="263">
        <f>MATCH(C14, '[5]3. Rate Class Selection'!B19:B40,0)</f>
        <v>2</v>
      </c>
      <c r="AA1" s="264" t="str">
        <f>VLOOKUP(C14, [5]lists!AO:AP,2,0)</f>
        <v>kWh</v>
      </c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</row>
    <row r="2" spans="1:168" s="12" customFormat="1" ht="15" customHeight="1" x14ac:dyDescent="0.25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3"/>
      <c r="L2" s="184"/>
      <c r="M2" s="185"/>
      <c r="N2" s="188"/>
      <c r="O2" s="16"/>
      <c r="P2" s="17"/>
      <c r="Q2" s="17"/>
      <c r="R2" s="17"/>
      <c r="S2" s="17"/>
      <c r="T2" s="17"/>
      <c r="U2" s="17"/>
      <c r="V2" s="17"/>
      <c r="W2" s="17"/>
      <c r="X2" s="17"/>
      <c r="Y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</row>
    <row r="3" spans="1:168" s="12" customFormat="1" ht="15" customHeight="1" x14ac:dyDescent="0.25">
      <c r="A3" s="276"/>
      <c r="B3" s="276"/>
      <c r="C3" s="276"/>
      <c r="D3" s="276"/>
      <c r="E3" s="276"/>
      <c r="F3" s="276"/>
      <c r="G3" s="276"/>
      <c r="H3" s="276"/>
      <c r="I3" s="276"/>
      <c r="J3" s="276"/>
      <c r="K3" s="183"/>
      <c r="L3" s="184"/>
      <c r="M3" s="185"/>
      <c r="N3" s="188"/>
      <c r="O3" s="16"/>
      <c r="P3" s="17"/>
      <c r="Q3" s="17"/>
      <c r="R3" s="17"/>
      <c r="S3" s="17"/>
      <c r="T3" s="17"/>
      <c r="U3" s="17"/>
      <c r="V3" s="17"/>
      <c r="W3" s="17"/>
      <c r="X3" s="17"/>
      <c r="Y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</row>
    <row r="4" spans="1:168" s="12" customFormat="1" ht="15" customHeight="1" x14ac:dyDescent="0.25">
      <c r="A4" s="187"/>
      <c r="B4" s="187"/>
      <c r="C4" s="187"/>
      <c r="D4" s="187"/>
      <c r="E4" s="187"/>
      <c r="F4" s="187"/>
      <c r="G4" s="187"/>
      <c r="H4" s="189"/>
      <c r="I4" s="189"/>
      <c r="J4" s="189"/>
      <c r="K4" s="183"/>
      <c r="L4" s="184"/>
      <c r="M4" s="185"/>
      <c r="N4" s="188"/>
      <c r="O4" s="16"/>
      <c r="P4" s="17"/>
      <c r="Q4" s="17"/>
      <c r="R4" s="17"/>
      <c r="S4" s="17"/>
      <c r="T4" s="17"/>
      <c r="U4" s="17"/>
      <c r="V4" s="17"/>
      <c r="W4" s="17"/>
      <c r="X4" s="17"/>
      <c r="Y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</row>
    <row r="5" spans="1:168" s="12" customFormat="1" ht="15" customHeight="1" x14ac:dyDescent="0.25">
      <c r="A5" s="183"/>
      <c r="B5" s="190"/>
      <c r="C5" s="190"/>
      <c r="D5" s="190"/>
      <c r="E5" s="183"/>
      <c r="F5" s="183"/>
      <c r="G5" s="183"/>
      <c r="H5" s="183"/>
      <c r="I5" s="183"/>
      <c r="J5" s="183"/>
      <c r="K5" s="183"/>
      <c r="L5" s="184"/>
      <c r="M5" s="185"/>
      <c r="N5" s="186"/>
      <c r="O5" s="16"/>
      <c r="P5" s="17"/>
      <c r="Q5" s="17"/>
      <c r="R5" s="17"/>
      <c r="S5" s="17"/>
      <c r="T5" s="17"/>
      <c r="U5" s="17"/>
      <c r="V5" s="17"/>
      <c r="W5" s="17"/>
      <c r="X5" s="17"/>
      <c r="Y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</row>
    <row r="6" spans="1:168" s="12" customFormat="1" ht="9" customHeight="1" x14ac:dyDescent="0.2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4"/>
      <c r="M6" s="185"/>
      <c r="N6" s="186"/>
      <c r="O6" s="16"/>
      <c r="P6" s="17"/>
      <c r="Q6" s="17"/>
      <c r="R6" s="17"/>
      <c r="S6" s="17"/>
      <c r="T6" s="17"/>
      <c r="U6" s="17"/>
      <c r="V6" s="17"/>
      <c r="W6" s="17"/>
      <c r="X6" s="17"/>
      <c r="Y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</row>
    <row r="7" spans="1:168" s="12" customFormat="1" ht="15" x14ac:dyDescent="0.25">
      <c r="A7" s="183"/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4"/>
      <c r="M7" s="185"/>
      <c r="N7" s="186"/>
      <c r="O7" s="16"/>
      <c r="P7" s="17"/>
      <c r="Q7" s="17"/>
      <c r="R7" s="17"/>
      <c r="S7" s="17"/>
      <c r="T7" s="17"/>
      <c r="U7" s="17"/>
      <c r="V7" s="17"/>
      <c r="W7" s="17"/>
      <c r="X7" s="17"/>
      <c r="Y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</row>
    <row r="8" spans="1:168" s="12" customFormat="1" ht="15" customHeight="1" x14ac:dyDescent="0.2">
      <c r="A8" s="183"/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91"/>
      <c r="N8" s="191"/>
      <c r="O8" s="16"/>
      <c r="P8" s="17"/>
      <c r="Q8" s="17"/>
      <c r="R8" s="17"/>
      <c r="S8" s="17"/>
      <c r="T8" s="17"/>
      <c r="U8" s="17"/>
      <c r="V8" s="17"/>
      <c r="W8" s="17"/>
      <c r="X8" s="17"/>
      <c r="Y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</row>
    <row r="9" spans="1:168" ht="7.5" customHeight="1" x14ac:dyDescent="0.2">
      <c r="A9" s="191"/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</row>
    <row r="10" spans="1:168" ht="18.75" customHeight="1" x14ac:dyDescent="0.25">
      <c r="A10" s="277" t="s">
        <v>70</v>
      </c>
      <c r="B10" s="277"/>
      <c r="C10" s="277"/>
      <c r="D10" s="277"/>
      <c r="E10" s="277"/>
      <c r="F10" s="277"/>
      <c r="G10" s="277"/>
      <c r="H10" s="277"/>
      <c r="I10" s="277"/>
      <c r="J10" s="277"/>
      <c r="K10" s="277"/>
      <c r="L10" s="277"/>
      <c r="M10" s="277"/>
      <c r="N10" s="277"/>
    </row>
    <row r="11" spans="1:168" ht="18.75" customHeight="1" x14ac:dyDescent="0.25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</row>
    <row r="12" spans="1:168" s="16" customFormat="1" ht="14.25" x14ac:dyDescent="0.2">
      <c r="A12" s="192"/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</row>
    <row r="13" spans="1:168" s="16" customFormat="1" ht="14.25" x14ac:dyDescent="0.2">
      <c r="A13" s="192"/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</row>
    <row r="14" spans="1:168" ht="15" x14ac:dyDescent="0.25">
      <c r="A14" s="193" t="s">
        <v>0</v>
      </c>
      <c r="B14" s="191"/>
      <c r="C14" s="278" t="s">
        <v>65</v>
      </c>
      <c r="D14" s="278"/>
      <c r="E14" s="278"/>
      <c r="F14" s="278"/>
      <c r="G14" s="278"/>
      <c r="H14" s="278"/>
      <c r="I14" s="278"/>
      <c r="J14" s="278"/>
      <c r="K14" s="278"/>
      <c r="L14" s="194"/>
      <c r="M14" s="194"/>
      <c r="N14" s="194"/>
    </row>
    <row r="15" spans="1:168" s="16" customFormat="1" ht="15" x14ac:dyDescent="0.25">
      <c r="A15" s="195"/>
      <c r="B15" s="192"/>
      <c r="C15" s="196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</row>
    <row r="16" spans="1:168" ht="12.75" customHeight="1" x14ac:dyDescent="0.25">
      <c r="A16" s="193" t="s">
        <v>15</v>
      </c>
      <c r="B16" s="191"/>
      <c r="C16" s="265"/>
      <c r="D16" s="265"/>
      <c r="E16" s="199">
        <v>1.0345</v>
      </c>
      <c r="F16" s="265"/>
      <c r="G16" s="265"/>
      <c r="H16" s="265"/>
      <c r="I16" s="265"/>
      <c r="J16" s="265"/>
      <c r="K16" s="265"/>
      <c r="L16" s="265"/>
      <c r="M16" s="265"/>
      <c r="N16" s="265"/>
    </row>
    <row r="17" spans="1:168" s="16" customFormat="1" ht="12.75" customHeight="1" x14ac:dyDescent="0.25">
      <c r="A17" s="195"/>
      <c r="B17" s="192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</row>
    <row r="18" spans="1:168" ht="12.75" customHeight="1" x14ac:dyDescent="0.25">
      <c r="A18" s="193" t="s">
        <v>16</v>
      </c>
      <c r="B18" s="191"/>
      <c r="C18" s="200" t="s">
        <v>17</v>
      </c>
      <c r="D18" s="201"/>
      <c r="E18" s="202">
        <v>2000</v>
      </c>
      <c r="F18" s="191"/>
      <c r="G18" s="191"/>
      <c r="H18" s="191"/>
      <c r="I18" s="191"/>
      <c r="J18" s="191"/>
      <c r="K18" s="191"/>
      <c r="L18" s="191"/>
      <c r="M18" s="191"/>
      <c r="N18" s="191"/>
    </row>
    <row r="19" spans="1:168" s="16" customFormat="1" ht="12.75" customHeight="1" x14ac:dyDescent="0.25">
      <c r="A19" s="192"/>
      <c r="B19" s="192"/>
      <c r="C19" s="192"/>
      <c r="D19" s="192"/>
      <c r="E19" s="192"/>
      <c r="F19" s="203"/>
      <c r="G19" s="192"/>
      <c r="H19" s="192"/>
      <c r="I19" s="192"/>
      <c r="J19" s="192"/>
      <c r="K19" s="192"/>
      <c r="L19" s="192"/>
      <c r="M19" s="192"/>
      <c r="N19" s="192"/>
    </row>
    <row r="20" spans="1:168" ht="12.75" customHeight="1" x14ac:dyDescent="0.25">
      <c r="A20" s="204" t="s">
        <v>18</v>
      </c>
      <c r="B20" s="191"/>
      <c r="C20" s="191"/>
      <c r="D20" s="191"/>
      <c r="E20" s="191"/>
      <c r="F20" s="201"/>
      <c r="G20" s="191"/>
      <c r="H20" s="191"/>
      <c r="I20" s="191"/>
      <c r="J20" s="191"/>
      <c r="K20" s="191"/>
      <c r="L20" s="191"/>
      <c r="M20" s="191"/>
      <c r="N20" s="191"/>
    </row>
    <row r="21" spans="1:168" ht="12.75" customHeight="1" x14ac:dyDescent="0.25">
      <c r="A21" s="205" t="s">
        <v>19</v>
      </c>
      <c r="B21" s="206"/>
      <c r="C21" s="207" t="s">
        <v>20</v>
      </c>
      <c r="D21" s="208"/>
      <c r="E21" s="209"/>
      <c r="F21" s="201">
        <v>38</v>
      </c>
      <c r="G21" s="191"/>
      <c r="H21" s="191"/>
      <c r="I21" s="191"/>
      <c r="J21" s="191"/>
      <c r="K21" s="191"/>
      <c r="L21" s="191"/>
      <c r="M21" s="191"/>
      <c r="N21" s="191"/>
    </row>
    <row r="22" spans="1:168" ht="12.75" customHeight="1" x14ac:dyDescent="0.25">
      <c r="A22" s="205" t="s">
        <v>21</v>
      </c>
      <c r="B22" s="206"/>
      <c r="C22" s="207"/>
      <c r="D22" s="208"/>
      <c r="E22" s="210"/>
      <c r="F22" s="191"/>
      <c r="G22" s="191"/>
      <c r="H22" s="191"/>
      <c r="I22" s="191"/>
      <c r="J22" s="191"/>
      <c r="K22" s="191"/>
      <c r="L22" s="191"/>
      <c r="M22" s="191"/>
      <c r="N22" s="191"/>
    </row>
    <row r="23" spans="1:168" s="16" customFormat="1" ht="15" x14ac:dyDescent="0.25">
      <c r="A23" s="211"/>
      <c r="B23" s="192"/>
      <c r="C23" s="212"/>
      <c r="D23" s="203"/>
      <c r="E23" s="279" t="str">
        <f>IF(AND(ISNUMBER(E21), ISBLANK(E22)), "Please enter a load factor", "")</f>
        <v/>
      </c>
      <c r="F23" s="279"/>
      <c r="G23" s="279"/>
      <c r="H23" s="279"/>
      <c r="I23" s="279"/>
      <c r="J23" s="279"/>
      <c r="K23" s="192"/>
      <c r="L23" s="192"/>
      <c r="M23" s="192"/>
      <c r="N23" s="192"/>
    </row>
    <row r="24" spans="1:168" s="16" customFormat="1" ht="14.25" x14ac:dyDescent="0.2">
      <c r="A24" s="192"/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</row>
    <row r="25" spans="1:168" s="16" customFormat="1" ht="15" x14ac:dyDescent="0.25">
      <c r="A25" s="192"/>
      <c r="B25" s="192"/>
      <c r="C25" s="213"/>
      <c r="D25" s="213"/>
      <c r="E25" s="280" t="s">
        <v>22</v>
      </c>
      <c r="F25" s="281"/>
      <c r="G25" s="282"/>
      <c r="H25" s="192"/>
      <c r="I25" s="280" t="s">
        <v>23</v>
      </c>
      <c r="J25" s="281"/>
      <c r="K25" s="282"/>
      <c r="L25" s="192"/>
      <c r="M25" s="280" t="s">
        <v>24</v>
      </c>
      <c r="N25" s="282"/>
    </row>
    <row r="26" spans="1:168" s="16" customFormat="1" ht="15" x14ac:dyDescent="0.25">
      <c r="A26" s="192"/>
      <c r="B26" s="192"/>
      <c r="C26" s="283"/>
      <c r="D26" s="197"/>
      <c r="E26" s="214" t="s">
        <v>25</v>
      </c>
      <c r="F26" s="214" t="s">
        <v>26</v>
      </c>
      <c r="G26" s="215" t="s">
        <v>27</v>
      </c>
      <c r="H26" s="192"/>
      <c r="I26" s="214" t="s">
        <v>25</v>
      </c>
      <c r="J26" s="216" t="s">
        <v>26</v>
      </c>
      <c r="K26" s="215" t="s">
        <v>27</v>
      </c>
      <c r="L26" s="192"/>
      <c r="M26" s="285" t="s">
        <v>28</v>
      </c>
      <c r="N26" s="287" t="s">
        <v>29</v>
      </c>
    </row>
    <row r="27" spans="1:168" s="16" customFormat="1" ht="15" x14ac:dyDescent="0.25">
      <c r="A27" s="192"/>
      <c r="B27" s="192"/>
      <c r="C27" s="284"/>
      <c r="D27" s="197"/>
      <c r="E27" s="217" t="s">
        <v>30</v>
      </c>
      <c r="F27" s="217"/>
      <c r="G27" s="218" t="s">
        <v>30</v>
      </c>
      <c r="H27" s="192"/>
      <c r="I27" s="217" t="s">
        <v>30</v>
      </c>
      <c r="J27" s="218"/>
      <c r="K27" s="218" t="s">
        <v>30</v>
      </c>
      <c r="L27" s="192"/>
      <c r="M27" s="286"/>
      <c r="N27" s="288"/>
    </row>
    <row r="28" spans="1:168" ht="14.25" x14ac:dyDescent="0.2">
      <c r="A28" s="219" t="s">
        <v>31</v>
      </c>
      <c r="B28" s="219"/>
      <c r="C28" s="220"/>
      <c r="D28" s="221"/>
      <c r="E28" s="54">
        <f>[2]GSL50_PSN!$I28</f>
        <v>25.75</v>
      </c>
      <c r="F28" s="55">
        <v>1</v>
      </c>
      <c r="G28" s="56">
        <f>F28*E28</f>
        <v>25.75</v>
      </c>
      <c r="H28" s="57"/>
      <c r="I28" s="54">
        <f>'[3]GS&lt;50'!$F$10</f>
        <v>26.11</v>
      </c>
      <c r="J28" s="58">
        <v>1</v>
      </c>
      <c r="K28" s="59">
        <f>J28*I28</f>
        <v>26.11</v>
      </c>
      <c r="L28" s="57"/>
      <c r="M28" s="60">
        <f>K28-G28</f>
        <v>0.35999999999999943</v>
      </c>
      <c r="N28" s="61">
        <f>IF((G28)=0,"",(M28/G28))</f>
        <v>1.3980582524271822E-2</v>
      </c>
    </row>
    <row r="29" spans="1:168" ht="14.25" x14ac:dyDescent="0.2">
      <c r="A29" s="219" t="s">
        <v>32</v>
      </c>
      <c r="B29" s="219"/>
      <c r="C29" s="220"/>
      <c r="D29" s="221"/>
      <c r="E29" s="62">
        <f>[2]GSL50_PSN!$I29</f>
        <v>1.37E-2</v>
      </c>
      <c r="F29" s="63">
        <v>2000</v>
      </c>
      <c r="G29" s="56">
        <f>F29*E29</f>
        <v>27.400000000000002</v>
      </c>
      <c r="H29" s="57"/>
      <c r="I29" s="62">
        <f>'[3]GS&lt;50'!$F$11</f>
        <v>1.3899999999999999E-2</v>
      </c>
      <c r="J29" s="64">
        <f>F29</f>
        <v>2000</v>
      </c>
      <c r="K29" s="56">
        <f>J29*I29</f>
        <v>27.799999999999997</v>
      </c>
      <c r="L29" s="57"/>
      <c r="M29" s="60">
        <f>K29-G29</f>
        <v>0.39999999999999503</v>
      </c>
      <c r="N29" s="61">
        <f>IF((G29)=0,"",(M29/G29))</f>
        <v>1.4598540145985219E-2</v>
      </c>
    </row>
    <row r="30" spans="1:168" ht="14.25" x14ac:dyDescent="0.2">
      <c r="A30" s="222" t="s">
        <v>33</v>
      </c>
      <c r="B30" s="222"/>
      <c r="C30" s="220"/>
      <c r="D30" s="221"/>
      <c r="E30" s="66">
        <f>[2]GSL50_PSN!$I30</f>
        <v>1.37</v>
      </c>
      <c r="F30" s="55">
        <v>1</v>
      </c>
      <c r="G30" s="56">
        <f t="shared" ref="G30:G31" si="0">F30*E30</f>
        <v>1.37</v>
      </c>
      <c r="H30" s="57"/>
      <c r="I30" s="66">
        <f>'[3]GS&lt;50'!$F$84</f>
        <v>0.69000000000000006</v>
      </c>
      <c r="J30" s="58">
        <v>1</v>
      </c>
      <c r="K30" s="59">
        <f t="shared" ref="K30:K31" si="1">J30*I30</f>
        <v>0.69000000000000006</v>
      </c>
      <c r="L30" s="57"/>
      <c r="M30" s="60">
        <f t="shared" ref="M30:M33" si="2">K30-G30</f>
        <v>-0.68</v>
      </c>
      <c r="N30" s="61">
        <f t="shared" ref="N30:N33" si="3">IF((G30)=0,"",(M30/G30))</f>
        <v>-0.49635036496350365</v>
      </c>
    </row>
    <row r="31" spans="1:168" ht="14.25" x14ac:dyDescent="0.2">
      <c r="A31" s="223" t="s">
        <v>34</v>
      </c>
      <c r="B31" s="224"/>
      <c r="C31" s="225"/>
      <c r="D31" s="226"/>
      <c r="E31" s="71">
        <f>[2]GSL50_PSN!$I31</f>
        <v>2.7000000000000001E-3</v>
      </c>
      <c r="F31" s="72">
        <v>2000</v>
      </c>
      <c r="G31" s="73">
        <f t="shared" si="0"/>
        <v>5.4</v>
      </c>
      <c r="H31" s="74"/>
      <c r="I31" s="71">
        <f>'[3]GS&lt;50'!$F$85</f>
        <v>8.9999999999999998E-4</v>
      </c>
      <c r="J31" s="75">
        <f>F31</f>
        <v>2000</v>
      </c>
      <c r="K31" s="73">
        <f t="shared" si="1"/>
        <v>1.8</v>
      </c>
      <c r="L31" s="74"/>
      <c r="M31" s="76">
        <f t="shared" si="2"/>
        <v>-3.6000000000000005</v>
      </c>
      <c r="N31" s="77">
        <f t="shared" si="3"/>
        <v>-0.66666666666666674</v>
      </c>
    </row>
    <row r="32" spans="1:168" s="90" customFormat="1" ht="15" x14ac:dyDescent="0.2">
      <c r="A32" s="227" t="s">
        <v>35</v>
      </c>
      <c r="B32" s="228"/>
      <c r="C32" s="228"/>
      <c r="D32" s="229"/>
      <c r="E32" s="81"/>
      <c r="F32" s="82"/>
      <c r="G32" s="83">
        <f>SUM(G28:G31)</f>
        <v>59.92</v>
      </c>
      <c r="H32" s="84"/>
      <c r="I32" s="81"/>
      <c r="J32" s="85"/>
      <c r="K32" s="83">
        <f>SUM(K28:K31)</f>
        <v>56.399999999999991</v>
      </c>
      <c r="L32" s="86"/>
      <c r="M32" s="87">
        <f t="shared" si="2"/>
        <v>-3.5200000000000102</v>
      </c>
      <c r="N32" s="88">
        <f t="shared" si="3"/>
        <v>-5.8744993324432747E-2</v>
      </c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89"/>
      <c r="CP32" s="89"/>
      <c r="CQ32" s="89"/>
      <c r="CR32" s="89"/>
      <c r="CS32" s="89"/>
      <c r="CT32" s="89"/>
      <c r="CU32" s="89"/>
      <c r="CV32" s="89"/>
      <c r="CW32" s="89"/>
      <c r="CX32" s="89"/>
      <c r="CY32" s="89"/>
      <c r="CZ32" s="89"/>
      <c r="DA32" s="89"/>
      <c r="DB32" s="89"/>
      <c r="DC32" s="89"/>
      <c r="DD32" s="89"/>
      <c r="DE32" s="89"/>
      <c r="DF32" s="89"/>
      <c r="DG32" s="89"/>
      <c r="DH32" s="89"/>
      <c r="DI32" s="89"/>
      <c r="DJ32" s="89"/>
      <c r="DK32" s="89"/>
      <c r="DL32" s="89"/>
      <c r="DM32" s="89"/>
      <c r="DN32" s="89"/>
      <c r="DO32" s="89"/>
      <c r="DP32" s="89"/>
      <c r="DQ32" s="89"/>
      <c r="DR32" s="89"/>
      <c r="DS32" s="89"/>
      <c r="DT32" s="89"/>
      <c r="DU32" s="89"/>
      <c r="DV32" s="89"/>
      <c r="DW32" s="89"/>
      <c r="DX32" s="89"/>
      <c r="DY32" s="89"/>
      <c r="DZ32" s="89"/>
      <c r="EA32" s="89"/>
      <c r="EB32" s="89"/>
      <c r="EC32" s="89"/>
      <c r="ED32" s="89"/>
      <c r="EE32" s="89"/>
      <c r="EF32" s="89"/>
      <c r="EG32" s="89"/>
      <c r="EH32" s="89"/>
      <c r="EI32" s="89"/>
      <c r="EJ32" s="89"/>
      <c r="EK32" s="89"/>
      <c r="EL32" s="89"/>
      <c r="EM32" s="89"/>
      <c r="EN32" s="89"/>
      <c r="EO32" s="89"/>
      <c r="EP32" s="89"/>
      <c r="EQ32" s="89"/>
      <c r="ER32" s="89"/>
      <c r="ES32" s="89"/>
      <c r="ET32" s="89"/>
      <c r="EU32" s="89"/>
      <c r="EV32" s="89"/>
      <c r="EW32" s="89"/>
      <c r="EX32" s="89"/>
      <c r="EY32" s="89"/>
      <c r="EZ32" s="89"/>
      <c r="FA32" s="89"/>
      <c r="FB32" s="89"/>
      <c r="FC32" s="89"/>
      <c r="FD32" s="89"/>
      <c r="FE32" s="89"/>
      <c r="FF32" s="89"/>
      <c r="FG32" s="89"/>
      <c r="FH32" s="89"/>
      <c r="FI32" s="89"/>
      <c r="FJ32" s="89"/>
      <c r="FK32" s="89"/>
      <c r="FL32" s="89"/>
    </row>
    <row r="33" spans="1:14" s="22" customFormat="1" ht="14.25" x14ac:dyDescent="0.2">
      <c r="A33" s="230" t="s">
        <v>36</v>
      </c>
      <c r="B33" s="231"/>
      <c r="C33" s="232"/>
      <c r="D33" s="233"/>
      <c r="E33" s="62">
        <f>[2]GSL50_PSN!$I33</f>
        <v>9.2460000000000001E-2</v>
      </c>
      <c r="F33" s="95">
        <f>E18*(E16-1)</f>
        <v>68.999999999999943</v>
      </c>
      <c r="G33" s="56">
        <f>E33*F33</f>
        <v>6.3797399999999946</v>
      </c>
      <c r="H33" s="84"/>
      <c r="I33" s="62">
        <f>'[3]GS&lt;50'!$F$15</f>
        <v>9.2460000000000001E-2</v>
      </c>
      <c r="J33" s="95">
        <f>F33</f>
        <v>68.999999999999943</v>
      </c>
      <c r="K33" s="56">
        <f>I33*J33</f>
        <v>6.3797399999999946</v>
      </c>
      <c r="L33" s="96"/>
      <c r="M33" s="60">
        <f t="shared" si="2"/>
        <v>0</v>
      </c>
      <c r="N33" s="61">
        <f t="shared" si="3"/>
        <v>0</v>
      </c>
    </row>
    <row r="34" spans="1:14" s="22" customFormat="1" ht="14.25" x14ac:dyDescent="0.2">
      <c r="A34" s="230" t="s">
        <v>37</v>
      </c>
      <c r="B34" s="231"/>
      <c r="C34" s="232"/>
      <c r="D34" s="233"/>
      <c r="E34" s="97">
        <f>[2]GSL50_PSN!$I34</f>
        <v>-2.2000000000000001E-3</v>
      </c>
      <c r="F34" s="95">
        <v>2000</v>
      </c>
      <c r="G34" s="56">
        <f>F34*E34</f>
        <v>-4.4000000000000004</v>
      </c>
      <c r="H34" s="84"/>
      <c r="I34" s="97">
        <f>'[3]GS&lt;50'!$F$86</f>
        <v>-5.9999999999999995E-4</v>
      </c>
      <c r="J34" s="95">
        <f>F34</f>
        <v>2000</v>
      </c>
      <c r="K34" s="56">
        <f>J34*I34</f>
        <v>-1.2</v>
      </c>
      <c r="L34" s="96"/>
      <c r="M34" s="60">
        <f>K34-G34</f>
        <v>3.2</v>
      </c>
      <c r="N34" s="61">
        <f>IF((G34)=0,"",(M34/G34))</f>
        <v>-0.72727272727272729</v>
      </c>
    </row>
    <row r="35" spans="1:14" s="22" customFormat="1" ht="14.25" x14ac:dyDescent="0.2">
      <c r="A35" s="231" t="s">
        <v>38</v>
      </c>
      <c r="B35" s="231"/>
      <c r="C35" s="232"/>
      <c r="D35" s="233"/>
      <c r="E35" s="62">
        <f>[2]GSL50_PSN!$I35</f>
        <v>2.9999999999999997E-4</v>
      </c>
      <c r="F35" s="95">
        <v>2000</v>
      </c>
      <c r="G35" s="56">
        <f>F35*E35</f>
        <v>0.6</v>
      </c>
      <c r="H35" s="84"/>
      <c r="I35" s="62">
        <f>'[3]GS&lt;50'!$F$17</f>
        <v>2.9999999999999997E-4</v>
      </c>
      <c r="J35" s="95">
        <f>F35</f>
        <v>2000</v>
      </c>
      <c r="K35" s="56">
        <f>J35*I35</f>
        <v>0.6</v>
      </c>
      <c r="L35" s="96"/>
      <c r="M35" s="60">
        <f>K35-G35</f>
        <v>0</v>
      </c>
      <c r="N35" s="61">
        <f>IF((G35)=0,"",(M35/G35))</f>
        <v>0</v>
      </c>
    </row>
    <row r="36" spans="1:14" s="22" customFormat="1" ht="14.25" x14ac:dyDescent="0.2">
      <c r="A36" s="231" t="s">
        <v>39</v>
      </c>
      <c r="B36" s="231"/>
      <c r="C36" s="232"/>
      <c r="D36" s="233"/>
      <c r="E36" s="66">
        <f>[2]GSL50_PSN!$I36</f>
        <v>0.79</v>
      </c>
      <c r="F36" s="95">
        <v>1</v>
      </c>
      <c r="G36" s="56">
        <f>F36*E36</f>
        <v>0.79</v>
      </c>
      <c r="H36" s="84"/>
      <c r="I36" s="66">
        <f>'[3]GS&lt;50'!$F$18</f>
        <v>0.79</v>
      </c>
      <c r="J36" s="95">
        <v>1</v>
      </c>
      <c r="K36" s="56">
        <f>J36*I36</f>
        <v>0.79</v>
      </c>
      <c r="L36" s="96"/>
      <c r="M36" s="60">
        <f>K36-G36</f>
        <v>0</v>
      </c>
      <c r="N36" s="61">
        <f>IF((G36)=0,"",(M36/G36))</f>
        <v>0</v>
      </c>
    </row>
    <row r="37" spans="1:14" s="22" customFormat="1" ht="15" x14ac:dyDescent="0.2">
      <c r="A37" s="234" t="s">
        <v>40</v>
      </c>
      <c r="B37" s="235"/>
      <c r="C37" s="235"/>
      <c r="D37" s="236"/>
      <c r="E37" s="102"/>
      <c r="F37" s="102"/>
      <c r="G37" s="103">
        <f>SUM(G32:G36)</f>
        <v>63.289740000000002</v>
      </c>
      <c r="H37" s="84"/>
      <c r="I37" s="102"/>
      <c r="J37" s="104"/>
      <c r="K37" s="103">
        <f>SUM(K32:K36)</f>
        <v>62.969739999999987</v>
      </c>
      <c r="L37" s="86"/>
      <c r="M37" s="105">
        <f t="shared" ref="M37:M53" si="4">K37-G37</f>
        <v>-0.3200000000000145</v>
      </c>
      <c r="N37" s="106">
        <f t="shared" ref="N37:N53" si="5">IF((G37)=0,"",(M37/G37))</f>
        <v>-5.0561117805194723E-3</v>
      </c>
    </row>
    <row r="38" spans="1:14" s="22" customFormat="1" ht="14.25" x14ac:dyDescent="0.2">
      <c r="A38" s="237" t="s">
        <v>41</v>
      </c>
      <c r="B38" s="237"/>
      <c r="C38" s="238"/>
      <c r="D38" s="239"/>
      <c r="E38" s="62">
        <f>[2]GSL50_PSN!$I38</f>
        <v>7.0000000000000001E-3</v>
      </c>
      <c r="F38" s="110">
        <v>2069</v>
      </c>
      <c r="G38" s="56">
        <f>F38*E38</f>
        <v>14.483000000000001</v>
      </c>
      <c r="H38" s="84"/>
      <c r="I38" s="62">
        <f>'[3]GS&lt;50'!$F$20</f>
        <v>7.1999999999999998E-3</v>
      </c>
      <c r="J38" s="111">
        <f>F38</f>
        <v>2069</v>
      </c>
      <c r="K38" s="56">
        <f>J38*I38</f>
        <v>14.896799999999999</v>
      </c>
      <c r="L38" s="96"/>
      <c r="M38" s="60">
        <f t="shared" si="4"/>
        <v>0.41379999999999839</v>
      </c>
      <c r="N38" s="61">
        <f t="shared" si="5"/>
        <v>2.857142857142846E-2</v>
      </c>
    </row>
    <row r="39" spans="1:14" s="22" customFormat="1" ht="14.25" x14ac:dyDescent="0.2">
      <c r="A39" s="289" t="s">
        <v>42</v>
      </c>
      <c r="B39" s="289"/>
      <c r="C39" s="289"/>
      <c r="D39" s="239"/>
      <c r="E39" s="62">
        <f>[2]GSL50_PSN!$I39</f>
        <v>2.8999999999999998E-3</v>
      </c>
      <c r="F39" s="110">
        <v>2069</v>
      </c>
      <c r="G39" s="56">
        <f>F39*E39</f>
        <v>6.0000999999999998</v>
      </c>
      <c r="H39" s="84"/>
      <c r="I39" s="62">
        <f>'[3]GS&lt;50'!$F$21</f>
        <v>3.0000000000000001E-3</v>
      </c>
      <c r="J39" s="111">
        <f>F39</f>
        <v>2069</v>
      </c>
      <c r="K39" s="56">
        <f>J39*I39</f>
        <v>6.2069999999999999</v>
      </c>
      <c r="L39" s="96"/>
      <c r="M39" s="60">
        <f t="shared" si="4"/>
        <v>0.20690000000000008</v>
      </c>
      <c r="N39" s="61">
        <f t="shared" si="5"/>
        <v>3.4482758620689669E-2</v>
      </c>
    </row>
    <row r="40" spans="1:14" s="22" customFormat="1" ht="15" x14ac:dyDescent="0.2">
      <c r="A40" s="234" t="s">
        <v>43</v>
      </c>
      <c r="B40" s="240"/>
      <c r="C40" s="240"/>
      <c r="D40" s="241"/>
      <c r="E40" s="102"/>
      <c r="F40" s="102"/>
      <c r="G40" s="103">
        <f>SUM(G37:G39)</f>
        <v>83.772840000000002</v>
      </c>
      <c r="H40" s="114"/>
      <c r="I40" s="115"/>
      <c r="J40" s="116"/>
      <c r="K40" s="103">
        <f>SUM(K37:K39)</f>
        <v>84.07353999999998</v>
      </c>
      <c r="L40" s="117"/>
      <c r="M40" s="105">
        <f t="shared" si="4"/>
        <v>0.30069999999997776</v>
      </c>
      <c r="N40" s="106">
        <f t="shared" si="5"/>
        <v>3.5894688541056713E-3</v>
      </c>
    </row>
    <row r="41" spans="1:14" s="22" customFormat="1" ht="14.25" x14ac:dyDescent="0.2">
      <c r="A41" s="242" t="s">
        <v>44</v>
      </c>
      <c r="B41" s="231"/>
      <c r="C41" s="232"/>
      <c r="D41" s="233"/>
      <c r="E41" s="119">
        <f>[2]GSL50_PSN!$I41</f>
        <v>4.4000000000000003E-3</v>
      </c>
      <c r="F41" s="110">
        <f>E18*E16</f>
        <v>2069</v>
      </c>
      <c r="G41" s="120">
        <f t="shared" ref="G41:G47" si="6">F41*E41</f>
        <v>9.1036000000000001</v>
      </c>
      <c r="H41" s="96"/>
      <c r="I41" s="119">
        <v>4.4000000000000003E-3</v>
      </c>
      <c r="J41" s="111">
        <f>E18*E16</f>
        <v>2069</v>
      </c>
      <c r="K41" s="120">
        <f t="shared" ref="K41:K47" si="7">J41*I41</f>
        <v>9.1036000000000001</v>
      </c>
      <c r="L41" s="96"/>
      <c r="M41" s="60">
        <f t="shared" si="4"/>
        <v>0</v>
      </c>
      <c r="N41" s="121">
        <f t="shared" si="5"/>
        <v>0</v>
      </c>
    </row>
    <row r="42" spans="1:14" s="22" customFormat="1" ht="14.25" x14ac:dyDescent="0.2">
      <c r="A42" s="242" t="s">
        <v>45</v>
      </c>
      <c r="B42" s="231"/>
      <c r="C42" s="232"/>
      <c r="D42" s="233"/>
      <c r="E42" s="119">
        <f>[2]GSL50_PSN!$I42</f>
        <v>1.2999999999999999E-3</v>
      </c>
      <c r="F42" s="110">
        <f>E18*E16</f>
        <v>2069</v>
      </c>
      <c r="G42" s="120">
        <f t="shared" si="6"/>
        <v>2.6896999999999998</v>
      </c>
      <c r="H42" s="96"/>
      <c r="I42" s="119">
        <v>1.2999999999999999E-3</v>
      </c>
      <c r="J42" s="111">
        <f>E18*E16</f>
        <v>2069</v>
      </c>
      <c r="K42" s="120">
        <f t="shared" si="7"/>
        <v>2.6896999999999998</v>
      </c>
      <c r="L42" s="96"/>
      <c r="M42" s="60">
        <f t="shared" si="4"/>
        <v>0</v>
      </c>
      <c r="N42" s="121">
        <f t="shared" si="5"/>
        <v>0</v>
      </c>
    </row>
    <row r="43" spans="1:14" s="22" customFormat="1" ht="14.25" x14ac:dyDescent="0.2">
      <c r="A43" s="231" t="s">
        <v>46</v>
      </c>
      <c r="B43" s="231"/>
      <c r="C43" s="232"/>
      <c r="D43" s="233"/>
      <c r="E43" s="272">
        <f>[2]GSL50_PSN!$I43</f>
        <v>0.25</v>
      </c>
      <c r="F43" s="110">
        <v>1</v>
      </c>
      <c r="G43" s="120">
        <f t="shared" si="6"/>
        <v>0.25</v>
      </c>
      <c r="H43" s="96"/>
      <c r="I43" s="272">
        <v>0.25</v>
      </c>
      <c r="J43" s="111">
        <v>1</v>
      </c>
      <c r="K43" s="120">
        <f t="shared" si="7"/>
        <v>0.25</v>
      </c>
      <c r="L43" s="96"/>
      <c r="M43" s="60">
        <f t="shared" si="4"/>
        <v>0</v>
      </c>
      <c r="N43" s="121">
        <f t="shared" si="5"/>
        <v>0</v>
      </c>
    </row>
    <row r="44" spans="1:14" s="22" customFormat="1" ht="14.25" x14ac:dyDescent="0.2">
      <c r="A44" s="231" t="s">
        <v>47</v>
      </c>
      <c r="B44" s="231"/>
      <c r="C44" s="232"/>
      <c r="D44" s="233"/>
      <c r="E44" s="273">
        <f>[2]GSL50_PSN!$I44</f>
        <v>7.0000000000000001E-3</v>
      </c>
      <c r="F44" s="110">
        <f>E18</f>
        <v>2000</v>
      </c>
      <c r="G44" s="120">
        <f t="shared" si="6"/>
        <v>14</v>
      </c>
      <c r="H44" s="96"/>
      <c r="I44" s="273">
        <v>7.0000000000000001E-3</v>
      </c>
      <c r="J44" s="111">
        <f>E18</f>
        <v>2000</v>
      </c>
      <c r="K44" s="120">
        <f t="shared" si="7"/>
        <v>14</v>
      </c>
      <c r="L44" s="96"/>
      <c r="M44" s="60">
        <f t="shared" si="4"/>
        <v>0</v>
      </c>
      <c r="N44" s="121">
        <f t="shared" si="5"/>
        <v>0</v>
      </c>
    </row>
    <row r="45" spans="1:14" s="22" customFormat="1" ht="14.25" x14ac:dyDescent="0.2">
      <c r="A45" s="231" t="s">
        <v>48</v>
      </c>
      <c r="B45" s="231"/>
      <c r="C45" s="232"/>
      <c r="D45" s="233"/>
      <c r="E45" s="119">
        <f>[2]GSL50_PSN!$I45</f>
        <v>7.4999999999999997E-2</v>
      </c>
      <c r="F45" s="110">
        <v>1280</v>
      </c>
      <c r="G45" s="120">
        <f t="shared" si="6"/>
        <v>96</v>
      </c>
      <c r="H45" s="96"/>
      <c r="I45" s="119">
        <v>7.4999999999999997E-2</v>
      </c>
      <c r="J45" s="110">
        <f t="shared" ref="J45:J46" si="8">F45</f>
        <v>1280</v>
      </c>
      <c r="K45" s="120">
        <f t="shared" si="7"/>
        <v>96</v>
      </c>
      <c r="L45" s="96"/>
      <c r="M45" s="60">
        <f t="shared" si="4"/>
        <v>0</v>
      </c>
      <c r="N45" s="121">
        <f t="shared" si="5"/>
        <v>0</v>
      </c>
    </row>
    <row r="46" spans="1:14" s="22" customFormat="1" ht="14.25" x14ac:dyDescent="0.2">
      <c r="A46" s="231" t="s">
        <v>49</v>
      </c>
      <c r="B46" s="231"/>
      <c r="C46" s="232"/>
      <c r="D46" s="233"/>
      <c r="E46" s="119">
        <f>[2]GSL50_PSN!$I46</f>
        <v>0.112</v>
      </c>
      <c r="F46" s="110">
        <v>360</v>
      </c>
      <c r="G46" s="120">
        <f t="shared" si="6"/>
        <v>40.32</v>
      </c>
      <c r="H46" s="96"/>
      <c r="I46" s="119">
        <v>0.112</v>
      </c>
      <c r="J46" s="110">
        <f t="shared" si="8"/>
        <v>360</v>
      </c>
      <c r="K46" s="120">
        <f t="shared" si="7"/>
        <v>40.32</v>
      </c>
      <c r="L46" s="96"/>
      <c r="M46" s="60">
        <f t="shared" si="4"/>
        <v>0</v>
      </c>
      <c r="N46" s="121">
        <f t="shared" si="5"/>
        <v>0</v>
      </c>
    </row>
    <row r="47" spans="1:14" s="22" customFormat="1" ht="15" thickBot="1" x14ac:dyDescent="0.25">
      <c r="A47" s="192" t="s">
        <v>50</v>
      </c>
      <c r="B47" s="231"/>
      <c r="C47" s="232"/>
      <c r="D47" s="233"/>
      <c r="E47" s="119">
        <f>[2]GSL50_PSN!$I47</f>
        <v>0.13500000000000001</v>
      </c>
      <c r="F47" s="110">
        <v>360</v>
      </c>
      <c r="G47" s="120">
        <f t="shared" si="6"/>
        <v>48.6</v>
      </c>
      <c r="H47" s="96"/>
      <c r="I47" s="119">
        <v>0.13500000000000001</v>
      </c>
      <c r="J47" s="110">
        <f>F47</f>
        <v>360</v>
      </c>
      <c r="K47" s="120">
        <f t="shared" si="7"/>
        <v>48.6</v>
      </c>
      <c r="L47" s="96"/>
      <c r="M47" s="60">
        <f t="shared" si="4"/>
        <v>0</v>
      </c>
      <c r="N47" s="121">
        <f t="shared" si="5"/>
        <v>0</v>
      </c>
    </row>
    <row r="48" spans="1:14" s="22" customFormat="1" ht="15" thickBot="1" x14ac:dyDescent="0.25">
      <c r="A48" s="243"/>
      <c r="B48" s="244"/>
      <c r="C48" s="244"/>
      <c r="D48" s="245"/>
      <c r="E48" s="126"/>
      <c r="F48" s="127"/>
      <c r="G48" s="128"/>
      <c r="H48" s="129"/>
      <c r="I48" s="126"/>
      <c r="J48" s="130"/>
      <c r="K48" s="128"/>
      <c r="L48" s="129"/>
      <c r="M48" s="131"/>
      <c r="N48" s="132"/>
    </row>
    <row r="49" spans="1:17" s="22" customFormat="1" ht="15" x14ac:dyDescent="0.2">
      <c r="A49" s="246" t="s">
        <v>51</v>
      </c>
      <c r="B49" s="231"/>
      <c r="C49" s="231"/>
      <c r="D49" s="247"/>
      <c r="E49" s="135"/>
      <c r="F49" s="136"/>
      <c r="G49" s="137">
        <f>SUM(G40:G44,G45:G47)</f>
        <v>294.73614000000003</v>
      </c>
      <c r="H49" s="138"/>
      <c r="I49" s="139"/>
      <c r="J49" s="139"/>
      <c r="K49" s="140">
        <f>SUM(K40:K44,K45:K47)</f>
        <v>295.03683999999998</v>
      </c>
      <c r="L49" s="141"/>
      <c r="M49" s="142">
        <f t="shared" ref="M49" si="9">K49-G49</f>
        <v>0.30069999999994934</v>
      </c>
      <c r="N49" s="143">
        <f t="shared" ref="N49" si="10">IF((G49)=0,"",(M49/G49))</f>
        <v>1.020234573201472E-3</v>
      </c>
    </row>
    <row r="50" spans="1:17" s="22" customFormat="1" ht="14.25" x14ac:dyDescent="0.2">
      <c r="A50" s="248" t="s">
        <v>52</v>
      </c>
      <c r="B50" s="231"/>
      <c r="C50" s="231"/>
      <c r="D50" s="247"/>
      <c r="E50" s="135">
        <v>0.13</v>
      </c>
      <c r="F50" s="145"/>
      <c r="G50" s="146">
        <f>G49*E50</f>
        <v>38.315698200000007</v>
      </c>
      <c r="H50" s="55"/>
      <c r="I50" s="135">
        <v>0.13</v>
      </c>
      <c r="J50" s="55"/>
      <c r="K50" s="147">
        <f>K49*I50</f>
        <v>38.354789199999999</v>
      </c>
      <c r="L50" s="148"/>
      <c r="M50" s="149">
        <f t="shared" si="4"/>
        <v>3.9090999999991993E-2</v>
      </c>
      <c r="N50" s="150">
        <f t="shared" si="5"/>
        <v>1.020234573201435E-3</v>
      </c>
    </row>
    <row r="51" spans="1:17" s="22" customFormat="1" ht="15" x14ac:dyDescent="0.2">
      <c r="A51" s="249" t="s">
        <v>66</v>
      </c>
      <c r="B51" s="231"/>
      <c r="C51" s="231"/>
      <c r="D51" s="247"/>
      <c r="E51" s="55"/>
      <c r="F51" s="145"/>
      <c r="G51" s="146">
        <f>G49+G50</f>
        <v>333.05183820000002</v>
      </c>
      <c r="H51" s="55"/>
      <c r="I51" s="55"/>
      <c r="J51" s="55"/>
      <c r="K51" s="147">
        <f>K49+K50</f>
        <v>333.39162920000001</v>
      </c>
      <c r="L51" s="148"/>
      <c r="M51" s="149">
        <f t="shared" si="4"/>
        <v>0.33979099999999107</v>
      </c>
      <c r="N51" s="150">
        <f t="shared" si="5"/>
        <v>1.0202345732016171E-3</v>
      </c>
    </row>
    <row r="52" spans="1:17" s="22" customFormat="1" ht="25.5" customHeight="1" x14ac:dyDescent="0.2">
      <c r="A52" s="290" t="s">
        <v>67</v>
      </c>
      <c r="B52" s="290"/>
      <c r="C52" s="290"/>
      <c r="D52" s="247"/>
      <c r="E52" s="55"/>
      <c r="F52" s="145"/>
      <c r="G52" s="152">
        <f>ROUND(-G51*10%,2)</f>
        <v>-33.31</v>
      </c>
      <c r="H52" s="55"/>
      <c r="I52" s="55"/>
      <c r="J52" s="55"/>
      <c r="K52" s="153">
        <f>ROUND(-K51*10%,2)</f>
        <v>-33.340000000000003</v>
      </c>
      <c r="L52" s="148"/>
      <c r="M52" s="154">
        <f t="shared" si="4"/>
        <v>-3.0000000000001137E-2</v>
      </c>
      <c r="N52" s="155">
        <f t="shared" si="5"/>
        <v>9.0063044130895035E-4</v>
      </c>
    </row>
    <row r="53" spans="1:17" s="22" customFormat="1" ht="15.75" thickBot="1" x14ac:dyDescent="0.25">
      <c r="A53" s="275" t="s">
        <v>55</v>
      </c>
      <c r="B53" s="275"/>
      <c r="C53" s="275"/>
      <c r="D53" s="250"/>
      <c r="E53" s="157"/>
      <c r="F53" s="158"/>
      <c r="G53" s="159">
        <f>G51+G52</f>
        <v>299.74183820000002</v>
      </c>
      <c r="H53" s="160"/>
      <c r="I53" s="160"/>
      <c r="J53" s="160"/>
      <c r="K53" s="161">
        <f>K51+K52</f>
        <v>300.05162919999998</v>
      </c>
      <c r="L53" s="162"/>
      <c r="M53" s="87">
        <f t="shared" si="4"/>
        <v>0.30979099999996151</v>
      </c>
      <c r="N53" s="88">
        <f t="shared" si="5"/>
        <v>1.0335260564901731E-3</v>
      </c>
    </row>
    <row r="54" spans="1:17" s="22" customFormat="1" ht="15" thickBot="1" x14ac:dyDescent="0.25">
      <c r="A54" s="243"/>
      <c r="B54" s="244"/>
      <c r="C54" s="244"/>
      <c r="D54" s="245"/>
      <c r="E54" s="251"/>
      <c r="F54" s="252"/>
      <c r="G54" s="253"/>
      <c r="H54" s="254"/>
      <c r="I54" s="251"/>
      <c r="J54" s="254"/>
      <c r="K54" s="255"/>
      <c r="L54" s="252"/>
      <c r="M54" s="256"/>
      <c r="N54" s="257"/>
    </row>
    <row r="55" spans="1:17" s="22" customFormat="1" ht="14.25" x14ac:dyDescent="0.2">
      <c r="A55" s="192"/>
      <c r="B55" s="192"/>
      <c r="C55" s="192"/>
      <c r="D55" s="191"/>
      <c r="E55" s="191"/>
      <c r="F55" s="191"/>
      <c r="G55" s="191"/>
      <c r="H55" s="191"/>
      <c r="I55" s="191"/>
      <c r="J55" s="191"/>
      <c r="K55" s="258"/>
      <c r="L55" s="191"/>
      <c r="M55" s="191"/>
      <c r="N55" s="191"/>
    </row>
    <row r="56" spans="1:17" s="22" customFormat="1" ht="14.25" x14ac:dyDescent="0.2">
      <c r="A56" s="192"/>
      <c r="B56" s="192"/>
      <c r="C56" s="192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</row>
    <row r="57" spans="1:17" s="22" customFormat="1" ht="14.25" x14ac:dyDescent="0.2">
      <c r="A57" s="192"/>
      <c r="B57" s="192"/>
      <c r="C57" s="192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Q57" s="191"/>
    </row>
    <row r="58" spans="1:17" s="22" customFormat="1" ht="15" x14ac:dyDescent="0.25">
      <c r="A58" s="203" t="s">
        <v>56</v>
      </c>
      <c r="B58" s="192"/>
      <c r="C58" s="192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</row>
    <row r="59" spans="1:17" s="22" customFormat="1" x14ac:dyDescent="0.2">
      <c r="A59" s="16"/>
      <c r="B59" s="16"/>
      <c r="C59" s="16"/>
    </row>
  </sheetData>
  <mergeCells count="14">
    <mergeCell ref="A53:C53"/>
    <mergeCell ref="A3:J3"/>
    <mergeCell ref="A10:N10"/>
    <mergeCell ref="A11:N11"/>
    <mergeCell ref="C14:K14"/>
    <mergeCell ref="E23:J23"/>
    <mergeCell ref="E25:G25"/>
    <mergeCell ref="I25:K25"/>
    <mergeCell ref="M25:N25"/>
    <mergeCell ref="C26:C27"/>
    <mergeCell ref="M26:M27"/>
    <mergeCell ref="N26:N27"/>
    <mergeCell ref="A39:C39"/>
    <mergeCell ref="A52:C52"/>
  </mergeCells>
  <dataValidations count="4">
    <dataValidation type="list" allowBlank="1" showInputMessage="1" showErrorMessage="1" sqref="C14">
      <formula1>BI_LDCLIST</formula1>
    </dataValidation>
    <dataValidation showDropDown="1" showInputMessage="1" showErrorMessage="1" prompt="Select Charge Unit - monthly, per kWh, per kW" sqref="C28:C31 C34:C36 C38 C41:C47"/>
    <dataValidation type="list" allowBlank="1" showInputMessage="1" showErrorMessage="1" sqref="D38:D39 D54 D28:D31 D34:D36 D41:D48">
      <formula1>#REF!</formula1>
    </dataValidation>
    <dataValidation type="list" allowBlank="1" showInputMessage="1" showErrorMessage="1" prompt="Select Charge Unit - monthly, per kWh, per kW" sqref="C48 C54">
      <formula1>"Monthly, per kWh, per kW"</formula1>
    </dataValidation>
  </dataValidations>
  <pageMargins left="0.7" right="0.7" top="0.75" bottom="0.75" header="0.3" footer="0.3"/>
  <pageSetup scale="4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L59"/>
  <sheetViews>
    <sheetView topLeftCell="A7" zoomScale="70" zoomScaleNormal="70" workbookViewId="0">
      <selection activeCell="V44" sqref="V44"/>
    </sheetView>
  </sheetViews>
  <sheetFormatPr defaultRowHeight="12.75" x14ac:dyDescent="0.2"/>
  <cols>
    <col min="1" max="1" width="64.140625" style="22" customWidth="1"/>
    <col min="2" max="2" width="1.28515625" style="22" customWidth="1"/>
    <col min="3" max="3" width="6.7109375" style="22" bestFit="1" customWidth="1"/>
    <col min="4" max="4" width="1.28515625" style="22" customWidth="1"/>
    <col min="5" max="7" width="12.140625" style="22" customWidth="1"/>
    <col min="8" max="8" width="2.85546875" style="22" customWidth="1"/>
    <col min="9" max="9" width="15.42578125" style="22" customWidth="1"/>
    <col min="10" max="10" width="11.5703125" style="22" customWidth="1"/>
    <col min="11" max="11" width="15.42578125" style="22" customWidth="1"/>
    <col min="12" max="12" width="2.85546875" style="22" customWidth="1"/>
    <col min="13" max="14" width="15.28515625" style="22" customWidth="1"/>
    <col min="15" max="15" width="3.85546875" style="16" customWidth="1"/>
    <col min="16" max="18" width="9.140625" style="16"/>
    <col min="19" max="19" width="2.140625" style="16" bestFit="1" customWidth="1"/>
    <col min="20" max="25" width="9.140625" style="16"/>
    <col min="26" max="26" width="2" style="22" bestFit="1" customWidth="1"/>
    <col min="27" max="27" width="4.85546875" style="22" bestFit="1" customWidth="1"/>
    <col min="28" max="28" width="9.140625" style="22"/>
    <col min="29" max="168" width="9.140625" style="16"/>
    <col min="169" max="16384" width="9.140625" style="22"/>
  </cols>
  <sheetData>
    <row r="1" spans="1:168" s="12" customFormat="1" ht="15" customHeight="1" x14ac:dyDescent="0.25">
      <c r="A1" s="182"/>
      <c r="B1" s="182"/>
      <c r="C1" s="182"/>
      <c r="D1" s="182"/>
      <c r="E1" s="182"/>
      <c r="F1" s="182"/>
      <c r="G1" s="182"/>
      <c r="H1" s="182"/>
      <c r="I1" s="182"/>
      <c r="J1" s="182"/>
      <c r="K1" s="183"/>
      <c r="L1" s="184"/>
      <c r="M1" s="185"/>
      <c r="N1" s="186"/>
      <c r="O1" s="16"/>
      <c r="P1" s="17"/>
      <c r="Q1" s="17"/>
      <c r="R1" s="17"/>
      <c r="S1" s="17">
        <v>1</v>
      </c>
      <c r="T1" s="17"/>
      <c r="U1" s="17"/>
      <c r="V1" s="17"/>
      <c r="W1" s="17"/>
      <c r="X1" s="17"/>
      <c r="Y1" s="17"/>
      <c r="Z1" s="263">
        <f>MATCH(C14, '[5]3. Rate Class Selection'!B19:B40,0)</f>
        <v>1</v>
      </c>
      <c r="AA1" s="264" t="str">
        <f>VLOOKUP(C14, [5]lists!AO:AP,2,0)</f>
        <v>kWh</v>
      </c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</row>
    <row r="2" spans="1:168" s="12" customFormat="1" ht="15" customHeight="1" x14ac:dyDescent="0.25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3"/>
      <c r="L2" s="184"/>
      <c r="M2" s="185"/>
      <c r="N2" s="188"/>
      <c r="O2" s="16"/>
      <c r="P2" s="17"/>
      <c r="Q2" s="17"/>
      <c r="R2" s="17"/>
      <c r="S2" s="17"/>
      <c r="T2" s="17"/>
      <c r="U2" s="17"/>
      <c r="V2" s="17"/>
      <c r="W2" s="17"/>
      <c r="X2" s="17"/>
      <c r="Y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</row>
    <row r="3" spans="1:168" s="12" customFormat="1" ht="15" customHeight="1" x14ac:dyDescent="0.25">
      <c r="A3" s="276"/>
      <c r="B3" s="276"/>
      <c r="C3" s="276"/>
      <c r="D3" s="276"/>
      <c r="E3" s="276"/>
      <c r="F3" s="276"/>
      <c r="G3" s="276"/>
      <c r="H3" s="276"/>
      <c r="I3" s="276"/>
      <c r="J3" s="276"/>
      <c r="K3" s="183"/>
      <c r="L3" s="184"/>
      <c r="M3" s="185"/>
      <c r="N3" s="188"/>
      <c r="O3" s="16"/>
      <c r="P3" s="17"/>
      <c r="Q3" s="17"/>
      <c r="R3" s="17"/>
      <c r="S3" s="17"/>
      <c r="T3" s="17"/>
      <c r="U3" s="17"/>
      <c r="V3" s="17"/>
      <c r="W3" s="17"/>
      <c r="X3" s="17"/>
      <c r="Y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</row>
    <row r="4" spans="1:168" s="12" customFormat="1" ht="15" customHeight="1" x14ac:dyDescent="0.25">
      <c r="A4" s="187"/>
      <c r="B4" s="187"/>
      <c r="C4" s="187"/>
      <c r="D4" s="187"/>
      <c r="E4" s="187"/>
      <c r="F4" s="187"/>
      <c r="G4" s="187"/>
      <c r="H4" s="189"/>
      <c r="I4" s="189"/>
      <c r="J4" s="189"/>
      <c r="K4" s="183"/>
      <c r="L4" s="184"/>
      <c r="M4" s="185"/>
      <c r="N4" s="188"/>
      <c r="O4" s="16"/>
      <c r="P4" s="17"/>
      <c r="Q4" s="17"/>
      <c r="R4" s="17"/>
      <c r="S4" s="17"/>
      <c r="T4" s="17"/>
      <c r="U4" s="17"/>
      <c r="V4" s="17"/>
      <c r="W4" s="17"/>
      <c r="X4" s="17"/>
      <c r="Y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</row>
    <row r="5" spans="1:168" s="12" customFormat="1" ht="15" customHeight="1" x14ac:dyDescent="0.25">
      <c r="A5" s="183"/>
      <c r="B5" s="190"/>
      <c r="C5" s="190"/>
      <c r="D5" s="190"/>
      <c r="E5" s="183"/>
      <c r="F5" s="183"/>
      <c r="G5" s="183"/>
      <c r="H5" s="183"/>
      <c r="I5" s="183"/>
      <c r="J5" s="183"/>
      <c r="K5" s="183"/>
      <c r="L5" s="184"/>
      <c r="M5" s="185"/>
      <c r="N5" s="186"/>
      <c r="O5" s="16"/>
      <c r="P5" s="17"/>
      <c r="Q5" s="17"/>
      <c r="R5" s="17"/>
      <c r="S5" s="17"/>
      <c r="T5" s="17"/>
      <c r="U5" s="17"/>
      <c r="V5" s="17"/>
      <c r="W5" s="17"/>
      <c r="X5" s="17"/>
      <c r="Y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</row>
    <row r="6" spans="1:168" s="12" customFormat="1" ht="9" customHeight="1" x14ac:dyDescent="0.2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4"/>
      <c r="M6" s="185"/>
      <c r="N6" s="186"/>
      <c r="O6" s="16"/>
      <c r="P6" s="17"/>
      <c r="Q6" s="17"/>
      <c r="R6" s="17"/>
      <c r="S6" s="17"/>
      <c r="T6" s="17"/>
      <c r="U6" s="17"/>
      <c r="V6" s="17"/>
      <c r="W6" s="17"/>
      <c r="X6" s="17"/>
      <c r="Y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</row>
    <row r="7" spans="1:168" s="12" customFormat="1" ht="15" x14ac:dyDescent="0.25">
      <c r="A7" s="183"/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4"/>
      <c r="M7" s="185"/>
      <c r="N7" s="186"/>
      <c r="O7" s="16"/>
      <c r="P7" s="17"/>
      <c r="Q7" s="17"/>
      <c r="R7" s="17"/>
      <c r="S7" s="17"/>
      <c r="T7" s="17"/>
      <c r="U7" s="17"/>
      <c r="V7" s="17"/>
      <c r="W7" s="17"/>
      <c r="X7" s="17"/>
      <c r="Y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</row>
    <row r="8" spans="1:168" s="12" customFormat="1" ht="15" customHeight="1" x14ac:dyDescent="0.2">
      <c r="A8" s="183"/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91"/>
      <c r="N8" s="191"/>
      <c r="O8" s="16"/>
      <c r="P8" s="17"/>
      <c r="Q8" s="17"/>
      <c r="R8" s="17"/>
      <c r="S8" s="17"/>
      <c r="T8" s="17"/>
      <c r="U8" s="17"/>
      <c r="V8" s="17"/>
      <c r="W8" s="17"/>
      <c r="X8" s="17"/>
      <c r="Y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</row>
    <row r="9" spans="1:168" ht="7.5" customHeight="1" x14ac:dyDescent="0.2">
      <c r="A9" s="191"/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</row>
    <row r="10" spans="1:168" ht="18.75" customHeight="1" x14ac:dyDescent="0.25">
      <c r="A10" s="277" t="s">
        <v>70</v>
      </c>
      <c r="B10" s="277"/>
      <c r="C10" s="277"/>
      <c r="D10" s="277"/>
      <c r="E10" s="277"/>
      <c r="F10" s="277"/>
      <c r="G10" s="277"/>
      <c r="H10" s="277"/>
      <c r="I10" s="277"/>
      <c r="J10" s="277"/>
      <c r="K10" s="277"/>
      <c r="L10" s="277"/>
      <c r="M10" s="277"/>
      <c r="N10" s="277"/>
    </row>
    <row r="11" spans="1:168" ht="18.75" customHeight="1" x14ac:dyDescent="0.25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</row>
    <row r="12" spans="1:168" s="16" customFormat="1" ht="14.25" x14ac:dyDescent="0.2">
      <c r="A12" s="192"/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</row>
    <row r="13" spans="1:168" s="16" customFormat="1" ht="14.25" x14ac:dyDescent="0.2">
      <c r="A13" s="192"/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</row>
    <row r="14" spans="1:168" ht="15" x14ac:dyDescent="0.25">
      <c r="A14" s="193" t="s">
        <v>0</v>
      </c>
      <c r="B14" s="191"/>
      <c r="C14" s="278" t="s">
        <v>62</v>
      </c>
      <c r="D14" s="278"/>
      <c r="E14" s="278"/>
      <c r="F14" s="278"/>
      <c r="G14" s="278"/>
      <c r="H14" s="278"/>
      <c r="I14" s="278"/>
      <c r="J14" s="278"/>
      <c r="K14" s="278"/>
      <c r="L14" s="194"/>
      <c r="M14" s="194"/>
      <c r="N14" s="194"/>
    </row>
    <row r="15" spans="1:168" s="16" customFormat="1" ht="15" x14ac:dyDescent="0.25">
      <c r="A15" s="195"/>
      <c r="B15" s="192"/>
      <c r="C15" s="196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</row>
    <row r="16" spans="1:168" ht="12.75" customHeight="1" x14ac:dyDescent="0.25">
      <c r="A16" s="193" t="s">
        <v>15</v>
      </c>
      <c r="B16" s="191"/>
      <c r="C16" s="262"/>
      <c r="D16" s="262"/>
      <c r="E16" s="199">
        <v>1.0345</v>
      </c>
      <c r="F16" s="262"/>
      <c r="G16" s="262"/>
      <c r="H16" s="262"/>
      <c r="I16" s="262"/>
      <c r="J16" s="262"/>
      <c r="K16" s="262"/>
      <c r="L16" s="262"/>
      <c r="M16" s="262"/>
      <c r="N16" s="262"/>
    </row>
    <row r="17" spans="1:168" s="16" customFormat="1" ht="12.75" customHeight="1" x14ac:dyDescent="0.25">
      <c r="A17" s="195"/>
      <c r="B17" s="192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</row>
    <row r="18" spans="1:168" ht="12.75" customHeight="1" x14ac:dyDescent="0.25">
      <c r="A18" s="193" t="s">
        <v>16</v>
      </c>
      <c r="B18" s="191"/>
      <c r="C18" s="200" t="s">
        <v>17</v>
      </c>
      <c r="D18" s="201"/>
      <c r="E18" s="202">
        <v>800</v>
      </c>
      <c r="F18" s="191"/>
      <c r="G18" s="191"/>
      <c r="H18" s="191"/>
      <c r="I18" s="191"/>
      <c r="J18" s="191"/>
      <c r="K18" s="191"/>
      <c r="L18" s="191"/>
      <c r="M18" s="191"/>
      <c r="N18" s="191"/>
    </row>
    <row r="19" spans="1:168" s="16" customFormat="1" ht="12.75" customHeight="1" x14ac:dyDescent="0.25">
      <c r="A19" s="192"/>
      <c r="B19" s="192"/>
      <c r="C19" s="192"/>
      <c r="D19" s="192"/>
      <c r="E19" s="192"/>
      <c r="F19" s="203"/>
      <c r="G19" s="192"/>
      <c r="H19" s="192"/>
      <c r="I19" s="192"/>
      <c r="J19" s="192"/>
      <c r="K19" s="192"/>
      <c r="L19" s="192"/>
      <c r="M19" s="192"/>
      <c r="N19" s="192"/>
    </row>
    <row r="20" spans="1:168" ht="12.75" customHeight="1" x14ac:dyDescent="0.25">
      <c r="A20" s="204" t="s">
        <v>18</v>
      </c>
      <c r="B20" s="191"/>
      <c r="C20" s="191"/>
      <c r="D20" s="191"/>
      <c r="E20" s="191"/>
      <c r="F20" s="201"/>
      <c r="G20" s="191"/>
      <c r="H20" s="191"/>
      <c r="I20" s="191"/>
      <c r="J20" s="191"/>
      <c r="K20" s="191"/>
      <c r="L20" s="191"/>
      <c r="M20" s="191"/>
      <c r="N20" s="191"/>
    </row>
    <row r="21" spans="1:168" ht="12.75" customHeight="1" x14ac:dyDescent="0.25">
      <c r="A21" s="205" t="s">
        <v>19</v>
      </c>
      <c r="B21" s="206"/>
      <c r="C21" s="207" t="s">
        <v>20</v>
      </c>
      <c r="D21" s="208"/>
      <c r="E21" s="209"/>
      <c r="F21" s="201"/>
      <c r="G21" s="191"/>
      <c r="H21" s="191"/>
      <c r="I21" s="191"/>
      <c r="J21" s="191"/>
      <c r="K21" s="191"/>
      <c r="L21" s="191"/>
      <c r="M21" s="191"/>
      <c r="N21" s="191"/>
    </row>
    <row r="22" spans="1:168" ht="12.75" customHeight="1" x14ac:dyDescent="0.25">
      <c r="A22" s="205" t="s">
        <v>21</v>
      </c>
      <c r="B22" s="206"/>
      <c r="C22" s="207"/>
      <c r="D22" s="208"/>
      <c r="E22" s="210"/>
      <c r="F22" s="191"/>
      <c r="G22" s="191"/>
      <c r="H22" s="191"/>
      <c r="I22" s="191"/>
      <c r="J22" s="191"/>
      <c r="K22" s="191"/>
      <c r="L22" s="191"/>
      <c r="M22" s="191"/>
      <c r="N22" s="191"/>
    </row>
    <row r="23" spans="1:168" s="16" customFormat="1" ht="15" x14ac:dyDescent="0.25">
      <c r="A23" s="211"/>
      <c r="B23" s="192"/>
      <c r="C23" s="212"/>
      <c r="D23" s="203"/>
      <c r="E23" s="279" t="str">
        <f>IF(AND(ISNUMBER(E21), ISBLANK(E22)), "Please enter a load factor", "")</f>
        <v/>
      </c>
      <c r="F23" s="279"/>
      <c r="G23" s="279"/>
      <c r="H23" s="279"/>
      <c r="I23" s="279"/>
      <c r="J23" s="279"/>
      <c r="K23" s="192"/>
      <c r="L23" s="192"/>
      <c r="M23" s="192"/>
      <c r="N23" s="192"/>
    </row>
    <row r="24" spans="1:168" s="16" customFormat="1" ht="14.25" x14ac:dyDescent="0.2">
      <c r="A24" s="192"/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</row>
    <row r="25" spans="1:168" s="16" customFormat="1" ht="15" x14ac:dyDescent="0.25">
      <c r="A25" s="192"/>
      <c r="B25" s="192"/>
      <c r="C25" s="213"/>
      <c r="D25" s="213"/>
      <c r="E25" s="280" t="s">
        <v>22</v>
      </c>
      <c r="F25" s="281"/>
      <c r="G25" s="282"/>
      <c r="H25" s="192"/>
      <c r="I25" s="280" t="s">
        <v>23</v>
      </c>
      <c r="J25" s="281"/>
      <c r="K25" s="282"/>
      <c r="L25" s="192"/>
      <c r="M25" s="280" t="s">
        <v>24</v>
      </c>
      <c r="N25" s="282"/>
    </row>
    <row r="26" spans="1:168" s="16" customFormat="1" ht="15" x14ac:dyDescent="0.25">
      <c r="A26" s="192"/>
      <c r="B26" s="192"/>
      <c r="C26" s="283"/>
      <c r="D26" s="197"/>
      <c r="E26" s="214" t="s">
        <v>25</v>
      </c>
      <c r="F26" s="214" t="s">
        <v>26</v>
      </c>
      <c r="G26" s="215" t="s">
        <v>27</v>
      </c>
      <c r="H26" s="192"/>
      <c r="I26" s="214" t="s">
        <v>25</v>
      </c>
      <c r="J26" s="216" t="s">
        <v>26</v>
      </c>
      <c r="K26" s="215" t="s">
        <v>27</v>
      </c>
      <c r="L26" s="192"/>
      <c r="M26" s="285" t="s">
        <v>28</v>
      </c>
      <c r="N26" s="287" t="s">
        <v>29</v>
      </c>
    </row>
    <row r="27" spans="1:168" s="16" customFormat="1" ht="15" x14ac:dyDescent="0.25">
      <c r="A27" s="192"/>
      <c r="B27" s="192"/>
      <c r="C27" s="284"/>
      <c r="D27" s="197"/>
      <c r="E27" s="217" t="s">
        <v>30</v>
      </c>
      <c r="F27" s="217"/>
      <c r="G27" s="218" t="s">
        <v>30</v>
      </c>
      <c r="H27" s="192"/>
      <c r="I27" s="217" t="s">
        <v>30</v>
      </c>
      <c r="J27" s="218"/>
      <c r="K27" s="218" t="s">
        <v>30</v>
      </c>
      <c r="L27" s="192"/>
      <c r="M27" s="286"/>
      <c r="N27" s="288"/>
    </row>
    <row r="28" spans="1:168" ht="14.25" x14ac:dyDescent="0.2">
      <c r="A28" s="219" t="s">
        <v>31</v>
      </c>
      <c r="B28" s="219"/>
      <c r="C28" s="220"/>
      <c r="D28" s="221"/>
      <c r="E28" s="54">
        <f>[2]Res_PSN!$I28</f>
        <v>12.51</v>
      </c>
      <c r="F28" s="55">
        <v>1</v>
      </c>
      <c r="G28" s="56">
        <f>F28*E28</f>
        <v>12.51</v>
      </c>
      <c r="H28" s="57"/>
      <c r="I28" s="54">
        <f>[3]Residential!$P$10</f>
        <v>12.69</v>
      </c>
      <c r="J28" s="58">
        <v>1</v>
      </c>
      <c r="K28" s="59">
        <f>J28*I28</f>
        <v>12.69</v>
      </c>
      <c r="L28" s="57"/>
      <c r="M28" s="60">
        <f>K28-G28</f>
        <v>0.17999999999999972</v>
      </c>
      <c r="N28" s="61">
        <f>IF((G28)=0,"",(M28/G28))</f>
        <v>1.4388489208633072E-2</v>
      </c>
    </row>
    <row r="29" spans="1:168" ht="14.25" x14ac:dyDescent="0.2">
      <c r="A29" s="219" t="s">
        <v>32</v>
      </c>
      <c r="B29" s="219"/>
      <c r="C29" s="220"/>
      <c r="D29" s="221"/>
      <c r="E29" s="62">
        <f>[2]Res_PSN!$I29</f>
        <v>1.38E-2</v>
      </c>
      <c r="F29" s="63">
        <v>800</v>
      </c>
      <c r="G29" s="56">
        <f>F29*E29</f>
        <v>11.04</v>
      </c>
      <c r="H29" s="57"/>
      <c r="I29" s="62">
        <f>[3]Residential!$P$11</f>
        <v>1.4E-2</v>
      </c>
      <c r="J29" s="64">
        <f>F29</f>
        <v>800</v>
      </c>
      <c r="K29" s="56">
        <f>J29*I29</f>
        <v>11.200000000000001</v>
      </c>
      <c r="L29" s="57"/>
      <c r="M29" s="60">
        <f>K29-G29</f>
        <v>0.16000000000000192</v>
      </c>
      <c r="N29" s="61">
        <f>IF((G29)=0,"",(M29/G29))</f>
        <v>1.4492753623188581E-2</v>
      </c>
    </row>
    <row r="30" spans="1:168" ht="14.25" x14ac:dyDescent="0.2">
      <c r="A30" s="222" t="s">
        <v>33</v>
      </c>
      <c r="B30" s="222"/>
      <c r="C30" s="220"/>
      <c r="D30" s="221"/>
      <c r="E30" s="66">
        <f>[2]Res_PSN!$I30</f>
        <v>0.51</v>
      </c>
      <c r="F30" s="55">
        <v>1</v>
      </c>
      <c r="G30" s="56">
        <f t="shared" ref="G30:G31" si="0">F30*E30</f>
        <v>0.51</v>
      </c>
      <c r="H30" s="57"/>
      <c r="I30" s="66">
        <f>[3]Residential!$P$84</f>
        <v>0.27</v>
      </c>
      <c r="J30" s="58">
        <v>1</v>
      </c>
      <c r="K30" s="59">
        <f t="shared" ref="K30:K31" si="1">J30*I30</f>
        <v>0.27</v>
      </c>
      <c r="L30" s="57"/>
      <c r="M30" s="60">
        <f t="shared" ref="M30:M33" si="2">K30-G30</f>
        <v>-0.24</v>
      </c>
      <c r="N30" s="61">
        <f t="shared" ref="N30:N33" si="3">IF((G30)=0,"",(M30/G30))</f>
        <v>-0.47058823529411764</v>
      </c>
    </row>
    <row r="31" spans="1:168" ht="14.25" x14ac:dyDescent="0.2">
      <c r="A31" s="223" t="s">
        <v>34</v>
      </c>
      <c r="B31" s="224"/>
      <c r="C31" s="225"/>
      <c r="D31" s="226"/>
      <c r="E31" s="71">
        <f>[2]Res_PSN!$I31</f>
        <v>2E-3</v>
      </c>
      <c r="F31" s="72">
        <v>800</v>
      </c>
      <c r="G31" s="73">
        <f t="shared" si="0"/>
        <v>1.6</v>
      </c>
      <c r="H31" s="74"/>
      <c r="I31" s="71">
        <f>[3]Residential!$P$85</f>
        <v>4.0000000000000002E-4</v>
      </c>
      <c r="J31" s="75">
        <f>F31</f>
        <v>800</v>
      </c>
      <c r="K31" s="73">
        <f t="shared" si="1"/>
        <v>0.32</v>
      </c>
      <c r="L31" s="74"/>
      <c r="M31" s="76">
        <f t="shared" si="2"/>
        <v>-1.28</v>
      </c>
      <c r="N31" s="77">
        <f t="shared" si="3"/>
        <v>-0.79999999999999993</v>
      </c>
    </row>
    <row r="32" spans="1:168" s="90" customFormat="1" ht="15" x14ac:dyDescent="0.2">
      <c r="A32" s="227" t="s">
        <v>35</v>
      </c>
      <c r="B32" s="228"/>
      <c r="C32" s="228"/>
      <c r="D32" s="229"/>
      <c r="E32" s="81"/>
      <c r="F32" s="82"/>
      <c r="G32" s="83">
        <f>SUM(G28:G31)</f>
        <v>25.66</v>
      </c>
      <c r="H32" s="84"/>
      <c r="I32" s="81"/>
      <c r="J32" s="85"/>
      <c r="K32" s="83">
        <f>SUM(K28:K31)</f>
        <v>24.48</v>
      </c>
      <c r="L32" s="86"/>
      <c r="M32" s="87">
        <f t="shared" si="2"/>
        <v>-1.1799999999999997</v>
      </c>
      <c r="N32" s="88">
        <f t="shared" si="3"/>
        <v>-4.5985970381917367E-2</v>
      </c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89"/>
      <c r="CP32" s="89"/>
      <c r="CQ32" s="89"/>
      <c r="CR32" s="89"/>
      <c r="CS32" s="89"/>
      <c r="CT32" s="89"/>
      <c r="CU32" s="89"/>
      <c r="CV32" s="89"/>
      <c r="CW32" s="89"/>
      <c r="CX32" s="89"/>
      <c r="CY32" s="89"/>
      <c r="CZ32" s="89"/>
      <c r="DA32" s="89"/>
      <c r="DB32" s="89"/>
      <c r="DC32" s="89"/>
      <c r="DD32" s="89"/>
      <c r="DE32" s="89"/>
      <c r="DF32" s="89"/>
      <c r="DG32" s="89"/>
      <c r="DH32" s="89"/>
      <c r="DI32" s="89"/>
      <c r="DJ32" s="89"/>
      <c r="DK32" s="89"/>
      <c r="DL32" s="89"/>
      <c r="DM32" s="89"/>
      <c r="DN32" s="89"/>
      <c r="DO32" s="89"/>
      <c r="DP32" s="89"/>
      <c r="DQ32" s="89"/>
      <c r="DR32" s="89"/>
      <c r="DS32" s="89"/>
      <c r="DT32" s="89"/>
      <c r="DU32" s="89"/>
      <c r="DV32" s="89"/>
      <c r="DW32" s="89"/>
      <c r="DX32" s="89"/>
      <c r="DY32" s="89"/>
      <c r="DZ32" s="89"/>
      <c r="EA32" s="89"/>
      <c r="EB32" s="89"/>
      <c r="EC32" s="89"/>
      <c r="ED32" s="89"/>
      <c r="EE32" s="89"/>
      <c r="EF32" s="89"/>
      <c r="EG32" s="89"/>
      <c r="EH32" s="89"/>
      <c r="EI32" s="89"/>
      <c r="EJ32" s="89"/>
      <c r="EK32" s="89"/>
      <c r="EL32" s="89"/>
      <c r="EM32" s="89"/>
      <c r="EN32" s="89"/>
      <c r="EO32" s="89"/>
      <c r="EP32" s="89"/>
      <c r="EQ32" s="89"/>
      <c r="ER32" s="89"/>
      <c r="ES32" s="89"/>
      <c r="ET32" s="89"/>
      <c r="EU32" s="89"/>
      <c r="EV32" s="89"/>
      <c r="EW32" s="89"/>
      <c r="EX32" s="89"/>
      <c r="EY32" s="89"/>
      <c r="EZ32" s="89"/>
      <c r="FA32" s="89"/>
      <c r="FB32" s="89"/>
      <c r="FC32" s="89"/>
      <c r="FD32" s="89"/>
      <c r="FE32" s="89"/>
      <c r="FF32" s="89"/>
      <c r="FG32" s="89"/>
      <c r="FH32" s="89"/>
      <c r="FI32" s="89"/>
      <c r="FJ32" s="89"/>
      <c r="FK32" s="89"/>
      <c r="FL32" s="89"/>
    </row>
    <row r="33" spans="1:14" s="22" customFormat="1" ht="14.25" x14ac:dyDescent="0.2">
      <c r="A33" s="230" t="s">
        <v>36</v>
      </c>
      <c r="B33" s="231"/>
      <c r="C33" s="232"/>
      <c r="D33" s="233"/>
      <c r="E33" s="62">
        <f>[2]Res_PSN!$I33</f>
        <v>9.2460000000000001E-2</v>
      </c>
      <c r="F33" s="95">
        <f>E18*(E16-1)</f>
        <v>27.59999999999998</v>
      </c>
      <c r="G33" s="56">
        <f>E33*F33</f>
        <v>2.5518959999999984</v>
      </c>
      <c r="H33" s="84"/>
      <c r="I33" s="62">
        <f>[3]Residential!$P$15</f>
        <v>9.2460000000000001E-2</v>
      </c>
      <c r="J33" s="95">
        <f>F33</f>
        <v>27.59999999999998</v>
      </c>
      <c r="K33" s="56">
        <f>I33*J33</f>
        <v>2.5518959999999984</v>
      </c>
      <c r="L33" s="96"/>
      <c r="M33" s="60">
        <f t="shared" si="2"/>
        <v>0</v>
      </c>
      <c r="N33" s="61">
        <f t="shared" si="3"/>
        <v>0</v>
      </c>
    </row>
    <row r="34" spans="1:14" s="22" customFormat="1" ht="14.25" x14ac:dyDescent="0.2">
      <c r="A34" s="230" t="s">
        <v>37</v>
      </c>
      <c r="B34" s="231"/>
      <c r="C34" s="232"/>
      <c r="D34" s="233"/>
      <c r="E34" s="97">
        <f>[2]Res_PSN!$I34</f>
        <v>-2.0999999999999999E-3</v>
      </c>
      <c r="F34" s="95">
        <v>800</v>
      </c>
      <c r="G34" s="56">
        <f>F34*E34</f>
        <v>-1.68</v>
      </c>
      <c r="H34" s="84"/>
      <c r="I34" s="97">
        <f>[3]Residential!$P$86</f>
        <v>-5.9999999999999995E-4</v>
      </c>
      <c r="J34" s="95">
        <f>F34</f>
        <v>800</v>
      </c>
      <c r="K34" s="56">
        <f>J34*I34</f>
        <v>-0.48</v>
      </c>
      <c r="L34" s="96"/>
      <c r="M34" s="60">
        <f>K34-G34</f>
        <v>1.2</v>
      </c>
      <c r="N34" s="61">
        <f>IF((G34)=0,"",(M34/G34))</f>
        <v>-0.7142857142857143</v>
      </c>
    </row>
    <row r="35" spans="1:14" s="22" customFormat="1" ht="14.25" x14ac:dyDescent="0.2">
      <c r="A35" s="231" t="s">
        <v>38</v>
      </c>
      <c r="B35" s="231"/>
      <c r="C35" s="232"/>
      <c r="D35" s="233"/>
      <c r="E35" s="62">
        <f>[2]Res_PSN!$I35</f>
        <v>2.9999999999999997E-4</v>
      </c>
      <c r="F35" s="95">
        <v>800</v>
      </c>
      <c r="G35" s="56">
        <f>F35*E35</f>
        <v>0.24</v>
      </c>
      <c r="H35" s="84"/>
      <c r="I35" s="62">
        <f>[3]Residential!$P$17</f>
        <v>2.9999999999999997E-4</v>
      </c>
      <c r="J35" s="95">
        <f>F35</f>
        <v>800</v>
      </c>
      <c r="K35" s="56">
        <f>J35*I35</f>
        <v>0.24</v>
      </c>
      <c r="L35" s="96"/>
      <c r="M35" s="60">
        <f>K35-G35</f>
        <v>0</v>
      </c>
      <c r="N35" s="61">
        <f>IF((G35)=0,"",(M35/G35))</f>
        <v>0</v>
      </c>
    </row>
    <row r="36" spans="1:14" s="22" customFormat="1" ht="14.25" x14ac:dyDescent="0.2">
      <c r="A36" s="231" t="s">
        <v>39</v>
      </c>
      <c r="B36" s="231"/>
      <c r="C36" s="232"/>
      <c r="D36" s="233"/>
      <c r="E36" s="66">
        <v>0.79</v>
      </c>
      <c r="F36" s="95">
        <v>1</v>
      </c>
      <c r="G36" s="56">
        <f>F36*E36</f>
        <v>0.79</v>
      </c>
      <c r="H36" s="84"/>
      <c r="I36" s="66">
        <f>[3]Residential!$P$18</f>
        <v>0.79</v>
      </c>
      <c r="J36" s="95">
        <v>1</v>
      </c>
      <c r="K36" s="56">
        <f>J36*I36</f>
        <v>0.79</v>
      </c>
      <c r="L36" s="96"/>
      <c r="M36" s="60">
        <f>K36-G36</f>
        <v>0</v>
      </c>
      <c r="N36" s="61">
        <f>IF((G36)=0,"",(M36/G36))</f>
        <v>0</v>
      </c>
    </row>
    <row r="37" spans="1:14" s="22" customFormat="1" ht="15" x14ac:dyDescent="0.2">
      <c r="A37" s="234" t="s">
        <v>40</v>
      </c>
      <c r="B37" s="235"/>
      <c r="C37" s="235"/>
      <c r="D37" s="236"/>
      <c r="E37" s="102"/>
      <c r="F37" s="102"/>
      <c r="G37" s="103">
        <f>SUM(G32:G36)</f>
        <v>27.561895999999997</v>
      </c>
      <c r="H37" s="84"/>
      <c r="I37" s="102"/>
      <c r="J37" s="104"/>
      <c r="K37" s="103">
        <f>SUM(K32:K36)</f>
        <v>27.581895999999997</v>
      </c>
      <c r="L37" s="86"/>
      <c r="M37" s="105">
        <f t="shared" ref="M37:M53" si="4">K37-G37</f>
        <v>1.9999999999999574E-2</v>
      </c>
      <c r="N37" s="106">
        <f t="shared" ref="N37:N53" si="5">IF((G37)=0,"",(M37/G37))</f>
        <v>7.2563948430832102E-4</v>
      </c>
    </row>
    <row r="38" spans="1:14" s="22" customFormat="1" ht="14.25" x14ac:dyDescent="0.2">
      <c r="A38" s="237" t="s">
        <v>41</v>
      </c>
      <c r="B38" s="237"/>
      <c r="C38" s="238"/>
      <c r="D38" s="239"/>
      <c r="E38" s="62">
        <f>[2]Res_PSN!$I38</f>
        <v>7.7000000000000002E-3</v>
      </c>
      <c r="F38" s="110">
        <v>827.6</v>
      </c>
      <c r="G38" s="56">
        <f>F38*E38</f>
        <v>6.3725200000000006</v>
      </c>
      <c r="H38" s="84"/>
      <c r="I38" s="62">
        <f>[3]Residential!$P$20</f>
        <v>8.0000000000000002E-3</v>
      </c>
      <c r="J38" s="111">
        <f>F38</f>
        <v>827.6</v>
      </c>
      <c r="K38" s="56">
        <f>J38*I38</f>
        <v>6.6208</v>
      </c>
      <c r="L38" s="96"/>
      <c r="M38" s="60">
        <f t="shared" si="4"/>
        <v>0.24827999999999939</v>
      </c>
      <c r="N38" s="61">
        <f t="shared" si="5"/>
        <v>3.8961038961038863E-2</v>
      </c>
    </row>
    <row r="39" spans="1:14" s="22" customFormat="1" ht="14.25" x14ac:dyDescent="0.2">
      <c r="A39" s="289" t="s">
        <v>42</v>
      </c>
      <c r="B39" s="289"/>
      <c r="C39" s="289"/>
      <c r="D39" s="239"/>
      <c r="E39" s="62">
        <f>[2]Res_PSN!$I39</f>
        <v>3.3999999999999998E-3</v>
      </c>
      <c r="F39" s="110">
        <v>827.6</v>
      </c>
      <c r="G39" s="56">
        <f>F39*E39</f>
        <v>2.8138399999999999</v>
      </c>
      <c r="H39" s="84"/>
      <c r="I39" s="62">
        <f>[3]Residential!$P$21</f>
        <v>3.5000000000000001E-3</v>
      </c>
      <c r="J39" s="111">
        <f>F39</f>
        <v>827.6</v>
      </c>
      <c r="K39" s="56">
        <f>J39*I39</f>
        <v>2.8966000000000003</v>
      </c>
      <c r="L39" s="96"/>
      <c r="M39" s="60">
        <f t="shared" si="4"/>
        <v>8.2760000000000389E-2</v>
      </c>
      <c r="N39" s="61">
        <f t="shared" si="5"/>
        <v>2.9411764705882491E-2</v>
      </c>
    </row>
    <row r="40" spans="1:14" s="22" customFormat="1" ht="15" x14ac:dyDescent="0.2">
      <c r="A40" s="234" t="s">
        <v>43</v>
      </c>
      <c r="B40" s="240"/>
      <c r="C40" s="240"/>
      <c r="D40" s="241"/>
      <c r="E40" s="102"/>
      <c r="F40" s="102"/>
      <c r="G40" s="103">
        <f>SUM(G37:G39)</f>
        <v>36.748255999999998</v>
      </c>
      <c r="H40" s="114"/>
      <c r="I40" s="102"/>
      <c r="J40" s="116"/>
      <c r="K40" s="103">
        <f>SUM(K37:K39)</f>
        <v>37.099295999999995</v>
      </c>
      <c r="L40" s="117"/>
      <c r="M40" s="105">
        <f t="shared" si="4"/>
        <v>0.35103999999999758</v>
      </c>
      <c r="N40" s="106">
        <f t="shared" si="5"/>
        <v>9.5525621678481179E-3</v>
      </c>
    </row>
    <row r="41" spans="1:14" s="22" customFormat="1" ht="14.25" x14ac:dyDescent="0.2">
      <c r="A41" s="242" t="s">
        <v>44</v>
      </c>
      <c r="B41" s="231"/>
      <c r="C41" s="232"/>
      <c r="D41" s="233"/>
      <c r="E41" s="119">
        <f>[2]Res_PSN!$I41</f>
        <v>4.4000000000000003E-3</v>
      </c>
      <c r="F41" s="110">
        <f>E18*E16</f>
        <v>827.6</v>
      </c>
      <c r="G41" s="120">
        <f t="shared" ref="G41:G47" si="6">F41*E41</f>
        <v>3.6414400000000002</v>
      </c>
      <c r="H41" s="96"/>
      <c r="I41" s="119">
        <f>[2]Res_PSN!$I41</f>
        <v>4.4000000000000003E-3</v>
      </c>
      <c r="J41" s="111">
        <f>E18*E16</f>
        <v>827.6</v>
      </c>
      <c r="K41" s="120">
        <f t="shared" ref="K41:K47" si="7">J41*I41</f>
        <v>3.6414400000000002</v>
      </c>
      <c r="L41" s="96"/>
      <c r="M41" s="60">
        <f t="shared" si="4"/>
        <v>0</v>
      </c>
      <c r="N41" s="121">
        <f t="shared" si="5"/>
        <v>0</v>
      </c>
    </row>
    <row r="42" spans="1:14" s="22" customFormat="1" ht="14.25" x14ac:dyDescent="0.2">
      <c r="A42" s="242" t="s">
        <v>45</v>
      </c>
      <c r="B42" s="231"/>
      <c r="C42" s="232"/>
      <c r="D42" s="233"/>
      <c r="E42" s="119">
        <f>[2]Res_PSN!$I42</f>
        <v>1.2999999999999999E-3</v>
      </c>
      <c r="F42" s="110">
        <f>E18*E16</f>
        <v>827.6</v>
      </c>
      <c r="G42" s="120">
        <f t="shared" si="6"/>
        <v>1.0758799999999999</v>
      </c>
      <c r="H42" s="96"/>
      <c r="I42" s="119">
        <f>[2]Res_PSN!$I42</f>
        <v>1.2999999999999999E-3</v>
      </c>
      <c r="J42" s="111">
        <f>E18*E16</f>
        <v>827.6</v>
      </c>
      <c r="K42" s="120">
        <f t="shared" si="7"/>
        <v>1.0758799999999999</v>
      </c>
      <c r="L42" s="96"/>
      <c r="M42" s="60">
        <f t="shared" si="4"/>
        <v>0</v>
      </c>
      <c r="N42" s="121">
        <f t="shared" si="5"/>
        <v>0</v>
      </c>
    </row>
    <row r="43" spans="1:14" s="22" customFormat="1" ht="14.25" x14ac:dyDescent="0.2">
      <c r="A43" s="231" t="s">
        <v>46</v>
      </c>
      <c r="B43" s="231"/>
      <c r="C43" s="232"/>
      <c r="D43" s="233"/>
      <c r="E43" s="272">
        <f>[2]Res_PSN!$I43</f>
        <v>0.25</v>
      </c>
      <c r="F43" s="110">
        <v>1</v>
      </c>
      <c r="G43" s="120">
        <f t="shared" si="6"/>
        <v>0.25</v>
      </c>
      <c r="H43" s="96"/>
      <c r="I43" s="272">
        <f>[2]Res_PSN!$I43</f>
        <v>0.25</v>
      </c>
      <c r="J43" s="111">
        <v>1</v>
      </c>
      <c r="K43" s="120">
        <f t="shared" si="7"/>
        <v>0.25</v>
      </c>
      <c r="L43" s="96"/>
      <c r="M43" s="60">
        <f t="shared" si="4"/>
        <v>0</v>
      </c>
      <c r="N43" s="121">
        <f t="shared" si="5"/>
        <v>0</v>
      </c>
    </row>
    <row r="44" spans="1:14" s="22" customFormat="1" ht="14.25" x14ac:dyDescent="0.2">
      <c r="A44" s="231" t="s">
        <v>47</v>
      </c>
      <c r="B44" s="231"/>
      <c r="C44" s="232"/>
      <c r="D44" s="233"/>
      <c r="E44" s="273">
        <f>[2]Res_PSN!$I44</f>
        <v>7.0000000000000001E-3</v>
      </c>
      <c r="F44" s="110">
        <f>E18</f>
        <v>800</v>
      </c>
      <c r="G44" s="120">
        <f t="shared" si="6"/>
        <v>5.6000000000000005</v>
      </c>
      <c r="H44" s="96"/>
      <c r="I44" s="273">
        <f>[2]Res_PSN!$I44</f>
        <v>7.0000000000000001E-3</v>
      </c>
      <c r="J44" s="111">
        <f>E18</f>
        <v>800</v>
      </c>
      <c r="K44" s="120">
        <f t="shared" si="7"/>
        <v>5.6000000000000005</v>
      </c>
      <c r="L44" s="96"/>
      <c r="M44" s="60">
        <f t="shared" si="4"/>
        <v>0</v>
      </c>
      <c r="N44" s="121">
        <f t="shared" si="5"/>
        <v>0</v>
      </c>
    </row>
    <row r="45" spans="1:14" s="22" customFormat="1" ht="14.25" x14ac:dyDescent="0.2">
      <c r="A45" s="231" t="s">
        <v>48</v>
      </c>
      <c r="B45" s="231"/>
      <c r="C45" s="232"/>
      <c r="D45" s="233"/>
      <c r="E45" s="119">
        <f>[2]Res_PSN!$I45</f>
        <v>7.4999999999999997E-2</v>
      </c>
      <c r="F45" s="110">
        <v>512</v>
      </c>
      <c r="G45" s="120">
        <f t="shared" si="6"/>
        <v>38.4</v>
      </c>
      <c r="H45" s="96"/>
      <c r="I45" s="119">
        <f>[2]Res_PSN!$I45</f>
        <v>7.4999999999999997E-2</v>
      </c>
      <c r="J45" s="110">
        <f t="shared" ref="J45:J46" si="8">F45</f>
        <v>512</v>
      </c>
      <c r="K45" s="120">
        <f t="shared" si="7"/>
        <v>38.4</v>
      </c>
      <c r="L45" s="96"/>
      <c r="M45" s="60">
        <f t="shared" si="4"/>
        <v>0</v>
      </c>
      <c r="N45" s="121">
        <f t="shared" si="5"/>
        <v>0</v>
      </c>
    </row>
    <row r="46" spans="1:14" s="22" customFormat="1" ht="14.25" x14ac:dyDescent="0.2">
      <c r="A46" s="231" t="s">
        <v>49</v>
      </c>
      <c r="B46" s="231"/>
      <c r="C46" s="232"/>
      <c r="D46" s="233"/>
      <c r="E46" s="119">
        <f>[2]Res_PSN!$I46</f>
        <v>0.112</v>
      </c>
      <c r="F46" s="110">
        <v>144</v>
      </c>
      <c r="G46" s="120">
        <f t="shared" si="6"/>
        <v>16.128</v>
      </c>
      <c r="H46" s="96"/>
      <c r="I46" s="119">
        <f>[2]Res_PSN!$I46</f>
        <v>0.112</v>
      </c>
      <c r="J46" s="110">
        <f t="shared" si="8"/>
        <v>144</v>
      </c>
      <c r="K46" s="120">
        <f t="shared" si="7"/>
        <v>16.128</v>
      </c>
      <c r="L46" s="96"/>
      <c r="M46" s="60">
        <f t="shared" si="4"/>
        <v>0</v>
      </c>
      <c r="N46" s="121">
        <f t="shared" si="5"/>
        <v>0</v>
      </c>
    </row>
    <row r="47" spans="1:14" s="22" customFormat="1" ht="15" thickBot="1" x14ac:dyDescent="0.25">
      <c r="A47" s="192" t="s">
        <v>50</v>
      </c>
      <c r="B47" s="231"/>
      <c r="C47" s="232"/>
      <c r="D47" s="233"/>
      <c r="E47" s="119">
        <f>[2]Res_PSN!$I47</f>
        <v>0.13500000000000001</v>
      </c>
      <c r="F47" s="110">
        <v>144</v>
      </c>
      <c r="G47" s="120">
        <f t="shared" si="6"/>
        <v>19.440000000000001</v>
      </c>
      <c r="H47" s="96"/>
      <c r="I47" s="119">
        <f>[2]Res_PSN!$I47</f>
        <v>0.13500000000000001</v>
      </c>
      <c r="J47" s="110">
        <f>F47</f>
        <v>144</v>
      </c>
      <c r="K47" s="120">
        <f t="shared" si="7"/>
        <v>19.440000000000001</v>
      </c>
      <c r="L47" s="96"/>
      <c r="M47" s="60">
        <f t="shared" si="4"/>
        <v>0</v>
      </c>
      <c r="N47" s="121">
        <f t="shared" si="5"/>
        <v>0</v>
      </c>
    </row>
    <row r="48" spans="1:14" s="22" customFormat="1" ht="15" thickBot="1" x14ac:dyDescent="0.25">
      <c r="A48" s="243"/>
      <c r="B48" s="244"/>
      <c r="C48" s="244"/>
      <c r="D48" s="245"/>
      <c r="E48" s="126"/>
      <c r="F48" s="127"/>
      <c r="G48" s="128"/>
      <c r="H48" s="129"/>
      <c r="I48" s="126"/>
      <c r="J48" s="130"/>
      <c r="K48" s="128"/>
      <c r="L48" s="129"/>
      <c r="M48" s="131"/>
      <c r="N48" s="132"/>
    </row>
    <row r="49" spans="1:14" s="22" customFormat="1" ht="15" x14ac:dyDescent="0.2">
      <c r="A49" s="246" t="s">
        <v>51</v>
      </c>
      <c r="B49" s="231"/>
      <c r="C49" s="231"/>
      <c r="D49" s="247"/>
      <c r="E49" s="135"/>
      <c r="F49" s="136"/>
      <c r="G49" s="137">
        <f>SUM(G40:G44,G45:G47)</f>
        <v>121.283576</v>
      </c>
      <c r="H49" s="138"/>
      <c r="I49" s="139"/>
      <c r="J49" s="139"/>
      <c r="K49" s="140">
        <f>SUM(K40:K44,K45:K47)</f>
        <v>121.63461599999999</v>
      </c>
      <c r="L49" s="141"/>
      <c r="M49" s="142">
        <f t="shared" ref="M49" si="9">K49-G49</f>
        <v>0.35103999999999758</v>
      </c>
      <c r="N49" s="143">
        <f t="shared" ref="N49" si="10">IF((G49)=0,"",(M49/G49))</f>
        <v>2.8943737608791943E-3</v>
      </c>
    </row>
    <row r="50" spans="1:14" s="22" customFormat="1" ht="14.25" x14ac:dyDescent="0.2">
      <c r="A50" s="248" t="s">
        <v>52</v>
      </c>
      <c r="B50" s="231"/>
      <c r="C50" s="231"/>
      <c r="D50" s="247"/>
      <c r="E50" s="135">
        <v>0.13</v>
      </c>
      <c r="F50" s="145"/>
      <c r="G50" s="146">
        <f>G49*E50</f>
        <v>15.76686488</v>
      </c>
      <c r="H50" s="55"/>
      <c r="I50" s="135">
        <v>0.13</v>
      </c>
      <c r="J50" s="55"/>
      <c r="K50" s="147">
        <f>K49*I50</f>
        <v>15.81250008</v>
      </c>
      <c r="L50" s="148"/>
      <c r="M50" s="149">
        <f t="shared" si="4"/>
        <v>4.5635199999999543E-2</v>
      </c>
      <c r="N50" s="150">
        <f t="shared" si="5"/>
        <v>2.8943737608791852E-3</v>
      </c>
    </row>
    <row r="51" spans="1:14" s="22" customFormat="1" ht="15" x14ac:dyDescent="0.2">
      <c r="A51" s="249" t="s">
        <v>66</v>
      </c>
      <c r="B51" s="231"/>
      <c r="C51" s="231"/>
      <c r="D51" s="247"/>
      <c r="E51" s="55"/>
      <c r="F51" s="145"/>
      <c r="G51" s="146">
        <f>G49+G50</f>
        <v>137.05044088</v>
      </c>
      <c r="H51" s="55"/>
      <c r="I51" s="55"/>
      <c r="J51" s="55"/>
      <c r="K51" s="147">
        <f>K49+K50</f>
        <v>137.44711608</v>
      </c>
      <c r="L51" s="148"/>
      <c r="M51" s="149">
        <f t="shared" si="4"/>
        <v>0.39667520000000422</v>
      </c>
      <c r="N51" s="150">
        <f t="shared" si="5"/>
        <v>2.894373760879245E-3</v>
      </c>
    </row>
    <row r="52" spans="1:14" s="22" customFormat="1" ht="21" customHeight="1" x14ac:dyDescent="0.2">
      <c r="A52" s="290" t="s">
        <v>67</v>
      </c>
      <c r="B52" s="290"/>
      <c r="C52" s="290"/>
      <c r="D52" s="247"/>
      <c r="E52" s="55"/>
      <c r="F52" s="145"/>
      <c r="G52" s="152">
        <f>ROUND(-G51*10%,2)</f>
        <v>-13.71</v>
      </c>
      <c r="H52" s="55"/>
      <c r="I52" s="55"/>
      <c r="J52" s="55"/>
      <c r="K52" s="153">
        <f>ROUND(-K51*10%,2)</f>
        <v>-13.74</v>
      </c>
      <c r="L52" s="148"/>
      <c r="M52" s="154">
        <f t="shared" si="4"/>
        <v>-2.9999999999999361E-2</v>
      </c>
      <c r="N52" s="155">
        <f t="shared" si="5"/>
        <v>2.188183807439778E-3</v>
      </c>
    </row>
    <row r="53" spans="1:14" s="22" customFormat="1" ht="15.75" thickBot="1" x14ac:dyDescent="0.25">
      <c r="A53" s="275" t="s">
        <v>55</v>
      </c>
      <c r="B53" s="275"/>
      <c r="C53" s="275"/>
      <c r="D53" s="250"/>
      <c r="E53" s="157"/>
      <c r="F53" s="158"/>
      <c r="G53" s="159">
        <f>G51+G52</f>
        <v>123.34044087999999</v>
      </c>
      <c r="H53" s="160"/>
      <c r="I53" s="160"/>
      <c r="J53" s="160"/>
      <c r="K53" s="161">
        <f>K51+K52</f>
        <v>123.70711608000001</v>
      </c>
      <c r="L53" s="162"/>
      <c r="M53" s="87">
        <f t="shared" si="4"/>
        <v>0.3666752000000173</v>
      </c>
      <c r="N53" s="88">
        <f t="shared" si="5"/>
        <v>2.9728708393118347E-3</v>
      </c>
    </row>
    <row r="54" spans="1:14" s="22" customFormat="1" ht="15" thickBot="1" x14ac:dyDescent="0.25">
      <c r="A54" s="243"/>
      <c r="B54" s="244"/>
      <c r="C54" s="244"/>
      <c r="D54" s="245"/>
      <c r="E54" s="251"/>
      <c r="F54" s="252"/>
      <c r="G54" s="253"/>
      <c r="H54" s="254"/>
      <c r="I54" s="251"/>
      <c r="J54" s="254"/>
      <c r="K54" s="255"/>
      <c r="L54" s="252"/>
      <c r="M54" s="256"/>
      <c r="N54" s="257"/>
    </row>
    <row r="55" spans="1:14" s="22" customFormat="1" ht="14.25" x14ac:dyDescent="0.2">
      <c r="A55" s="192"/>
      <c r="B55" s="192"/>
      <c r="C55" s="192"/>
      <c r="D55" s="191"/>
      <c r="E55" s="191"/>
      <c r="F55" s="191"/>
      <c r="G55" s="191"/>
      <c r="H55" s="191"/>
      <c r="I55" s="191"/>
      <c r="J55" s="191"/>
      <c r="K55" s="258"/>
      <c r="L55" s="191"/>
      <c r="M55" s="191"/>
      <c r="N55" s="191"/>
    </row>
    <row r="56" spans="1:14" s="22" customFormat="1" ht="14.25" x14ac:dyDescent="0.2">
      <c r="A56" s="192"/>
      <c r="B56" s="192"/>
      <c r="C56" s="192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</row>
    <row r="57" spans="1:14" s="22" customFormat="1" ht="14.25" x14ac:dyDescent="0.2">
      <c r="A57" s="192"/>
      <c r="B57" s="192"/>
      <c r="C57" s="192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</row>
    <row r="58" spans="1:14" s="22" customFormat="1" ht="15" x14ac:dyDescent="0.25">
      <c r="A58" s="203" t="s">
        <v>56</v>
      </c>
      <c r="B58" s="192"/>
      <c r="C58" s="192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</row>
    <row r="59" spans="1:14" s="22" customFormat="1" x14ac:dyDescent="0.2">
      <c r="A59" s="16"/>
      <c r="B59" s="16"/>
      <c r="C59" s="16"/>
    </row>
  </sheetData>
  <mergeCells count="14">
    <mergeCell ref="A53:C53"/>
    <mergeCell ref="A3:J3"/>
    <mergeCell ref="A10:N10"/>
    <mergeCell ref="A11:N11"/>
    <mergeCell ref="C14:K14"/>
    <mergeCell ref="E23:J23"/>
    <mergeCell ref="E25:G25"/>
    <mergeCell ref="I25:K25"/>
    <mergeCell ref="M25:N25"/>
    <mergeCell ref="C26:C27"/>
    <mergeCell ref="M26:M27"/>
    <mergeCell ref="N26:N27"/>
    <mergeCell ref="A39:C39"/>
    <mergeCell ref="A52:C52"/>
  </mergeCells>
  <dataValidations disablePrompts="1" count="4">
    <dataValidation type="list" allowBlank="1" showInputMessage="1" showErrorMessage="1" sqref="C14">
      <formula1>BI_LDCLIST</formula1>
    </dataValidation>
    <dataValidation showDropDown="1" showInputMessage="1" showErrorMessage="1" prompt="Select Charge Unit - monthly, per kWh, per kW" sqref="C28:C31 C34:C36 C38 C41:C47"/>
    <dataValidation type="list" allowBlank="1" showInputMessage="1" showErrorMessage="1" sqref="D38:D39 D54 D28:D31 D34:D36 D41:D48">
      <formula1>#REF!</formula1>
    </dataValidation>
    <dataValidation type="list" allowBlank="1" showInputMessage="1" showErrorMessage="1" prompt="Select Charge Unit - monthly, per kWh, per kW" sqref="C48 C54">
      <formula1>"Monthly, per kWh, per kW"</formula1>
    </dataValidation>
  </dataValidations>
  <pageMargins left="0.7" right="0.7" top="0.75" bottom="0.75" header="0.3" footer="0.3"/>
  <pageSetup scale="4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H28"/>
  <sheetViews>
    <sheetView tabSelected="1" view="pageBreakPreview" zoomScaleNormal="100" zoomScaleSheetLayoutView="100" workbookViewId="0">
      <selection activeCell="N10" sqref="N10"/>
    </sheetView>
  </sheetViews>
  <sheetFormatPr defaultRowHeight="12.75" outlineLevelCol="1" x14ac:dyDescent="0.2"/>
  <cols>
    <col min="1" max="1" width="47.7109375" style="1" customWidth="1"/>
    <col min="2" max="2" width="15.85546875" style="2" customWidth="1"/>
    <col min="3" max="3" width="12.5703125" style="3" customWidth="1"/>
    <col min="4" max="4" width="12.5703125" style="176" hidden="1" customWidth="1" outlineLevel="1"/>
    <col min="5" max="5" width="12.5703125" style="177" hidden="1" customWidth="1" outlineLevel="1"/>
    <col min="6" max="6" width="12.5703125" style="2" hidden="1" customWidth="1" outlineLevel="1"/>
    <col min="7" max="7" width="12.5703125" style="4" hidden="1" customWidth="1" outlineLevel="1"/>
    <col min="8" max="8" width="9.140625" style="1" collapsed="1"/>
    <col min="9" max="16384" width="9.140625" style="1"/>
  </cols>
  <sheetData>
    <row r="2" spans="1:8" ht="18.75" x14ac:dyDescent="0.3">
      <c r="A2" s="274" t="s">
        <v>76</v>
      </c>
    </row>
    <row r="3" spans="1:8" x14ac:dyDescent="0.2">
      <c r="A3" s="10" t="s">
        <v>13</v>
      </c>
    </row>
    <row r="4" spans="1:8" x14ac:dyDescent="0.2">
      <c r="A4" s="10"/>
    </row>
    <row r="5" spans="1:8" ht="15.75" x14ac:dyDescent="0.25">
      <c r="A5" s="6" t="s">
        <v>11</v>
      </c>
    </row>
    <row r="6" spans="1:8" x14ac:dyDescent="0.2">
      <c r="B6" s="307" t="s">
        <v>75</v>
      </c>
      <c r="C6" s="307"/>
      <c r="D6" s="308"/>
      <c r="E6" s="308"/>
      <c r="F6" s="307"/>
      <c r="G6" s="307"/>
    </row>
    <row r="7" spans="1:8" x14ac:dyDescent="0.2">
      <c r="B7" s="7" t="s">
        <v>8</v>
      </c>
      <c r="C7" s="8" t="s">
        <v>9</v>
      </c>
      <c r="D7" s="178"/>
      <c r="E7" s="179"/>
      <c r="F7" s="7"/>
      <c r="G7" s="9"/>
    </row>
    <row r="8" spans="1:8" x14ac:dyDescent="0.2">
      <c r="A8" s="5" t="s">
        <v>1</v>
      </c>
      <c r="B8" s="2">
        <f>Res_PSN!M53</f>
        <v>0.3666752000000173</v>
      </c>
      <c r="C8" s="3">
        <f>Res_PSN!N53</f>
        <v>2.9728708393118347E-3</v>
      </c>
      <c r="G8" s="3"/>
      <c r="H8" s="266" t="s">
        <v>68</v>
      </c>
    </row>
    <row r="9" spans="1:8" x14ac:dyDescent="0.2">
      <c r="A9" s="5" t="s">
        <v>2</v>
      </c>
      <c r="B9" s="2">
        <f>GSL50_PSN!M53</f>
        <v>0.30979099999996151</v>
      </c>
      <c r="C9" s="3">
        <f>GSL50_PSN!N53</f>
        <v>1.0335260564901731E-3</v>
      </c>
      <c r="G9" s="3"/>
      <c r="H9" s="266" t="s">
        <v>68</v>
      </c>
    </row>
    <row r="10" spans="1:8" x14ac:dyDescent="0.2">
      <c r="A10" s="5" t="s">
        <v>3</v>
      </c>
      <c r="B10" s="2">
        <f>GSG50_PSN!M54</f>
        <v>-60.19395561249803</v>
      </c>
      <c r="C10" s="3">
        <f>GSG50_PSN!N54</f>
        <v>-5.5254290304514817E-3</v>
      </c>
      <c r="G10" s="3"/>
      <c r="H10" s="266" t="s">
        <v>69</v>
      </c>
    </row>
    <row r="11" spans="1:8" x14ac:dyDescent="0.2">
      <c r="A11" s="5" t="s">
        <v>4</v>
      </c>
      <c r="B11" s="2">
        <f>LU_PSN!M53</f>
        <v>1193.7301000000443</v>
      </c>
      <c r="C11" s="3">
        <f>LU_PSN!N53</f>
        <v>3.3228843471233703E-3</v>
      </c>
      <c r="G11" s="3"/>
      <c r="H11" s="266" t="s">
        <v>69</v>
      </c>
    </row>
    <row r="12" spans="1:8" x14ac:dyDescent="0.2">
      <c r="A12" s="5" t="s">
        <v>5</v>
      </c>
      <c r="B12" s="2">
        <f>USL_PSN!M53</f>
        <v>0.27685432500000218</v>
      </c>
      <c r="C12" s="3">
        <f>USL_PSN!N53</f>
        <v>9.9244397671324949E-3</v>
      </c>
      <c r="G12" s="3"/>
      <c r="H12" s="266" t="s">
        <v>68</v>
      </c>
    </row>
    <row r="13" spans="1:8" x14ac:dyDescent="0.2">
      <c r="A13" s="5" t="s">
        <v>6</v>
      </c>
      <c r="G13" s="3"/>
      <c r="H13" s="266"/>
    </row>
    <row r="14" spans="1:8" x14ac:dyDescent="0.2">
      <c r="A14" s="5" t="s">
        <v>7</v>
      </c>
      <c r="B14" s="2">
        <f>SL_PSN!M54</f>
        <v>-0.21812377000000538</v>
      </c>
      <c r="C14" s="3">
        <f>SL_PSN!N54</f>
        <v>-5.1317591327484178E-3</v>
      </c>
      <c r="G14" s="3"/>
      <c r="H14" s="266" t="s">
        <v>69</v>
      </c>
    </row>
    <row r="19" spans="1:7" ht="15.75" x14ac:dyDescent="0.25">
      <c r="A19" s="6" t="s">
        <v>10</v>
      </c>
    </row>
    <row r="20" spans="1:7" x14ac:dyDescent="0.2">
      <c r="B20" s="307" t="s">
        <v>75</v>
      </c>
      <c r="C20" s="307"/>
      <c r="D20" s="308"/>
      <c r="E20" s="308"/>
      <c r="F20" s="307"/>
      <c r="G20" s="307"/>
    </row>
    <row r="21" spans="1:7" x14ac:dyDescent="0.2">
      <c r="B21" s="7" t="s">
        <v>8</v>
      </c>
      <c r="C21" s="8" t="s">
        <v>9</v>
      </c>
      <c r="D21" s="178"/>
      <c r="E21" s="179"/>
      <c r="F21" s="7"/>
      <c r="G21" s="9"/>
    </row>
    <row r="22" spans="1:7" x14ac:dyDescent="0.2">
      <c r="A22" s="5" t="s">
        <v>1</v>
      </c>
      <c r="B22" s="2">
        <f>Res_PSN!M37</f>
        <v>1.9999999999999574E-2</v>
      </c>
      <c r="C22" s="3">
        <f>Res_PSN!N37</f>
        <v>7.2563948430832102E-4</v>
      </c>
      <c r="G22" s="3"/>
    </row>
    <row r="23" spans="1:7" x14ac:dyDescent="0.2">
      <c r="A23" s="5" t="s">
        <v>2</v>
      </c>
      <c r="B23" s="2">
        <f>GSL50_PSN!M37</f>
        <v>-0.3200000000000145</v>
      </c>
      <c r="C23" s="3">
        <f>GSL50_PSN!N37</f>
        <v>-5.0561117805194723E-3</v>
      </c>
      <c r="G23" s="3"/>
    </row>
    <row r="24" spans="1:7" x14ac:dyDescent="0.2">
      <c r="A24" s="5" t="s">
        <v>3</v>
      </c>
      <c r="B24" s="2">
        <f>GSG50_PSN!M38</f>
        <v>-91.364341249999825</v>
      </c>
      <c r="C24" s="3">
        <f>GSG50_PSN!N38</f>
        <v>-7.06963779325602E-2</v>
      </c>
      <c r="G24" s="3"/>
    </row>
    <row r="25" spans="1:7" x14ac:dyDescent="0.2">
      <c r="A25" s="5" t="s">
        <v>4</v>
      </c>
      <c r="B25" s="2">
        <f>LU_PSN!M37</f>
        <v>84.5</v>
      </c>
      <c r="C25" s="3">
        <f>LU_PSN!N37</f>
        <v>3.3757214216715375E-3</v>
      </c>
      <c r="G25" s="3"/>
    </row>
    <row r="26" spans="1:7" x14ac:dyDescent="0.2">
      <c r="A26" s="5" t="s">
        <v>5</v>
      </c>
      <c r="B26" s="2">
        <f>USL_PSN!M37</f>
        <v>0.22499999999999964</v>
      </c>
      <c r="C26" s="3">
        <f>USL_PSN!N37</f>
        <v>2.3009709944198348E-2</v>
      </c>
      <c r="G26" s="3"/>
    </row>
    <row r="27" spans="1:7" x14ac:dyDescent="0.2">
      <c r="A27" s="5" t="s">
        <v>6</v>
      </c>
      <c r="B27" s="1"/>
      <c r="C27" s="1"/>
      <c r="G27" s="1"/>
    </row>
    <row r="28" spans="1:7" x14ac:dyDescent="0.2">
      <c r="A28" s="5" t="s">
        <v>7</v>
      </c>
      <c r="B28" s="2">
        <f>SL_PSN!M38</f>
        <v>-0.31012899999999988</v>
      </c>
      <c r="C28" s="3">
        <f>SL_PSN!N38</f>
        <v>-3.4405698373995861E-2</v>
      </c>
      <c r="G28" s="3"/>
    </row>
  </sheetData>
  <mergeCells count="6">
    <mergeCell ref="B6:C6"/>
    <mergeCell ref="F6:G6"/>
    <mergeCell ref="B20:C20"/>
    <mergeCell ref="F20:G20"/>
    <mergeCell ref="D6:E6"/>
    <mergeCell ref="D20:E20"/>
  </mergeCells>
  <conditionalFormatting sqref="A22:A28 A8:A14">
    <cfRule type="expression" dxfId="1" priority="3" stopIfTrue="1">
      <formula>$P8&gt;0</formula>
    </cfRule>
    <cfRule type="expression" dxfId="0" priority="4" stopIfTrue="1">
      <formula>$P8=0</formula>
    </cfRule>
  </conditionalFormatting>
  <dataValidations count="1">
    <dataValidation type="list" allowBlank="1" showInputMessage="1" showErrorMessage="1" sqref="A22:A28 A8:A14">
      <formula1>$AA$25:$AA$123</formula1>
    </dataValidation>
  </dataValidations>
  <pageMargins left="0.7" right="0.7" top="0.75" bottom="0.75" header="0.3" footer="0.3"/>
  <pageSetup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L60"/>
  <sheetViews>
    <sheetView view="pageBreakPreview" topLeftCell="A25" zoomScale="60" zoomScaleNormal="70" workbookViewId="0">
      <selection activeCell="AI22" sqref="AI22"/>
    </sheetView>
  </sheetViews>
  <sheetFormatPr defaultRowHeight="12.75" outlineLevelCol="1" x14ac:dyDescent="0.2"/>
  <cols>
    <col min="1" max="1" width="61.28515625" style="22" customWidth="1"/>
    <col min="2" max="2" width="1.28515625" style="22" customWidth="1"/>
    <col min="3" max="3" width="11.28515625" style="22" customWidth="1"/>
    <col min="4" max="4" width="1.28515625" style="22" customWidth="1"/>
    <col min="5" max="5" width="12.28515625" style="22" customWidth="1"/>
    <col min="6" max="6" width="12.28515625" style="22" bestFit="1" customWidth="1"/>
    <col min="7" max="7" width="14.5703125" style="22" customWidth="1"/>
    <col min="8" max="8" width="2.85546875" style="22" customWidth="1"/>
    <col min="9" max="9" width="12.140625" style="22" customWidth="1"/>
    <col min="10" max="10" width="12.28515625" style="22" customWidth="1"/>
    <col min="11" max="11" width="18.85546875" style="22" customWidth="1"/>
    <col min="12" max="12" width="2.85546875" style="22" customWidth="1"/>
    <col min="13" max="13" width="18.85546875" style="22" customWidth="1"/>
    <col min="14" max="14" width="12.85546875" style="22" customWidth="1"/>
    <col min="15" max="15" width="3.85546875" style="16" customWidth="1"/>
    <col min="16" max="16" width="9.140625" style="16"/>
    <col min="17" max="17" width="51.7109375" style="22" hidden="1" customWidth="1" outlineLevel="1"/>
    <col min="18" max="18" width="1.28515625" style="22" hidden="1" customWidth="1" outlineLevel="1"/>
    <col min="19" max="19" width="11.28515625" style="22" hidden="1" customWidth="1" outlineLevel="1"/>
    <col min="20" max="20" width="1.28515625" style="22" hidden="1" customWidth="1" outlineLevel="1"/>
    <col min="21" max="22" width="12.28515625" style="22" hidden="1" customWidth="1" outlineLevel="1"/>
    <col min="23" max="23" width="14.5703125" style="22" hidden="1" customWidth="1" outlineLevel="1"/>
    <col min="24" max="24" width="2.85546875" style="22" hidden="1" customWidth="1" outlineLevel="1"/>
    <col min="25" max="25" width="12.140625" style="22" hidden="1" customWidth="1" outlineLevel="1"/>
    <col min="26" max="26" width="12.28515625" style="22" hidden="1" customWidth="1" outlineLevel="1"/>
    <col min="27" max="27" width="18.85546875" style="22" hidden="1" customWidth="1" outlineLevel="1"/>
    <col min="28" max="28" width="2.85546875" style="22" hidden="1" customWidth="1" outlineLevel="1"/>
    <col min="29" max="29" width="18.85546875" style="22" hidden="1" customWidth="1" outlineLevel="1"/>
    <col min="30" max="30" width="12.85546875" style="22" hidden="1" customWidth="1" outlineLevel="1"/>
    <col min="31" max="31" width="9.140625" style="16" collapsed="1"/>
    <col min="32" max="168" width="9.140625" style="16"/>
    <col min="169" max="16384" width="9.140625" style="22"/>
  </cols>
  <sheetData>
    <row r="1" spans="1:168" s="12" customFormat="1" ht="15" customHeight="1" x14ac:dyDescent="0.25">
      <c r="A1" s="182"/>
      <c r="B1" s="182"/>
      <c r="C1" s="182"/>
      <c r="D1" s="182"/>
      <c r="E1" s="182"/>
      <c r="F1" s="182"/>
      <c r="G1" s="182"/>
      <c r="H1" s="182"/>
      <c r="I1" s="182"/>
      <c r="J1" s="182"/>
      <c r="K1" s="183"/>
      <c r="L1" s="184"/>
      <c r="M1" s="185"/>
      <c r="N1" s="186"/>
      <c r="O1" s="16"/>
      <c r="P1" s="17"/>
      <c r="Q1" s="11"/>
      <c r="R1" s="11"/>
      <c r="S1" s="11"/>
      <c r="T1" s="11"/>
      <c r="U1" s="11"/>
      <c r="V1" s="11"/>
      <c r="W1" s="11"/>
      <c r="X1" s="11"/>
      <c r="Y1" s="11"/>
      <c r="Z1" s="11"/>
      <c r="AB1" s="13"/>
      <c r="AC1" s="14"/>
      <c r="AD1" s="15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</row>
    <row r="2" spans="1:168" s="12" customFormat="1" ht="15" customHeight="1" x14ac:dyDescent="0.25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3"/>
      <c r="L2" s="184"/>
      <c r="M2" s="185"/>
      <c r="N2" s="188"/>
      <c r="O2" s="16"/>
      <c r="P2" s="175" t="s">
        <v>64</v>
      </c>
      <c r="Q2" s="18"/>
      <c r="R2" s="18"/>
      <c r="S2" s="18"/>
      <c r="T2" s="18"/>
      <c r="U2" s="18"/>
      <c r="V2" s="18"/>
      <c r="W2" s="18"/>
      <c r="X2" s="18"/>
      <c r="Y2" s="18"/>
      <c r="Z2" s="18"/>
      <c r="AB2" s="13"/>
      <c r="AC2" s="14"/>
      <c r="AD2" s="19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</row>
    <row r="3" spans="1:168" s="12" customFormat="1" ht="15" customHeight="1" x14ac:dyDescent="0.25">
      <c r="A3" s="276"/>
      <c r="B3" s="276"/>
      <c r="C3" s="276"/>
      <c r="D3" s="276"/>
      <c r="E3" s="276"/>
      <c r="F3" s="276"/>
      <c r="G3" s="276"/>
      <c r="H3" s="276"/>
      <c r="I3" s="276"/>
      <c r="J3" s="276"/>
      <c r="K3" s="183"/>
      <c r="L3" s="184"/>
      <c r="M3" s="185"/>
      <c r="N3" s="188"/>
      <c r="O3" s="16"/>
      <c r="P3" s="17"/>
      <c r="Q3" s="299"/>
      <c r="R3" s="299"/>
      <c r="S3" s="299"/>
      <c r="T3" s="299"/>
      <c r="U3" s="299"/>
      <c r="V3" s="299"/>
      <c r="W3" s="299"/>
      <c r="X3" s="299"/>
      <c r="Y3" s="299"/>
      <c r="Z3" s="299"/>
      <c r="AB3" s="13"/>
      <c r="AC3" s="14"/>
      <c r="AD3" s="19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</row>
    <row r="4" spans="1:168" s="12" customFormat="1" ht="15" customHeight="1" x14ac:dyDescent="0.25">
      <c r="A4" s="187"/>
      <c r="B4" s="187"/>
      <c r="C4" s="187"/>
      <c r="D4" s="187"/>
      <c r="E4" s="187"/>
      <c r="F4" s="187"/>
      <c r="G4" s="187"/>
      <c r="H4" s="189"/>
      <c r="I4" s="189"/>
      <c r="J4" s="189"/>
      <c r="K4" s="183"/>
      <c r="L4" s="184"/>
      <c r="M4" s="185"/>
      <c r="N4" s="188"/>
      <c r="O4" s="16"/>
      <c r="P4" s="17"/>
      <c r="Q4" s="18"/>
      <c r="R4" s="18"/>
      <c r="S4" s="18"/>
      <c r="T4" s="18"/>
      <c r="U4" s="18"/>
      <c r="V4" s="18"/>
      <c r="W4" s="18"/>
      <c r="X4" s="20"/>
      <c r="Y4" s="20"/>
      <c r="Z4" s="20"/>
      <c r="AB4" s="13"/>
      <c r="AC4" s="14"/>
      <c r="AD4" s="19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</row>
    <row r="5" spans="1:168" s="12" customFormat="1" ht="15" customHeight="1" x14ac:dyDescent="0.25">
      <c r="A5" s="183"/>
      <c r="B5" s="190"/>
      <c r="C5" s="190"/>
      <c r="D5" s="190"/>
      <c r="E5" s="183"/>
      <c r="F5" s="183"/>
      <c r="G5" s="183"/>
      <c r="H5" s="183"/>
      <c r="I5" s="183"/>
      <c r="J5" s="183"/>
      <c r="K5" s="183"/>
      <c r="L5" s="184"/>
      <c r="M5" s="185"/>
      <c r="N5" s="186"/>
      <c r="O5" s="16"/>
      <c r="P5" s="17"/>
      <c r="R5" s="21"/>
      <c r="S5" s="21"/>
      <c r="T5" s="21"/>
      <c r="AB5" s="13"/>
      <c r="AC5" s="14"/>
      <c r="AD5" s="15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</row>
    <row r="6" spans="1:168" s="12" customFormat="1" ht="9" customHeight="1" x14ac:dyDescent="0.2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4"/>
      <c r="M6" s="185"/>
      <c r="N6" s="186"/>
      <c r="O6" s="16"/>
      <c r="P6" s="17"/>
      <c r="AB6" s="13"/>
      <c r="AC6" s="14"/>
      <c r="AD6" s="15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</row>
    <row r="7" spans="1:168" s="12" customFormat="1" ht="15" x14ac:dyDescent="0.25">
      <c r="A7" s="183"/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4"/>
      <c r="M7" s="185"/>
      <c r="N7" s="186"/>
      <c r="O7" s="16"/>
      <c r="P7" s="17"/>
      <c r="AB7" s="13"/>
      <c r="AC7" s="14"/>
      <c r="AD7" s="15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</row>
    <row r="8" spans="1:168" s="12" customFormat="1" ht="15" customHeight="1" x14ac:dyDescent="0.2">
      <c r="A8" s="183"/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91"/>
      <c r="N8" s="191"/>
      <c r="O8" s="16"/>
      <c r="P8" s="17"/>
      <c r="AC8" s="22"/>
      <c r="AD8" s="22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</row>
    <row r="9" spans="1:168" ht="7.5" customHeight="1" x14ac:dyDescent="0.2">
      <c r="A9" s="191"/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</row>
    <row r="10" spans="1:168" ht="18.75" customHeight="1" x14ac:dyDescent="0.25">
      <c r="A10" s="277" t="s">
        <v>71</v>
      </c>
      <c r="B10" s="277"/>
      <c r="C10" s="277"/>
      <c r="D10" s="277"/>
      <c r="E10" s="277"/>
      <c r="F10" s="277"/>
      <c r="G10" s="277"/>
      <c r="H10" s="277"/>
      <c r="I10" s="277"/>
      <c r="J10" s="277"/>
      <c r="K10" s="277"/>
      <c r="L10" s="277"/>
      <c r="M10" s="277"/>
      <c r="N10" s="277"/>
      <c r="Q10" s="300"/>
      <c r="R10" s="300"/>
      <c r="S10" s="300"/>
      <c r="T10" s="300"/>
      <c r="U10" s="300"/>
      <c r="V10" s="300"/>
      <c r="W10" s="300"/>
      <c r="X10" s="300"/>
      <c r="Y10" s="300"/>
      <c r="Z10" s="300"/>
      <c r="AA10" s="300"/>
      <c r="AB10" s="300"/>
      <c r="AC10" s="300"/>
      <c r="AD10" s="300"/>
    </row>
    <row r="11" spans="1:168" ht="18.75" customHeight="1" x14ac:dyDescent="0.25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Q11" s="300"/>
      <c r="R11" s="300"/>
      <c r="S11" s="300"/>
      <c r="T11" s="300"/>
      <c r="U11" s="300"/>
      <c r="V11" s="300"/>
      <c r="W11" s="300"/>
      <c r="X11" s="300"/>
      <c r="Y11" s="300"/>
      <c r="Z11" s="300"/>
      <c r="AA11" s="300"/>
      <c r="AB11" s="300"/>
      <c r="AC11" s="300"/>
      <c r="AD11" s="300"/>
    </row>
    <row r="12" spans="1:168" s="16" customFormat="1" ht="14.25" x14ac:dyDescent="0.2">
      <c r="A12" s="192"/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</row>
    <row r="13" spans="1:168" s="16" customFormat="1" ht="14.25" x14ac:dyDescent="0.2">
      <c r="A13" s="192"/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</row>
    <row r="14" spans="1:168" ht="15.75" x14ac:dyDescent="0.25">
      <c r="A14" s="193" t="s">
        <v>0</v>
      </c>
      <c r="B14" s="191"/>
      <c r="C14" s="278" t="s">
        <v>60</v>
      </c>
      <c r="D14" s="278"/>
      <c r="E14" s="278"/>
      <c r="F14" s="278"/>
      <c r="G14" s="278"/>
      <c r="H14" s="278"/>
      <c r="I14" s="278"/>
      <c r="J14" s="278"/>
      <c r="K14" s="278"/>
      <c r="L14" s="194"/>
      <c r="M14" s="194"/>
      <c r="N14" s="194"/>
      <c r="Q14" s="23" t="s">
        <v>0</v>
      </c>
      <c r="S14" s="301" t="s">
        <v>60</v>
      </c>
      <c r="T14" s="301"/>
      <c r="U14" s="301"/>
      <c r="V14" s="301"/>
      <c r="W14" s="301"/>
      <c r="X14" s="301"/>
      <c r="Y14" s="301"/>
      <c r="Z14" s="301"/>
      <c r="AA14" s="301"/>
      <c r="AB14" s="24"/>
      <c r="AC14" s="24"/>
      <c r="AD14" s="24"/>
    </row>
    <row r="15" spans="1:168" s="16" customFormat="1" ht="15.75" x14ac:dyDescent="0.25">
      <c r="A15" s="195"/>
      <c r="B15" s="192"/>
      <c r="C15" s="196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Q15" s="25"/>
      <c r="S15" s="26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</row>
    <row r="16" spans="1:168" ht="12.75" customHeight="1" x14ac:dyDescent="0.25">
      <c r="A16" s="193" t="s">
        <v>15</v>
      </c>
      <c r="B16" s="191"/>
      <c r="C16" s="262"/>
      <c r="D16" s="262"/>
      <c r="E16" s="199">
        <v>1.0345</v>
      </c>
      <c r="F16" s="262"/>
      <c r="G16" s="262"/>
      <c r="H16" s="262"/>
      <c r="I16" s="262"/>
      <c r="J16" s="262"/>
      <c r="K16" s="262"/>
      <c r="L16" s="262"/>
      <c r="M16" s="262"/>
      <c r="N16" s="262"/>
      <c r="Q16" s="23" t="s">
        <v>15</v>
      </c>
      <c r="S16" s="28"/>
      <c r="T16" s="28"/>
      <c r="U16" s="29">
        <v>1.0345</v>
      </c>
      <c r="V16" s="28"/>
      <c r="W16" s="28"/>
      <c r="X16" s="28"/>
      <c r="Y16" s="28"/>
      <c r="Z16" s="28"/>
      <c r="AA16" s="28"/>
      <c r="AB16" s="28"/>
      <c r="AC16" s="28"/>
      <c r="AD16" s="28"/>
    </row>
    <row r="17" spans="1:168" s="16" customFormat="1" ht="12.75" customHeight="1" x14ac:dyDescent="0.25">
      <c r="A17" s="195"/>
      <c r="B17" s="192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Q17" s="25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</row>
    <row r="18" spans="1:168" ht="12.75" customHeight="1" x14ac:dyDescent="0.25">
      <c r="A18" s="193" t="s">
        <v>16</v>
      </c>
      <c r="B18" s="191"/>
      <c r="C18" s="200" t="s">
        <v>17</v>
      </c>
      <c r="D18" s="201"/>
      <c r="E18" s="259">
        <f>730*E21*E22</f>
        <v>180.31</v>
      </c>
      <c r="F18" s="191"/>
      <c r="G18" s="191"/>
      <c r="H18" s="191"/>
      <c r="I18" s="191"/>
      <c r="J18" s="191"/>
      <c r="K18" s="191"/>
      <c r="L18" s="191"/>
      <c r="M18" s="191"/>
      <c r="N18" s="191"/>
      <c r="Q18" s="23" t="s">
        <v>16</v>
      </c>
      <c r="S18" s="30" t="s">
        <v>17</v>
      </c>
      <c r="T18" s="31"/>
      <c r="U18" s="32">
        <f>730*U21*U22</f>
        <v>180.31</v>
      </c>
    </row>
    <row r="19" spans="1:168" s="16" customFormat="1" ht="12.75" customHeight="1" x14ac:dyDescent="0.25">
      <c r="A19" s="192"/>
      <c r="B19" s="192"/>
      <c r="C19" s="192"/>
      <c r="D19" s="192"/>
      <c r="E19" s="192"/>
      <c r="F19" s="203"/>
      <c r="G19" s="192"/>
      <c r="H19" s="192"/>
      <c r="I19" s="192"/>
      <c r="J19" s="192"/>
      <c r="K19" s="192"/>
      <c r="L19" s="192"/>
      <c r="M19" s="192"/>
      <c r="N19" s="192"/>
      <c r="V19" s="33"/>
    </row>
    <row r="20" spans="1:168" ht="12.75" customHeight="1" x14ac:dyDescent="0.25">
      <c r="A20" s="204" t="s">
        <v>18</v>
      </c>
      <c r="B20" s="191"/>
      <c r="C20" s="191"/>
      <c r="D20" s="191"/>
      <c r="E20" s="191"/>
      <c r="F20" s="201"/>
      <c r="G20" s="191"/>
      <c r="H20" s="191"/>
      <c r="I20" s="191"/>
      <c r="J20" s="191"/>
      <c r="K20" s="191"/>
      <c r="L20" s="191"/>
      <c r="M20" s="191"/>
      <c r="N20" s="191"/>
      <c r="Q20" s="34" t="s">
        <v>18</v>
      </c>
      <c r="V20" s="31"/>
    </row>
    <row r="21" spans="1:168" ht="12.75" customHeight="1" x14ac:dyDescent="0.25">
      <c r="A21" s="205" t="s">
        <v>19</v>
      </c>
      <c r="B21" s="206"/>
      <c r="C21" s="207" t="s">
        <v>20</v>
      </c>
      <c r="D21" s="208"/>
      <c r="E21" s="260">
        <v>1</v>
      </c>
      <c r="F21" s="201">
        <v>38</v>
      </c>
      <c r="G21" s="191"/>
      <c r="H21" s="191"/>
      <c r="I21" s="191"/>
      <c r="J21" s="191"/>
      <c r="K21" s="191"/>
      <c r="L21" s="191"/>
      <c r="M21" s="191"/>
      <c r="N21" s="191"/>
      <c r="Q21" s="35" t="s">
        <v>19</v>
      </c>
      <c r="R21" s="36"/>
      <c r="S21" s="37" t="s">
        <v>20</v>
      </c>
      <c r="T21" s="38"/>
      <c r="U21" s="39">
        <v>1</v>
      </c>
      <c r="V21" s="31">
        <v>38</v>
      </c>
    </row>
    <row r="22" spans="1:168" ht="12.75" customHeight="1" x14ac:dyDescent="0.25">
      <c r="A22" s="205" t="s">
        <v>21</v>
      </c>
      <c r="B22" s="206"/>
      <c r="C22" s="207"/>
      <c r="D22" s="208"/>
      <c r="E22" s="261">
        <v>0.247</v>
      </c>
      <c r="F22" s="191"/>
      <c r="G22" s="191"/>
      <c r="H22" s="191"/>
      <c r="I22" s="191"/>
      <c r="J22" s="191"/>
      <c r="K22" s="191"/>
      <c r="L22" s="191"/>
      <c r="M22" s="191"/>
      <c r="N22" s="191"/>
      <c r="Q22" s="35" t="s">
        <v>21</v>
      </c>
      <c r="R22" s="36"/>
      <c r="S22" s="37"/>
      <c r="T22" s="38"/>
      <c r="U22" s="40">
        <v>0.247</v>
      </c>
    </row>
    <row r="23" spans="1:168" s="16" customFormat="1" ht="15" x14ac:dyDescent="0.25">
      <c r="A23" s="211"/>
      <c r="B23" s="192"/>
      <c r="C23" s="212"/>
      <c r="D23" s="203"/>
      <c r="E23" s="279" t="str">
        <f>IF(AND(ISNUMBER(E21), ISBLANK(E22)), "Please enter a load factor", "")</f>
        <v/>
      </c>
      <c r="F23" s="279"/>
      <c r="G23" s="279"/>
      <c r="H23" s="279"/>
      <c r="I23" s="279"/>
      <c r="J23" s="279"/>
      <c r="K23" s="192"/>
      <c r="L23" s="192"/>
      <c r="M23" s="192"/>
      <c r="N23" s="192"/>
      <c r="Q23" s="41"/>
      <c r="S23" s="42"/>
      <c r="T23" s="33"/>
      <c r="U23" s="302" t="str">
        <f>IF(AND(ISNUMBER(U21), ISBLANK(U22)), "Please enter a load factor", "")</f>
        <v/>
      </c>
      <c r="V23" s="302"/>
      <c r="W23" s="302"/>
      <c r="X23" s="302"/>
      <c r="Y23" s="302"/>
      <c r="Z23" s="302"/>
    </row>
    <row r="24" spans="1:168" s="16" customFormat="1" ht="14.25" x14ac:dyDescent="0.2">
      <c r="A24" s="192"/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Q24" s="43"/>
    </row>
    <row r="25" spans="1:168" s="16" customFormat="1" ht="15" x14ac:dyDescent="0.25">
      <c r="A25" s="192"/>
      <c r="B25" s="192"/>
      <c r="C25" s="213"/>
      <c r="D25" s="213"/>
      <c r="E25" s="280" t="s">
        <v>22</v>
      </c>
      <c r="F25" s="281"/>
      <c r="G25" s="282"/>
      <c r="H25" s="192"/>
      <c r="I25" s="280" t="s">
        <v>23</v>
      </c>
      <c r="J25" s="281"/>
      <c r="K25" s="282"/>
      <c r="L25" s="192"/>
      <c r="M25" s="280" t="s">
        <v>24</v>
      </c>
      <c r="N25" s="282"/>
      <c r="Q25" s="43"/>
      <c r="S25" s="44"/>
      <c r="T25" s="44"/>
      <c r="U25" s="291" t="s">
        <v>22</v>
      </c>
      <c r="V25" s="306"/>
      <c r="W25" s="292"/>
      <c r="Y25" s="291" t="s">
        <v>23</v>
      </c>
      <c r="Z25" s="306"/>
      <c r="AA25" s="292"/>
      <c r="AC25" s="291" t="s">
        <v>24</v>
      </c>
      <c r="AD25" s="292"/>
    </row>
    <row r="26" spans="1:168" s="16" customFormat="1" ht="15" x14ac:dyDescent="0.25">
      <c r="A26" s="192"/>
      <c r="B26" s="192"/>
      <c r="C26" s="283"/>
      <c r="D26" s="197"/>
      <c r="E26" s="214" t="s">
        <v>25</v>
      </c>
      <c r="F26" s="214" t="s">
        <v>26</v>
      </c>
      <c r="G26" s="215" t="s">
        <v>27</v>
      </c>
      <c r="H26" s="192"/>
      <c r="I26" s="214" t="s">
        <v>25</v>
      </c>
      <c r="J26" s="216" t="s">
        <v>26</v>
      </c>
      <c r="K26" s="215" t="s">
        <v>27</v>
      </c>
      <c r="L26" s="192"/>
      <c r="M26" s="285" t="s">
        <v>28</v>
      </c>
      <c r="N26" s="287" t="s">
        <v>29</v>
      </c>
      <c r="Q26" s="43"/>
      <c r="S26" s="293"/>
      <c r="T26" s="45"/>
      <c r="U26" s="46" t="s">
        <v>25</v>
      </c>
      <c r="V26" s="46" t="s">
        <v>26</v>
      </c>
      <c r="W26" s="47" t="s">
        <v>27</v>
      </c>
      <c r="Y26" s="46" t="s">
        <v>25</v>
      </c>
      <c r="Z26" s="48" t="s">
        <v>26</v>
      </c>
      <c r="AA26" s="47" t="s">
        <v>27</v>
      </c>
      <c r="AC26" s="295" t="s">
        <v>28</v>
      </c>
      <c r="AD26" s="297" t="s">
        <v>29</v>
      </c>
    </row>
    <row r="27" spans="1:168" s="16" customFormat="1" ht="15" x14ac:dyDescent="0.25">
      <c r="A27" s="192"/>
      <c r="B27" s="192"/>
      <c r="C27" s="284"/>
      <c r="D27" s="197"/>
      <c r="E27" s="217" t="s">
        <v>30</v>
      </c>
      <c r="F27" s="217"/>
      <c r="G27" s="218" t="s">
        <v>30</v>
      </c>
      <c r="H27" s="192"/>
      <c r="I27" s="217" t="s">
        <v>30</v>
      </c>
      <c r="J27" s="218"/>
      <c r="K27" s="218" t="s">
        <v>30</v>
      </c>
      <c r="L27" s="192"/>
      <c r="M27" s="286"/>
      <c r="N27" s="288"/>
      <c r="Q27" s="43"/>
      <c r="S27" s="294"/>
      <c r="T27" s="45"/>
      <c r="U27" s="49" t="s">
        <v>30</v>
      </c>
      <c r="V27" s="49"/>
      <c r="W27" s="50" t="s">
        <v>30</v>
      </c>
      <c r="Y27" s="49" t="s">
        <v>30</v>
      </c>
      <c r="Z27" s="50"/>
      <c r="AA27" s="50" t="s">
        <v>30</v>
      </c>
      <c r="AC27" s="296"/>
      <c r="AD27" s="298"/>
    </row>
    <row r="28" spans="1:168" ht="14.25" x14ac:dyDescent="0.2">
      <c r="A28" s="219" t="s">
        <v>31</v>
      </c>
      <c r="B28" s="219"/>
      <c r="C28" s="220"/>
      <c r="D28" s="221"/>
      <c r="E28" s="54">
        <f>[2]Sentinel_RPP_PSS!$I28</f>
        <v>3.37</v>
      </c>
      <c r="F28" s="55">
        <v>1</v>
      </c>
      <c r="G28" s="56">
        <f>F28*E28</f>
        <v>3.37</v>
      </c>
      <c r="H28" s="57"/>
      <c r="I28" s="54">
        <f>Sentinel_PSS!I28</f>
        <v>3.42</v>
      </c>
      <c r="J28" s="58">
        <v>1</v>
      </c>
      <c r="K28" s="59">
        <f>J28*I28</f>
        <v>3.42</v>
      </c>
      <c r="L28" s="57"/>
      <c r="M28" s="60">
        <f>K28-G28</f>
        <v>4.9999999999999822E-2</v>
      </c>
      <c r="N28" s="61">
        <f>IF((G28)=0,"",(M28/G28))</f>
        <v>1.4836795252225466E-2</v>
      </c>
      <c r="Q28" s="51" t="s">
        <v>31</v>
      </c>
      <c r="R28" s="51"/>
      <c r="S28" s="52"/>
      <c r="T28" s="53"/>
      <c r="U28" s="54">
        <v>3.32</v>
      </c>
      <c r="V28" s="55">
        <v>1</v>
      </c>
      <c r="W28" s="56">
        <f>V28*U28</f>
        <v>3.32</v>
      </c>
      <c r="X28" s="57"/>
      <c r="Y28" s="54">
        <v>3.34</v>
      </c>
      <c r="Z28" s="58">
        <v>1</v>
      </c>
      <c r="AA28" s="59">
        <f>Z28*Y28</f>
        <v>3.34</v>
      </c>
      <c r="AB28" s="57"/>
      <c r="AC28" s="60">
        <f>AA28-W28</f>
        <v>2.0000000000000018E-2</v>
      </c>
      <c r="AD28" s="61">
        <f>IF((W28)=0,"",(AC28/W28))</f>
        <v>6.0240963855421742E-3</v>
      </c>
    </row>
    <row r="29" spans="1:168" ht="14.25" x14ac:dyDescent="0.2">
      <c r="A29" s="219" t="s">
        <v>32</v>
      </c>
      <c r="B29" s="219"/>
      <c r="C29" s="220"/>
      <c r="D29" s="221"/>
      <c r="E29" s="62">
        <f>[2]Sentinel_RPP_PSS!$I29</f>
        <v>7.9142999999999999</v>
      </c>
      <c r="F29" s="63">
        <v>1</v>
      </c>
      <c r="G29" s="56">
        <f>F29*E29</f>
        <v>7.9142999999999999</v>
      </c>
      <c r="H29" s="57"/>
      <c r="I29" s="62">
        <f>Sentinel_PSS!I29</f>
        <v>8.0251000000000001</v>
      </c>
      <c r="J29" s="64">
        <f>F29</f>
        <v>1</v>
      </c>
      <c r="K29" s="56">
        <f>J29*I29</f>
        <v>8.0251000000000001</v>
      </c>
      <c r="L29" s="57"/>
      <c r="M29" s="60">
        <f>K29-G29</f>
        <v>0.11080000000000023</v>
      </c>
      <c r="N29" s="61">
        <f>IF((G29)=0,"",(M29/G29))</f>
        <v>1.3999974729287521E-2</v>
      </c>
      <c r="Q29" s="51" t="s">
        <v>32</v>
      </c>
      <c r="R29" s="51"/>
      <c r="S29" s="52"/>
      <c r="T29" s="53"/>
      <c r="U29" s="62">
        <v>7.8049999999999997</v>
      </c>
      <c r="V29" s="63">
        <v>1</v>
      </c>
      <c r="W29" s="56">
        <f>V29*U29</f>
        <v>7.8049999999999997</v>
      </c>
      <c r="X29" s="57"/>
      <c r="Y29" s="62">
        <v>7.8425000000000002</v>
      </c>
      <c r="Z29" s="64">
        <f>V29</f>
        <v>1</v>
      </c>
      <c r="AA29" s="56">
        <f>Z29*Y29</f>
        <v>7.8425000000000002</v>
      </c>
      <c r="AB29" s="57"/>
      <c r="AC29" s="60">
        <f>AA29-W29</f>
        <v>3.7500000000000533E-2</v>
      </c>
      <c r="AD29" s="61">
        <f>IF((W29)=0,"",(AC29/W29))</f>
        <v>4.8046124279308823E-3</v>
      </c>
    </row>
    <row r="30" spans="1:168" ht="14.25" x14ac:dyDescent="0.2">
      <c r="A30" s="222" t="s">
        <v>33</v>
      </c>
      <c r="B30" s="222"/>
      <c r="C30" s="220"/>
      <c r="D30" s="221"/>
      <c r="E30" s="66">
        <f>[2]Sentinel_RPP_PSS!$I30</f>
        <v>0.22</v>
      </c>
      <c r="F30" s="55">
        <v>1</v>
      </c>
      <c r="G30" s="56">
        <f t="shared" ref="G30:G31" si="0">F30*E30</f>
        <v>0.22</v>
      </c>
      <c r="H30" s="57"/>
      <c r="I30" s="66">
        <f>Sentinel_PSS!I30</f>
        <v>0.11</v>
      </c>
      <c r="J30" s="58">
        <v>1</v>
      </c>
      <c r="K30" s="59">
        <f t="shared" ref="K30:K31" si="1">J30*I30</f>
        <v>0.11</v>
      </c>
      <c r="L30" s="57"/>
      <c r="M30" s="60">
        <f t="shared" ref="M30:M33" si="2">K30-G30</f>
        <v>-0.11</v>
      </c>
      <c r="N30" s="61">
        <f t="shared" ref="N30:N33" si="3">IF((G30)=0,"",(M30/G30))</f>
        <v>-0.5</v>
      </c>
      <c r="Q30" s="65" t="s">
        <v>33</v>
      </c>
      <c r="R30" s="65"/>
      <c r="S30" s="52"/>
      <c r="T30" s="53"/>
      <c r="U30" s="66">
        <v>0.09</v>
      </c>
      <c r="V30" s="55">
        <v>1</v>
      </c>
      <c r="W30" s="56">
        <f t="shared" ref="W30:W31" si="4">V30*U30</f>
        <v>0.09</v>
      </c>
      <c r="X30" s="57"/>
      <c r="Y30" s="66">
        <v>0.22</v>
      </c>
      <c r="Z30" s="58">
        <v>1</v>
      </c>
      <c r="AA30" s="59">
        <f t="shared" ref="AA30:AA31" si="5">Z30*Y30</f>
        <v>0.22</v>
      </c>
      <c r="AB30" s="57"/>
      <c r="AC30" s="60">
        <f t="shared" ref="AC30:AC33" si="6">AA30-W30</f>
        <v>0.13</v>
      </c>
      <c r="AD30" s="61">
        <f t="shared" ref="AD30:AD33" si="7">IF((W30)=0,"",(AC30/W30))</f>
        <v>1.4444444444444446</v>
      </c>
    </row>
    <row r="31" spans="1:168" ht="14.25" x14ac:dyDescent="0.2">
      <c r="A31" s="223" t="s">
        <v>34</v>
      </c>
      <c r="B31" s="224"/>
      <c r="C31" s="225"/>
      <c r="D31" s="226"/>
      <c r="E31" s="71">
        <f>[2]Sentinel_RPP_PSS!$I31</f>
        <v>4.1599999999999998E-2</v>
      </c>
      <c r="F31" s="72">
        <v>1</v>
      </c>
      <c r="G31" s="73">
        <f t="shared" si="0"/>
        <v>4.1599999999999998E-2</v>
      </c>
      <c r="H31" s="74"/>
      <c r="I31" s="71">
        <f>Sentinel_PSS!I31</f>
        <v>4.1599999999999998E-2</v>
      </c>
      <c r="J31" s="75">
        <f>F31</f>
        <v>1</v>
      </c>
      <c r="K31" s="73">
        <f t="shared" si="1"/>
        <v>4.1599999999999998E-2</v>
      </c>
      <c r="L31" s="74"/>
      <c r="M31" s="76">
        <f t="shared" si="2"/>
        <v>0</v>
      </c>
      <c r="N31" s="77">
        <f t="shared" si="3"/>
        <v>0</v>
      </c>
      <c r="Q31" s="67" t="s">
        <v>34</v>
      </c>
      <c r="R31" s="68"/>
      <c r="S31" s="69"/>
      <c r="T31" s="70"/>
      <c r="U31" s="71">
        <v>0</v>
      </c>
      <c r="V31" s="72">
        <v>1</v>
      </c>
      <c r="W31" s="73">
        <f t="shared" si="4"/>
        <v>0</v>
      </c>
      <c r="X31" s="74"/>
      <c r="Y31" s="71">
        <v>4.1599999999999998E-2</v>
      </c>
      <c r="Z31" s="75">
        <f>V31</f>
        <v>1</v>
      </c>
      <c r="AA31" s="73">
        <f t="shared" si="5"/>
        <v>4.1599999999999998E-2</v>
      </c>
      <c r="AB31" s="74"/>
      <c r="AC31" s="76">
        <f t="shared" si="6"/>
        <v>4.1599999999999998E-2</v>
      </c>
      <c r="AD31" s="77" t="str">
        <f t="shared" si="7"/>
        <v/>
      </c>
    </row>
    <row r="32" spans="1:168" s="90" customFormat="1" ht="15" x14ac:dyDescent="0.2">
      <c r="A32" s="227" t="s">
        <v>35</v>
      </c>
      <c r="B32" s="228"/>
      <c r="C32" s="228"/>
      <c r="D32" s="229"/>
      <c r="E32" s="81"/>
      <c r="F32" s="82"/>
      <c r="G32" s="83">
        <f>SUM(G28:G31)</f>
        <v>11.545900000000001</v>
      </c>
      <c r="H32" s="84"/>
      <c r="I32" s="81"/>
      <c r="J32" s="85"/>
      <c r="K32" s="83">
        <f>SUM(K28:K31)</f>
        <v>11.5967</v>
      </c>
      <c r="L32" s="86"/>
      <c r="M32" s="87">
        <f t="shared" si="2"/>
        <v>5.0799999999998846E-2</v>
      </c>
      <c r="N32" s="88">
        <f t="shared" si="3"/>
        <v>4.3998302427700605E-3</v>
      </c>
      <c r="O32" s="89"/>
      <c r="P32" s="89"/>
      <c r="Q32" s="78" t="s">
        <v>35</v>
      </c>
      <c r="R32" s="79"/>
      <c r="S32" s="79"/>
      <c r="T32" s="80"/>
      <c r="U32" s="81"/>
      <c r="V32" s="82"/>
      <c r="W32" s="83">
        <f>SUM(W28:W31)</f>
        <v>11.215</v>
      </c>
      <c r="X32" s="84"/>
      <c r="Y32" s="81"/>
      <c r="Z32" s="85"/>
      <c r="AA32" s="83">
        <f>SUM(AA28:AA31)</f>
        <v>11.444100000000002</v>
      </c>
      <c r="AB32" s="86"/>
      <c r="AC32" s="87">
        <f t="shared" si="6"/>
        <v>0.22910000000000252</v>
      </c>
      <c r="AD32" s="88">
        <f t="shared" si="7"/>
        <v>2.0427998216674324E-2</v>
      </c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89"/>
      <c r="CP32" s="89"/>
      <c r="CQ32" s="89"/>
      <c r="CR32" s="89"/>
      <c r="CS32" s="89"/>
      <c r="CT32" s="89"/>
      <c r="CU32" s="89"/>
      <c r="CV32" s="89"/>
      <c r="CW32" s="89"/>
      <c r="CX32" s="89"/>
      <c r="CY32" s="89"/>
      <c r="CZ32" s="89"/>
      <c r="DA32" s="89"/>
      <c r="DB32" s="89"/>
      <c r="DC32" s="89"/>
      <c r="DD32" s="89"/>
      <c r="DE32" s="89"/>
      <c r="DF32" s="89"/>
      <c r="DG32" s="89"/>
      <c r="DH32" s="89"/>
      <c r="DI32" s="89"/>
      <c r="DJ32" s="89"/>
      <c r="DK32" s="89"/>
      <c r="DL32" s="89"/>
      <c r="DM32" s="89"/>
      <c r="DN32" s="89"/>
      <c r="DO32" s="89"/>
      <c r="DP32" s="89"/>
      <c r="DQ32" s="89"/>
      <c r="DR32" s="89"/>
      <c r="DS32" s="89"/>
      <c r="DT32" s="89"/>
      <c r="DU32" s="89"/>
      <c r="DV32" s="89"/>
      <c r="DW32" s="89"/>
      <c r="DX32" s="89"/>
      <c r="DY32" s="89"/>
      <c r="DZ32" s="89"/>
      <c r="EA32" s="89"/>
      <c r="EB32" s="89"/>
      <c r="EC32" s="89"/>
      <c r="ED32" s="89"/>
      <c r="EE32" s="89"/>
      <c r="EF32" s="89"/>
      <c r="EG32" s="89"/>
      <c r="EH32" s="89"/>
      <c r="EI32" s="89"/>
      <c r="EJ32" s="89"/>
      <c r="EK32" s="89"/>
      <c r="EL32" s="89"/>
      <c r="EM32" s="89"/>
      <c r="EN32" s="89"/>
      <c r="EO32" s="89"/>
      <c r="EP32" s="89"/>
      <c r="EQ32" s="89"/>
      <c r="ER32" s="89"/>
      <c r="ES32" s="89"/>
      <c r="ET32" s="89"/>
      <c r="EU32" s="89"/>
      <c r="EV32" s="89"/>
      <c r="EW32" s="89"/>
      <c r="EX32" s="89"/>
      <c r="EY32" s="89"/>
      <c r="EZ32" s="89"/>
      <c r="FA32" s="89"/>
      <c r="FB32" s="89"/>
      <c r="FC32" s="89"/>
      <c r="FD32" s="89"/>
      <c r="FE32" s="89"/>
      <c r="FF32" s="89"/>
      <c r="FG32" s="89"/>
      <c r="FH32" s="89"/>
      <c r="FI32" s="89"/>
      <c r="FJ32" s="89"/>
      <c r="FK32" s="89"/>
      <c r="FL32" s="89"/>
    </row>
    <row r="33" spans="1:168" ht="14.25" x14ac:dyDescent="0.2">
      <c r="A33" s="230" t="s">
        <v>36</v>
      </c>
      <c r="B33" s="231"/>
      <c r="C33" s="232"/>
      <c r="D33" s="233"/>
      <c r="E33" s="62">
        <f>[2]Sentinel_RPP_PSS!$I33</f>
        <v>9.2460000000000001E-2</v>
      </c>
      <c r="F33" s="95">
        <f>E18*(E16-1)</f>
        <v>6.2206949999999956</v>
      </c>
      <c r="G33" s="56">
        <f>E33*F33</f>
        <v>0.57516545969999955</v>
      </c>
      <c r="H33" s="84"/>
      <c r="I33" s="62">
        <f>Sentinel_PSS!I33</f>
        <v>9.2460000000000001E-2</v>
      </c>
      <c r="J33" s="95">
        <f>F33</f>
        <v>6.2206949999999956</v>
      </c>
      <c r="K33" s="56">
        <f>I33*J33</f>
        <v>0.57516545969999955</v>
      </c>
      <c r="L33" s="96"/>
      <c r="M33" s="60">
        <f t="shared" si="2"/>
        <v>0</v>
      </c>
      <c r="N33" s="61">
        <f t="shared" si="3"/>
        <v>0</v>
      </c>
      <c r="O33" s="22"/>
      <c r="P33" s="22"/>
      <c r="Q33" s="91" t="s">
        <v>36</v>
      </c>
      <c r="R33" s="92"/>
      <c r="S33" s="93"/>
      <c r="T33" s="94"/>
      <c r="U33" s="62">
        <f>U46*0.64+U47*0.18+U48*0.18</f>
        <v>8.8919999999999999E-2</v>
      </c>
      <c r="V33" s="95">
        <f>U18*(U16-1)</f>
        <v>6.2206949999999956</v>
      </c>
      <c r="W33" s="56">
        <f>U33*V33</f>
        <v>0.55314419939999959</v>
      </c>
      <c r="X33" s="84"/>
      <c r="Y33" s="62">
        <f>Y46*0.64+Y47*0.18+Y48*0.18</f>
        <v>8.8919999999999999E-2</v>
      </c>
      <c r="Z33" s="95">
        <f>V33</f>
        <v>6.2206949999999956</v>
      </c>
      <c r="AA33" s="56">
        <f>Y33*Z33</f>
        <v>0.55314419939999959</v>
      </c>
      <c r="AB33" s="96"/>
      <c r="AC33" s="60">
        <f t="shared" si="6"/>
        <v>0</v>
      </c>
      <c r="AD33" s="61">
        <f t="shared" si="7"/>
        <v>0</v>
      </c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</row>
    <row r="34" spans="1:168" ht="14.25" x14ac:dyDescent="0.2">
      <c r="A34" s="230" t="s">
        <v>37</v>
      </c>
      <c r="B34" s="231"/>
      <c r="C34" s="232"/>
      <c r="D34" s="233"/>
      <c r="E34" s="97">
        <f>[2]Sentinel_RPP_PSS!$I34</f>
        <v>-1.0385</v>
      </c>
      <c r="F34" s="95">
        <v>1</v>
      </c>
      <c r="G34" s="56">
        <f>F34*E34</f>
        <v>-1.0385</v>
      </c>
      <c r="H34" s="84"/>
      <c r="I34" s="97">
        <f>[3]Sentinel!$F$80</f>
        <v>-0.22970000000000002</v>
      </c>
      <c r="J34" s="95">
        <f>F34</f>
        <v>1</v>
      </c>
      <c r="K34" s="56">
        <f>J34*I34</f>
        <v>-0.22970000000000002</v>
      </c>
      <c r="L34" s="96"/>
      <c r="M34" s="60">
        <f>K34-G34</f>
        <v>0.80879999999999996</v>
      </c>
      <c r="N34" s="61">
        <f>IF((G34)=0,"",(M34/G34))</f>
        <v>-0.77881559942224365</v>
      </c>
      <c r="O34" s="22"/>
      <c r="P34" s="22"/>
      <c r="Q34" s="91" t="s">
        <v>37</v>
      </c>
      <c r="R34" s="92"/>
      <c r="S34" s="93"/>
      <c r="T34" s="94"/>
      <c r="U34" s="97">
        <f>[4]Sentinel!$C$78</f>
        <v>-0.80879999999999996</v>
      </c>
      <c r="V34" s="95">
        <v>1</v>
      </c>
      <c r="W34" s="56">
        <f>V34*U34</f>
        <v>-0.80879999999999996</v>
      </c>
      <c r="X34" s="84"/>
      <c r="Y34" s="97">
        <f>I34</f>
        <v>-0.22970000000000002</v>
      </c>
      <c r="Z34" s="95">
        <f>V34</f>
        <v>1</v>
      </c>
      <c r="AA34" s="56">
        <f>Z34*Y34</f>
        <v>-0.22970000000000002</v>
      </c>
      <c r="AB34" s="96"/>
      <c r="AC34" s="60">
        <f>AA34-W34</f>
        <v>0.57909999999999995</v>
      </c>
      <c r="AD34" s="61">
        <f>IF((W34)=0,"",(AC34/W34))</f>
        <v>-0.71599901088031648</v>
      </c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</row>
    <row r="35" spans="1:168" ht="14.25" x14ac:dyDescent="0.2">
      <c r="A35" s="231" t="s">
        <v>38</v>
      </c>
      <c r="B35" s="231"/>
      <c r="C35" s="232"/>
      <c r="D35" s="233"/>
      <c r="E35" s="62">
        <f>[2]Sentinel_RPP_PSS!$I35</f>
        <v>0.1031</v>
      </c>
      <c r="F35" s="95">
        <v>1</v>
      </c>
      <c r="G35" s="56">
        <f>F35*E35</f>
        <v>0.1031</v>
      </c>
      <c r="H35" s="84"/>
      <c r="I35" s="62">
        <f>Sentinel_PSS!I35</f>
        <v>0.1031</v>
      </c>
      <c r="J35" s="95">
        <f>F35</f>
        <v>1</v>
      </c>
      <c r="K35" s="56">
        <f>J35*I35</f>
        <v>0.1031</v>
      </c>
      <c r="L35" s="96"/>
      <c r="M35" s="60">
        <f>K35-G35</f>
        <v>0</v>
      </c>
      <c r="N35" s="61">
        <f>IF((G35)=0,"",(M35/G35))</f>
        <v>0</v>
      </c>
      <c r="O35" s="22"/>
      <c r="P35" s="22"/>
      <c r="Q35" s="98" t="s">
        <v>38</v>
      </c>
      <c r="R35" s="92"/>
      <c r="S35" s="93"/>
      <c r="T35" s="94"/>
      <c r="U35" s="62">
        <v>0.1031</v>
      </c>
      <c r="V35" s="95">
        <v>1</v>
      </c>
      <c r="W35" s="56">
        <f>V35*U35</f>
        <v>0.1031</v>
      </c>
      <c r="X35" s="84"/>
      <c r="Y35" s="62">
        <v>0.1031</v>
      </c>
      <c r="Z35" s="95">
        <f>V35</f>
        <v>1</v>
      </c>
      <c r="AA35" s="56">
        <f>Z35*Y35</f>
        <v>0.1031</v>
      </c>
      <c r="AB35" s="96"/>
      <c r="AC35" s="60">
        <f>AA35-W35</f>
        <v>0</v>
      </c>
      <c r="AD35" s="61">
        <f>IF((W35)=0,"",(AC35/W35))</f>
        <v>0</v>
      </c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</row>
    <row r="36" spans="1:168" ht="14.25" x14ac:dyDescent="0.2">
      <c r="A36" s="231"/>
      <c r="B36" s="231"/>
      <c r="C36" s="232"/>
      <c r="D36" s="233"/>
      <c r="E36" s="62"/>
      <c r="F36" s="95"/>
      <c r="G36" s="56"/>
      <c r="H36" s="84"/>
      <c r="I36" s="62"/>
      <c r="J36" s="95"/>
      <c r="K36" s="56"/>
      <c r="L36" s="96"/>
      <c r="M36" s="60"/>
      <c r="N36" s="61" t="str">
        <f t="shared" ref="N36:N54" si="8">IF((G36)=0,"",(M36/G36))</f>
        <v/>
      </c>
      <c r="O36" s="22"/>
      <c r="P36" s="22"/>
      <c r="Q36" s="98" t="s">
        <v>39</v>
      </c>
      <c r="R36" s="92"/>
      <c r="S36" s="93"/>
      <c r="T36" s="94"/>
      <c r="U36" s="62"/>
      <c r="V36" s="95"/>
      <c r="W36" s="56">
        <f t="shared" ref="W36:W37" si="9">V36*U36</f>
        <v>0</v>
      </c>
      <c r="X36" s="84"/>
      <c r="Y36" s="62"/>
      <c r="Z36" s="95"/>
      <c r="AA36" s="56">
        <f t="shared" ref="AA36:AA37" si="10">Z36*Y36</f>
        <v>0</v>
      </c>
      <c r="AB36" s="96"/>
      <c r="AC36" s="60">
        <f t="shared" ref="AC36:AC48" si="11">AA36-W36</f>
        <v>0</v>
      </c>
      <c r="AD36" s="61" t="str">
        <f t="shared" ref="AD36:AD48" si="12">IF((W36)=0,"",(AC36/W36))</f>
        <v/>
      </c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</row>
    <row r="37" spans="1:168" ht="14.25" x14ac:dyDescent="0.2">
      <c r="A37" s="231"/>
      <c r="B37" s="231"/>
      <c r="C37" s="232"/>
      <c r="D37" s="233"/>
      <c r="E37" s="62"/>
      <c r="F37" s="95"/>
      <c r="G37" s="56"/>
      <c r="H37" s="84"/>
      <c r="I37" s="62"/>
      <c r="J37" s="171"/>
      <c r="K37" s="56"/>
      <c r="L37" s="96"/>
      <c r="M37" s="60"/>
      <c r="N37" s="61" t="str">
        <f t="shared" si="8"/>
        <v/>
      </c>
      <c r="O37" s="22"/>
      <c r="P37" s="22"/>
      <c r="Q37" s="98"/>
      <c r="R37" s="92"/>
      <c r="S37" s="93"/>
      <c r="T37" s="94"/>
      <c r="U37" s="62"/>
      <c r="V37" s="95"/>
      <c r="W37" s="56">
        <f t="shared" si="9"/>
        <v>0</v>
      </c>
      <c r="X37" s="84"/>
      <c r="Y37" s="62"/>
      <c r="Z37" s="171"/>
      <c r="AA37" s="56">
        <f t="shared" si="10"/>
        <v>0</v>
      </c>
      <c r="AB37" s="96"/>
      <c r="AC37" s="60">
        <f t="shared" si="11"/>
        <v>0</v>
      </c>
      <c r="AD37" s="61" t="str">
        <f t="shared" si="12"/>
        <v/>
      </c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</row>
    <row r="38" spans="1:168" ht="15" x14ac:dyDescent="0.2">
      <c r="A38" s="234" t="s">
        <v>40</v>
      </c>
      <c r="B38" s="235"/>
      <c r="C38" s="235"/>
      <c r="D38" s="236"/>
      <c r="E38" s="102"/>
      <c r="F38" s="102"/>
      <c r="G38" s="103">
        <f>SUM(G32:G37)</f>
        <v>11.185665459699999</v>
      </c>
      <c r="H38" s="84"/>
      <c r="I38" s="102"/>
      <c r="J38" s="104"/>
      <c r="K38" s="103">
        <f>SUM(K32:K37)</f>
        <v>12.0452654597</v>
      </c>
      <c r="L38" s="86"/>
      <c r="M38" s="105">
        <f t="shared" ref="M38:M54" si="13">K38-G38</f>
        <v>0.85960000000000036</v>
      </c>
      <c r="N38" s="106">
        <f t="shared" si="8"/>
        <v>7.6848355879852587E-2</v>
      </c>
      <c r="O38" s="22"/>
      <c r="P38" s="22"/>
      <c r="Q38" s="99" t="s">
        <v>40</v>
      </c>
      <c r="R38" s="100"/>
      <c r="S38" s="100"/>
      <c r="T38" s="101"/>
      <c r="U38" s="102"/>
      <c r="V38" s="102"/>
      <c r="W38" s="103">
        <f>SUM(W32:W37)</f>
        <v>11.0624441994</v>
      </c>
      <c r="X38" s="84"/>
      <c r="Y38" s="102"/>
      <c r="Z38" s="104"/>
      <c r="AA38" s="103">
        <f>SUM(AA32:AA37)</f>
        <v>11.870644199400003</v>
      </c>
      <c r="AB38" s="86"/>
      <c r="AC38" s="105">
        <f t="shared" si="11"/>
        <v>0.80820000000000292</v>
      </c>
      <c r="AD38" s="106">
        <f t="shared" si="12"/>
        <v>7.3057995632089853E-2</v>
      </c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</row>
    <row r="39" spans="1:168" ht="14.25" x14ac:dyDescent="0.2">
      <c r="A39" s="237" t="s">
        <v>41</v>
      </c>
      <c r="B39" s="237"/>
      <c r="C39" s="238"/>
      <c r="D39" s="239"/>
      <c r="E39" s="62">
        <f>[2]Sentinel_RPP_PSS!$I39</f>
        <v>2.1787999999999998</v>
      </c>
      <c r="F39" s="110">
        <v>1</v>
      </c>
      <c r="G39" s="56">
        <f>F39*E39</f>
        <v>2.1787999999999998</v>
      </c>
      <c r="H39" s="84"/>
      <c r="I39" s="62">
        <f>Sentinel_PSS!I39</f>
        <v>2.2561</v>
      </c>
      <c r="J39" s="111">
        <f>F39</f>
        <v>1</v>
      </c>
      <c r="K39" s="56">
        <f>J39*I39</f>
        <v>2.2561</v>
      </c>
      <c r="L39" s="96"/>
      <c r="M39" s="60">
        <f t="shared" si="13"/>
        <v>7.7300000000000146E-2</v>
      </c>
      <c r="N39" s="61">
        <f t="shared" si="8"/>
        <v>3.5478244905452615E-2</v>
      </c>
      <c r="O39" s="22"/>
      <c r="P39" s="22"/>
      <c r="Q39" s="107" t="s">
        <v>41</v>
      </c>
      <c r="R39" s="107"/>
      <c r="S39" s="108"/>
      <c r="T39" s="109"/>
      <c r="U39" s="62">
        <v>2.0983999999999998</v>
      </c>
      <c r="V39" s="110">
        <v>1</v>
      </c>
      <c r="W39" s="56">
        <f>V39*U39</f>
        <v>2.0983999999999998</v>
      </c>
      <c r="X39" s="84"/>
      <c r="Y39" s="62">
        <v>2.0804</v>
      </c>
      <c r="Z39" s="111">
        <f>V39</f>
        <v>1</v>
      </c>
      <c r="AA39" s="56">
        <f>Z39*Y39</f>
        <v>2.0804</v>
      </c>
      <c r="AB39" s="96"/>
      <c r="AC39" s="60">
        <f t="shared" si="11"/>
        <v>-1.7999999999999794E-2</v>
      </c>
      <c r="AD39" s="61">
        <f t="shared" si="12"/>
        <v>-8.5779641631718428E-3</v>
      </c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</row>
    <row r="40" spans="1:168" ht="14.25" x14ac:dyDescent="0.2">
      <c r="A40" s="289" t="s">
        <v>42</v>
      </c>
      <c r="B40" s="289"/>
      <c r="C40" s="289"/>
      <c r="D40" s="239"/>
      <c r="E40" s="62">
        <f>[2]Sentinel_RPP_PSS!$I40</f>
        <v>0.84179999999999999</v>
      </c>
      <c r="F40" s="110">
        <v>1</v>
      </c>
      <c r="G40" s="56">
        <f>F40*E40</f>
        <v>0.84179999999999999</v>
      </c>
      <c r="H40" s="84"/>
      <c r="I40" s="62">
        <f>Sentinel_PSS!I40</f>
        <v>0.8629</v>
      </c>
      <c r="J40" s="111">
        <f>F40</f>
        <v>1</v>
      </c>
      <c r="K40" s="56">
        <f>J40*I40</f>
        <v>0.8629</v>
      </c>
      <c r="L40" s="96"/>
      <c r="M40" s="60">
        <f t="shared" si="13"/>
        <v>2.1100000000000008E-2</v>
      </c>
      <c r="N40" s="61">
        <f t="shared" si="8"/>
        <v>2.5065336184366842E-2</v>
      </c>
      <c r="O40" s="22"/>
      <c r="P40" s="22"/>
      <c r="Q40" s="303" t="s">
        <v>42</v>
      </c>
      <c r="R40" s="303"/>
      <c r="S40" s="303"/>
      <c r="T40" s="109"/>
      <c r="U40" s="62">
        <v>0.8024</v>
      </c>
      <c r="V40" s="110">
        <v>1</v>
      </c>
      <c r="W40" s="56">
        <f>V40*U40</f>
        <v>0.8024</v>
      </c>
      <c r="X40" s="84"/>
      <c r="Y40" s="62">
        <v>0.79520000000000002</v>
      </c>
      <c r="Z40" s="111">
        <f>V40</f>
        <v>1</v>
      </c>
      <c r="AA40" s="56">
        <f>Z40*Y40</f>
        <v>0.79520000000000002</v>
      </c>
      <c r="AB40" s="96"/>
      <c r="AC40" s="60">
        <f t="shared" si="11"/>
        <v>-7.1999999999999842E-3</v>
      </c>
      <c r="AD40" s="61">
        <f t="shared" si="12"/>
        <v>-8.9730807577267993E-3</v>
      </c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</row>
    <row r="41" spans="1:168" ht="15" x14ac:dyDescent="0.2">
      <c r="A41" s="234" t="s">
        <v>43</v>
      </c>
      <c r="B41" s="240"/>
      <c r="C41" s="240"/>
      <c r="D41" s="241"/>
      <c r="E41" s="102"/>
      <c r="F41" s="102"/>
      <c r="G41" s="103">
        <f>SUM(G38:G40)</f>
        <v>14.206265459699999</v>
      </c>
      <c r="H41" s="114"/>
      <c r="I41" s="115"/>
      <c r="J41" s="116"/>
      <c r="K41" s="103">
        <f>SUM(K38:K40)</f>
        <v>15.164265459699999</v>
      </c>
      <c r="L41" s="117"/>
      <c r="M41" s="105">
        <f t="shared" si="13"/>
        <v>0.95800000000000018</v>
      </c>
      <c r="N41" s="106">
        <f t="shared" si="8"/>
        <v>6.743503440208351E-2</v>
      </c>
      <c r="O41" s="22"/>
      <c r="P41" s="22"/>
      <c r="Q41" s="99" t="s">
        <v>43</v>
      </c>
      <c r="R41" s="112"/>
      <c r="S41" s="112"/>
      <c r="T41" s="113"/>
      <c r="U41" s="102"/>
      <c r="V41" s="102"/>
      <c r="W41" s="103">
        <f>SUM(W38:W40)</f>
        <v>13.9632441994</v>
      </c>
      <c r="X41" s="114"/>
      <c r="Y41" s="115"/>
      <c r="Z41" s="116"/>
      <c r="AA41" s="103">
        <f>SUM(AA38:AA40)</f>
        <v>14.746244199400001</v>
      </c>
      <c r="AB41" s="117"/>
      <c r="AC41" s="105">
        <f t="shared" si="11"/>
        <v>0.78300000000000125</v>
      </c>
      <c r="AD41" s="106">
        <f t="shared" si="12"/>
        <v>5.607579362062913E-2</v>
      </c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</row>
    <row r="42" spans="1:168" ht="14.25" x14ac:dyDescent="0.2">
      <c r="A42" s="242" t="s">
        <v>44</v>
      </c>
      <c r="B42" s="231"/>
      <c r="C42" s="232"/>
      <c r="D42" s="233"/>
      <c r="E42" s="119">
        <f>[2]Sentinel_RPP_PSS!$I42</f>
        <v>4.4000000000000003E-3</v>
      </c>
      <c r="F42" s="110">
        <f>E18*E16</f>
        <v>186.53069500000001</v>
      </c>
      <c r="G42" s="120">
        <f t="shared" ref="G42:G48" si="14">F42*E42</f>
        <v>0.82073505800000013</v>
      </c>
      <c r="H42" s="96"/>
      <c r="I42" s="119">
        <f>Sentinel_PSS!I42</f>
        <v>4.4000000000000003E-3</v>
      </c>
      <c r="J42" s="111">
        <f>E18*E16</f>
        <v>186.53069500000001</v>
      </c>
      <c r="K42" s="120">
        <f t="shared" ref="K42:K48" si="15">J42*I42</f>
        <v>0.82073505800000013</v>
      </c>
      <c r="L42" s="96"/>
      <c r="M42" s="60">
        <f t="shared" si="13"/>
        <v>0</v>
      </c>
      <c r="N42" s="121">
        <f t="shared" si="8"/>
        <v>0</v>
      </c>
      <c r="O42" s="22"/>
      <c r="P42" s="22"/>
      <c r="Q42" s="118" t="s">
        <v>44</v>
      </c>
      <c r="R42" s="92"/>
      <c r="S42" s="93"/>
      <c r="T42" s="94"/>
      <c r="U42" s="119">
        <v>4.4000000000000003E-3</v>
      </c>
      <c r="V42" s="110">
        <f>U18*U16</f>
        <v>186.53069500000001</v>
      </c>
      <c r="W42" s="120">
        <f t="shared" ref="W42:W48" si="16">V42*U42</f>
        <v>0.82073505800000013</v>
      </c>
      <c r="X42" s="96"/>
      <c r="Y42" s="119">
        <v>4.4000000000000003E-3</v>
      </c>
      <c r="Z42" s="111">
        <f>U18*U16</f>
        <v>186.53069500000001</v>
      </c>
      <c r="AA42" s="120">
        <f t="shared" ref="AA42:AA48" si="17">Z42*Y42</f>
        <v>0.82073505800000013</v>
      </c>
      <c r="AB42" s="96"/>
      <c r="AC42" s="60">
        <f t="shared" si="11"/>
        <v>0</v>
      </c>
      <c r="AD42" s="121">
        <f t="shared" si="12"/>
        <v>0</v>
      </c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</row>
    <row r="43" spans="1:168" ht="14.25" x14ac:dyDescent="0.2">
      <c r="A43" s="242" t="s">
        <v>45</v>
      </c>
      <c r="B43" s="231"/>
      <c r="C43" s="232"/>
      <c r="D43" s="233"/>
      <c r="E43" s="119">
        <f>[2]Sentinel_RPP_PSS!$I43</f>
        <v>1.2999999999999999E-3</v>
      </c>
      <c r="F43" s="110">
        <f>E18*E16</f>
        <v>186.53069500000001</v>
      </c>
      <c r="G43" s="120">
        <f t="shared" si="14"/>
        <v>0.24248990349999999</v>
      </c>
      <c r="H43" s="96"/>
      <c r="I43" s="119">
        <f>Sentinel_PSS!I43</f>
        <v>1.2999999999999999E-3</v>
      </c>
      <c r="J43" s="111">
        <f>E18*E16</f>
        <v>186.53069500000001</v>
      </c>
      <c r="K43" s="120">
        <f t="shared" si="15"/>
        <v>0.24248990349999999</v>
      </c>
      <c r="L43" s="96"/>
      <c r="M43" s="60">
        <f t="shared" si="13"/>
        <v>0</v>
      </c>
      <c r="N43" s="121">
        <f t="shared" si="8"/>
        <v>0</v>
      </c>
      <c r="O43" s="22"/>
      <c r="P43" s="22"/>
      <c r="Q43" s="118" t="s">
        <v>45</v>
      </c>
      <c r="R43" s="92"/>
      <c r="S43" s="93"/>
      <c r="T43" s="94"/>
      <c r="U43" s="119">
        <v>1.1999999999999999E-3</v>
      </c>
      <c r="V43" s="110">
        <f>U18*U16</f>
        <v>186.53069500000001</v>
      </c>
      <c r="W43" s="120">
        <f t="shared" si="16"/>
        <v>0.22383683399999998</v>
      </c>
      <c r="X43" s="96"/>
      <c r="Y43" s="119">
        <v>1.1999999999999999E-3</v>
      </c>
      <c r="Z43" s="111">
        <f>U18*U16</f>
        <v>186.53069500000001</v>
      </c>
      <c r="AA43" s="120">
        <f t="shared" si="17"/>
        <v>0.22383683399999998</v>
      </c>
      <c r="AB43" s="96"/>
      <c r="AC43" s="60">
        <f t="shared" si="11"/>
        <v>0</v>
      </c>
      <c r="AD43" s="121">
        <f t="shared" si="12"/>
        <v>0</v>
      </c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</row>
    <row r="44" spans="1:168" ht="14.25" x14ac:dyDescent="0.2">
      <c r="A44" s="231" t="s">
        <v>46</v>
      </c>
      <c r="B44" s="231"/>
      <c r="C44" s="232"/>
      <c r="D44" s="233"/>
      <c r="E44" s="272">
        <f>[2]Sentinel_RPP_PSS!$I44</f>
        <v>0.25</v>
      </c>
      <c r="F44" s="110">
        <v>1</v>
      </c>
      <c r="G44" s="120">
        <f t="shared" si="14"/>
        <v>0.25</v>
      </c>
      <c r="H44" s="96"/>
      <c r="I44" s="272">
        <f>Sentinel_PSS!I44</f>
        <v>0.25</v>
      </c>
      <c r="J44" s="111">
        <v>1</v>
      </c>
      <c r="K44" s="120">
        <f t="shared" si="15"/>
        <v>0.25</v>
      </c>
      <c r="L44" s="96"/>
      <c r="M44" s="60">
        <f t="shared" si="13"/>
        <v>0</v>
      </c>
      <c r="N44" s="121">
        <f t="shared" si="8"/>
        <v>0</v>
      </c>
      <c r="O44" s="22"/>
      <c r="P44" s="22"/>
      <c r="Q44" s="92" t="s">
        <v>46</v>
      </c>
      <c r="R44" s="92"/>
      <c r="S44" s="93"/>
      <c r="T44" s="94"/>
      <c r="U44" s="119">
        <v>0.25</v>
      </c>
      <c r="V44" s="110">
        <v>1</v>
      </c>
      <c r="W44" s="120">
        <f t="shared" si="16"/>
        <v>0.25</v>
      </c>
      <c r="X44" s="96"/>
      <c r="Y44" s="119">
        <v>0.25</v>
      </c>
      <c r="Z44" s="111">
        <v>1</v>
      </c>
      <c r="AA44" s="120">
        <f t="shared" si="17"/>
        <v>0.25</v>
      </c>
      <c r="AB44" s="96"/>
      <c r="AC44" s="60">
        <f t="shared" si="11"/>
        <v>0</v>
      </c>
      <c r="AD44" s="121">
        <f t="shared" si="12"/>
        <v>0</v>
      </c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</row>
    <row r="45" spans="1:168" ht="14.25" x14ac:dyDescent="0.2">
      <c r="A45" s="231" t="s">
        <v>47</v>
      </c>
      <c r="B45" s="231"/>
      <c r="C45" s="232"/>
      <c r="D45" s="233"/>
      <c r="E45" s="273">
        <f>[2]Sentinel_RPP_PSS!$I45</f>
        <v>7.0000000000000001E-3</v>
      </c>
      <c r="F45" s="110">
        <f>E18</f>
        <v>180.31</v>
      </c>
      <c r="G45" s="120">
        <f t="shared" si="14"/>
        <v>1.26217</v>
      </c>
      <c r="H45" s="96"/>
      <c r="I45" s="273">
        <f>Sentinel_PSS!I45</f>
        <v>7.0000000000000001E-3</v>
      </c>
      <c r="J45" s="111">
        <f>E18</f>
        <v>180.31</v>
      </c>
      <c r="K45" s="120">
        <f t="shared" si="15"/>
        <v>1.26217</v>
      </c>
      <c r="L45" s="96"/>
      <c r="M45" s="60">
        <f t="shared" si="13"/>
        <v>0</v>
      </c>
      <c r="N45" s="121">
        <f t="shared" si="8"/>
        <v>0</v>
      </c>
      <c r="O45" s="22"/>
      <c r="P45" s="22"/>
      <c r="Q45" s="92" t="s">
        <v>47</v>
      </c>
      <c r="R45" s="92"/>
      <c r="S45" s="93"/>
      <c r="T45" s="94"/>
      <c r="U45" s="119">
        <v>7.0000000000000001E-3</v>
      </c>
      <c r="V45" s="110">
        <f>U18</f>
        <v>180.31</v>
      </c>
      <c r="W45" s="120">
        <f t="shared" si="16"/>
        <v>1.26217</v>
      </c>
      <c r="X45" s="96"/>
      <c r="Y45" s="119">
        <v>7.0000000000000001E-3</v>
      </c>
      <c r="Z45" s="111">
        <f>U18</f>
        <v>180.31</v>
      </c>
      <c r="AA45" s="120">
        <f t="shared" si="17"/>
        <v>1.26217</v>
      </c>
      <c r="AB45" s="96"/>
      <c r="AC45" s="60">
        <f t="shared" si="11"/>
        <v>0</v>
      </c>
      <c r="AD45" s="121">
        <f t="shared" si="12"/>
        <v>0</v>
      </c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</row>
    <row r="46" spans="1:168" ht="14.25" x14ac:dyDescent="0.2">
      <c r="A46" s="231" t="s">
        <v>48</v>
      </c>
      <c r="B46" s="231"/>
      <c r="C46" s="232"/>
      <c r="D46" s="233"/>
      <c r="E46" s="119">
        <f>[2]Sentinel_RPP_PSS!$I46</f>
        <v>7.4999999999999997E-2</v>
      </c>
      <c r="F46" s="110">
        <v>115.39840000000001</v>
      </c>
      <c r="G46" s="120">
        <f t="shared" si="14"/>
        <v>8.6548800000000004</v>
      </c>
      <c r="H46" s="96"/>
      <c r="I46" s="119">
        <f>Sentinel_PSS!I46</f>
        <v>7.4999999999999997E-2</v>
      </c>
      <c r="J46" s="110">
        <f t="shared" ref="J46:J47" si="18">F46</f>
        <v>115.39840000000001</v>
      </c>
      <c r="K46" s="120">
        <f t="shared" si="15"/>
        <v>8.6548800000000004</v>
      </c>
      <c r="L46" s="96"/>
      <c r="M46" s="60">
        <f t="shared" si="13"/>
        <v>0</v>
      </c>
      <c r="N46" s="121">
        <f t="shared" si="8"/>
        <v>0</v>
      </c>
      <c r="O46" s="22"/>
      <c r="P46" s="22"/>
      <c r="Q46" s="98" t="s">
        <v>48</v>
      </c>
      <c r="R46" s="92"/>
      <c r="S46" s="93"/>
      <c r="T46" s="94"/>
      <c r="U46" s="122">
        <v>7.1999999999999995E-2</v>
      </c>
      <c r="V46" s="110">
        <v>115.39840000000001</v>
      </c>
      <c r="W46" s="120">
        <f t="shared" si="16"/>
        <v>8.3086848</v>
      </c>
      <c r="X46" s="96"/>
      <c r="Y46" s="119">
        <v>7.1999999999999995E-2</v>
      </c>
      <c r="Z46" s="110">
        <f t="shared" ref="Z46:Z47" si="19">V46</f>
        <v>115.39840000000001</v>
      </c>
      <c r="AA46" s="120">
        <f t="shared" si="17"/>
        <v>8.3086848</v>
      </c>
      <c r="AB46" s="96"/>
      <c r="AC46" s="60">
        <f t="shared" si="11"/>
        <v>0</v>
      </c>
      <c r="AD46" s="121">
        <f t="shared" si="12"/>
        <v>0</v>
      </c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</row>
    <row r="47" spans="1:168" ht="14.25" x14ac:dyDescent="0.2">
      <c r="A47" s="231" t="s">
        <v>49</v>
      </c>
      <c r="B47" s="231"/>
      <c r="C47" s="232"/>
      <c r="D47" s="233"/>
      <c r="E47" s="119">
        <f>[2]Sentinel_RPP_PSS!$I47</f>
        <v>0.112</v>
      </c>
      <c r="F47" s="110">
        <v>32.455799999999996</v>
      </c>
      <c r="G47" s="120">
        <f t="shared" si="14"/>
        <v>3.6350495999999999</v>
      </c>
      <c r="H47" s="96"/>
      <c r="I47" s="119">
        <f>Sentinel_PSS!I47</f>
        <v>0.112</v>
      </c>
      <c r="J47" s="110">
        <f t="shared" si="18"/>
        <v>32.455799999999996</v>
      </c>
      <c r="K47" s="120">
        <f t="shared" si="15"/>
        <v>3.6350495999999999</v>
      </c>
      <c r="L47" s="96"/>
      <c r="M47" s="60">
        <f t="shared" si="13"/>
        <v>0</v>
      </c>
      <c r="N47" s="121">
        <f t="shared" si="8"/>
        <v>0</v>
      </c>
      <c r="O47" s="22"/>
      <c r="P47" s="22"/>
      <c r="Q47" s="98" t="s">
        <v>49</v>
      </c>
      <c r="R47" s="92"/>
      <c r="S47" s="93"/>
      <c r="T47" s="94"/>
      <c r="U47" s="122">
        <v>0.109</v>
      </c>
      <c r="V47" s="110">
        <v>32.455799999999996</v>
      </c>
      <c r="W47" s="120">
        <f t="shared" si="16"/>
        <v>3.5376821999999994</v>
      </c>
      <c r="X47" s="96"/>
      <c r="Y47" s="119">
        <v>0.109</v>
      </c>
      <c r="Z47" s="110">
        <f t="shared" si="19"/>
        <v>32.455799999999996</v>
      </c>
      <c r="AA47" s="120">
        <f t="shared" si="17"/>
        <v>3.5376821999999994</v>
      </c>
      <c r="AB47" s="96"/>
      <c r="AC47" s="60">
        <f t="shared" si="11"/>
        <v>0</v>
      </c>
      <c r="AD47" s="121">
        <f t="shared" si="12"/>
        <v>0</v>
      </c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</row>
    <row r="48" spans="1:168" ht="15" thickBot="1" x14ac:dyDescent="0.25">
      <c r="A48" s="192" t="s">
        <v>50</v>
      </c>
      <c r="B48" s="231"/>
      <c r="C48" s="232"/>
      <c r="D48" s="233"/>
      <c r="E48" s="119">
        <f>[2]Sentinel_RPP_PSS!$I48</f>
        <v>0.13500000000000001</v>
      </c>
      <c r="F48" s="110">
        <v>32.455799999999996</v>
      </c>
      <c r="G48" s="120">
        <f t="shared" si="14"/>
        <v>4.3815330000000001</v>
      </c>
      <c r="H48" s="96"/>
      <c r="I48" s="119">
        <f>Sentinel_PSS!I48</f>
        <v>0.13500000000000001</v>
      </c>
      <c r="J48" s="110">
        <f>F48</f>
        <v>32.455799999999996</v>
      </c>
      <c r="K48" s="120">
        <f t="shared" si="15"/>
        <v>4.3815330000000001</v>
      </c>
      <c r="L48" s="96"/>
      <c r="M48" s="60">
        <f t="shared" si="13"/>
        <v>0</v>
      </c>
      <c r="N48" s="121">
        <f t="shared" si="8"/>
        <v>0</v>
      </c>
      <c r="O48" s="22"/>
      <c r="P48" s="22"/>
      <c r="Q48" s="43" t="s">
        <v>50</v>
      </c>
      <c r="R48" s="92"/>
      <c r="S48" s="93"/>
      <c r="T48" s="94"/>
      <c r="U48" s="122">
        <v>0.129</v>
      </c>
      <c r="V48" s="110">
        <v>32.455799999999996</v>
      </c>
      <c r="W48" s="120">
        <f t="shared" si="16"/>
        <v>4.1867981999999992</v>
      </c>
      <c r="X48" s="96"/>
      <c r="Y48" s="119">
        <v>0.129</v>
      </c>
      <c r="Z48" s="110">
        <f>V48</f>
        <v>32.455799999999996</v>
      </c>
      <c r="AA48" s="120">
        <f t="shared" si="17"/>
        <v>4.1867981999999992</v>
      </c>
      <c r="AB48" s="96"/>
      <c r="AC48" s="60">
        <f t="shared" si="11"/>
        <v>0</v>
      </c>
      <c r="AD48" s="121">
        <f t="shared" si="12"/>
        <v>0</v>
      </c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</row>
    <row r="49" spans="1:168" ht="15" thickBot="1" x14ac:dyDescent="0.25">
      <c r="A49" s="243"/>
      <c r="B49" s="244"/>
      <c r="C49" s="244"/>
      <c r="D49" s="245"/>
      <c r="E49" s="126"/>
      <c r="F49" s="127"/>
      <c r="G49" s="128"/>
      <c r="H49" s="129"/>
      <c r="I49" s="126"/>
      <c r="J49" s="130"/>
      <c r="K49" s="128"/>
      <c r="L49" s="129"/>
      <c r="M49" s="131"/>
      <c r="N49" s="132"/>
      <c r="O49" s="22"/>
      <c r="P49" s="22"/>
      <c r="Q49" s="123"/>
      <c r="R49" s="124"/>
      <c r="S49" s="124"/>
      <c r="T49" s="125"/>
      <c r="U49" s="126"/>
      <c r="V49" s="127"/>
      <c r="W49" s="128"/>
      <c r="X49" s="129"/>
      <c r="Y49" s="126"/>
      <c r="Z49" s="130"/>
      <c r="AA49" s="128"/>
      <c r="AB49" s="129"/>
      <c r="AC49" s="131"/>
      <c r="AD49" s="13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</row>
    <row r="50" spans="1:168" ht="15" x14ac:dyDescent="0.2">
      <c r="A50" s="246" t="s">
        <v>51</v>
      </c>
      <c r="B50" s="231"/>
      <c r="C50" s="231"/>
      <c r="D50" s="247"/>
      <c r="E50" s="135"/>
      <c r="F50" s="136"/>
      <c r="G50" s="137">
        <f>SUM(G41:G45,G46:G48)</f>
        <v>33.4531230212</v>
      </c>
      <c r="H50" s="138"/>
      <c r="I50" s="139"/>
      <c r="J50" s="139"/>
      <c r="K50" s="140">
        <f>SUM(K41:K45,K46:K48)</f>
        <v>34.411123021199998</v>
      </c>
      <c r="L50" s="141"/>
      <c r="M50" s="142">
        <f t="shared" ref="M50" si="20">K50-G50</f>
        <v>0.95799999999999841</v>
      </c>
      <c r="N50" s="143">
        <f t="shared" ref="N50" si="21">IF((G50)=0,"",(M50/G50))</f>
        <v>2.8637087168001989E-2</v>
      </c>
      <c r="O50" s="22"/>
      <c r="P50" s="22"/>
      <c r="Q50" s="133" t="s">
        <v>51</v>
      </c>
      <c r="R50" s="92"/>
      <c r="S50" s="92"/>
      <c r="T50" s="134"/>
      <c r="U50" s="135"/>
      <c r="V50" s="136"/>
      <c r="W50" s="137">
        <f>SUM(W41:W45,W46:W48)</f>
        <v>32.553151291399999</v>
      </c>
      <c r="X50" s="138"/>
      <c r="Y50" s="139"/>
      <c r="Z50" s="139"/>
      <c r="AA50" s="140">
        <f>SUM(AA41:AA45,AA46:AA48)</f>
        <v>33.3361512914</v>
      </c>
      <c r="AB50" s="141"/>
      <c r="AC50" s="142">
        <f t="shared" ref="AC50:AC54" si="22">AA50-W50</f>
        <v>0.78300000000000125</v>
      </c>
      <c r="AD50" s="143">
        <f t="shared" ref="AD50:AD54" si="23">IF((W50)=0,"",(AC50/W50))</f>
        <v>2.4052970878025465E-2</v>
      </c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</row>
    <row r="51" spans="1:168" ht="14.25" x14ac:dyDescent="0.2">
      <c r="A51" s="248" t="s">
        <v>52</v>
      </c>
      <c r="B51" s="231"/>
      <c r="C51" s="231"/>
      <c r="D51" s="247"/>
      <c r="E51" s="135">
        <v>0.13</v>
      </c>
      <c r="F51" s="145"/>
      <c r="G51" s="146">
        <f>G50*E51</f>
        <v>4.3489059927560003</v>
      </c>
      <c r="H51" s="55"/>
      <c r="I51" s="135">
        <v>0.13</v>
      </c>
      <c r="J51" s="55"/>
      <c r="K51" s="147">
        <f>K50*I51</f>
        <v>4.473445992756</v>
      </c>
      <c r="L51" s="148"/>
      <c r="M51" s="149">
        <f t="shared" si="13"/>
        <v>0.12453999999999965</v>
      </c>
      <c r="N51" s="150">
        <f t="shared" si="8"/>
        <v>2.8637087168001955E-2</v>
      </c>
      <c r="O51" s="22"/>
      <c r="P51" s="22"/>
      <c r="Q51" s="144" t="s">
        <v>52</v>
      </c>
      <c r="R51" s="92"/>
      <c r="S51" s="92"/>
      <c r="T51" s="134"/>
      <c r="U51" s="135">
        <v>0.13</v>
      </c>
      <c r="V51" s="145"/>
      <c r="W51" s="146">
        <f>W50*U51</f>
        <v>4.2319096678820003</v>
      </c>
      <c r="X51" s="55"/>
      <c r="Y51" s="135">
        <v>0.13</v>
      </c>
      <c r="Z51" s="55"/>
      <c r="AA51" s="147">
        <f>AA50*Y51</f>
        <v>4.3336996678820006</v>
      </c>
      <c r="AB51" s="148"/>
      <c r="AC51" s="149">
        <f t="shared" si="22"/>
        <v>0.10179000000000027</v>
      </c>
      <c r="AD51" s="150">
        <f t="shared" si="23"/>
        <v>2.4052970878025489E-2</v>
      </c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</row>
    <row r="52" spans="1:168" ht="15" x14ac:dyDescent="0.2">
      <c r="A52" s="249" t="s">
        <v>66</v>
      </c>
      <c r="B52" s="231"/>
      <c r="C52" s="231"/>
      <c r="D52" s="247"/>
      <c r="E52" s="55"/>
      <c r="F52" s="145"/>
      <c r="G52" s="146">
        <f>G50+G51</f>
        <v>37.802029013956002</v>
      </c>
      <c r="H52" s="55"/>
      <c r="I52" s="55"/>
      <c r="J52" s="55"/>
      <c r="K52" s="147">
        <f>K50+K51</f>
        <v>38.884569013955996</v>
      </c>
      <c r="L52" s="148"/>
      <c r="M52" s="149">
        <f t="shared" si="13"/>
        <v>1.0825399999999945</v>
      </c>
      <c r="N52" s="150">
        <f t="shared" si="8"/>
        <v>2.8637087168001889E-2</v>
      </c>
      <c r="O52" s="22"/>
      <c r="P52" s="22"/>
      <c r="Q52" s="151" t="s">
        <v>53</v>
      </c>
      <c r="R52" s="92"/>
      <c r="S52" s="92"/>
      <c r="T52" s="134"/>
      <c r="U52" s="55"/>
      <c r="V52" s="145"/>
      <c r="W52" s="146">
        <f>W50+W51</f>
        <v>36.785060959281999</v>
      </c>
      <c r="X52" s="55"/>
      <c r="Y52" s="55"/>
      <c r="Z52" s="55"/>
      <c r="AA52" s="147">
        <f>AA50+AA51</f>
        <v>37.669850959282002</v>
      </c>
      <c r="AB52" s="148"/>
      <c r="AC52" s="149">
        <f t="shared" si="22"/>
        <v>0.88479000000000241</v>
      </c>
      <c r="AD52" s="150">
        <f t="shared" si="23"/>
        <v>2.4052970878025492E-2</v>
      </c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</row>
    <row r="53" spans="1:168" ht="21.75" customHeight="1" x14ac:dyDescent="0.2">
      <c r="A53" s="290" t="s">
        <v>67</v>
      </c>
      <c r="B53" s="290"/>
      <c r="C53" s="290"/>
      <c r="D53" s="247"/>
      <c r="E53" s="55"/>
      <c r="F53" s="145"/>
      <c r="G53" s="152">
        <f>ROUND(-G52*10%,2)</f>
        <v>-3.78</v>
      </c>
      <c r="H53" s="55"/>
      <c r="I53" s="55"/>
      <c r="J53" s="55"/>
      <c r="K53" s="153">
        <f>ROUND(-K52*10%,2)</f>
        <v>-3.89</v>
      </c>
      <c r="L53" s="148"/>
      <c r="M53" s="154">
        <f t="shared" si="13"/>
        <v>-0.11000000000000032</v>
      </c>
      <c r="N53" s="155">
        <f t="shared" si="8"/>
        <v>2.9100529100529186E-2</v>
      </c>
      <c r="O53" s="22"/>
      <c r="P53" s="22"/>
      <c r="Q53" s="304" t="s">
        <v>54</v>
      </c>
      <c r="R53" s="304"/>
      <c r="S53" s="304"/>
      <c r="T53" s="134"/>
      <c r="U53" s="55"/>
      <c r="V53" s="145"/>
      <c r="W53" s="152">
        <f>ROUND(-W52*10%,2)</f>
        <v>-3.68</v>
      </c>
      <c r="X53" s="55"/>
      <c r="Y53" s="55"/>
      <c r="Z53" s="55"/>
      <c r="AA53" s="153">
        <f>ROUND(-AA52*10%,2)</f>
        <v>-3.77</v>
      </c>
      <c r="AB53" s="148"/>
      <c r="AC53" s="154">
        <f t="shared" si="22"/>
        <v>-8.9999999999999858E-2</v>
      </c>
      <c r="AD53" s="155">
        <f t="shared" si="23"/>
        <v>2.4456521739130394E-2</v>
      </c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</row>
    <row r="54" spans="1:168" ht="15.75" thickBot="1" x14ac:dyDescent="0.25">
      <c r="A54" s="275" t="s">
        <v>55</v>
      </c>
      <c r="B54" s="275"/>
      <c r="C54" s="275"/>
      <c r="D54" s="250"/>
      <c r="E54" s="157"/>
      <c r="F54" s="158"/>
      <c r="G54" s="159">
        <f>G52+G53</f>
        <v>34.022029013956001</v>
      </c>
      <c r="H54" s="160"/>
      <c r="I54" s="160"/>
      <c r="J54" s="160"/>
      <c r="K54" s="161">
        <f>K52+K53</f>
        <v>34.994569013955996</v>
      </c>
      <c r="L54" s="162"/>
      <c r="M54" s="87">
        <f t="shared" si="13"/>
        <v>0.97253999999999508</v>
      </c>
      <c r="N54" s="88">
        <f t="shared" si="8"/>
        <v>2.8585596690927941E-2</v>
      </c>
      <c r="O54" s="22"/>
      <c r="P54" s="22"/>
      <c r="Q54" s="305" t="s">
        <v>55</v>
      </c>
      <c r="R54" s="305"/>
      <c r="S54" s="305"/>
      <c r="T54" s="156"/>
      <c r="U54" s="157"/>
      <c r="V54" s="158"/>
      <c r="W54" s="159">
        <f>W52+W53</f>
        <v>33.105060959282</v>
      </c>
      <c r="X54" s="160"/>
      <c r="Y54" s="160"/>
      <c r="Z54" s="160"/>
      <c r="AA54" s="161">
        <f>AA52+AA53</f>
        <v>33.899850959281999</v>
      </c>
      <c r="AB54" s="162"/>
      <c r="AC54" s="87">
        <f t="shared" si="22"/>
        <v>0.794789999999999</v>
      </c>
      <c r="AD54" s="88">
        <f t="shared" si="23"/>
        <v>2.4008111659349043E-2</v>
      </c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</row>
    <row r="55" spans="1:168" ht="15" thickBot="1" x14ac:dyDescent="0.25">
      <c r="A55" s="243"/>
      <c r="B55" s="244"/>
      <c r="C55" s="244"/>
      <c r="D55" s="245"/>
      <c r="E55" s="251"/>
      <c r="F55" s="252"/>
      <c r="G55" s="253"/>
      <c r="H55" s="254"/>
      <c r="I55" s="251"/>
      <c r="J55" s="254"/>
      <c r="K55" s="255"/>
      <c r="L55" s="252"/>
      <c r="M55" s="256"/>
      <c r="N55" s="257"/>
      <c r="O55" s="22"/>
      <c r="P55" s="22"/>
      <c r="Q55" s="123"/>
      <c r="R55" s="124"/>
      <c r="S55" s="124"/>
      <c r="T55" s="125"/>
      <c r="U55" s="163"/>
      <c r="V55" s="164"/>
      <c r="W55" s="165"/>
      <c r="X55" s="166"/>
      <c r="Y55" s="163"/>
      <c r="Z55" s="166"/>
      <c r="AA55" s="167"/>
      <c r="AB55" s="164"/>
      <c r="AC55" s="168"/>
      <c r="AD55" s="169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</row>
    <row r="56" spans="1:168" ht="14.25" x14ac:dyDescent="0.2">
      <c r="A56" s="192"/>
      <c r="B56" s="192"/>
      <c r="C56" s="192"/>
      <c r="D56" s="191"/>
      <c r="E56" s="191"/>
      <c r="F56" s="191"/>
      <c r="G56" s="191"/>
      <c r="H56" s="191"/>
      <c r="I56" s="191"/>
      <c r="J56" s="191"/>
      <c r="K56" s="258"/>
      <c r="L56" s="191"/>
      <c r="M56" s="191"/>
      <c r="N56" s="191"/>
      <c r="O56" s="22"/>
      <c r="P56" s="22"/>
      <c r="Q56" s="16"/>
      <c r="R56" s="16"/>
      <c r="S56" s="16"/>
      <c r="AA56" s="170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</row>
    <row r="57" spans="1:168" ht="14.25" x14ac:dyDescent="0.2">
      <c r="A57" s="192"/>
      <c r="B57" s="192"/>
      <c r="C57" s="192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22"/>
      <c r="P57" s="22"/>
      <c r="Q57" s="16"/>
      <c r="R57" s="16"/>
      <c r="S57" s="16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22"/>
      <c r="EY57" s="22"/>
      <c r="EZ57" s="22"/>
      <c r="FA57" s="22"/>
      <c r="FB57" s="22"/>
      <c r="FC57" s="22"/>
      <c r="FD57" s="22"/>
      <c r="FE57" s="22"/>
      <c r="FF57" s="22"/>
      <c r="FG57" s="22"/>
      <c r="FH57" s="22"/>
      <c r="FI57" s="22"/>
      <c r="FJ57" s="22"/>
      <c r="FK57" s="22"/>
      <c r="FL57" s="22"/>
    </row>
    <row r="58" spans="1:168" ht="14.25" x14ac:dyDescent="0.2">
      <c r="A58" s="192"/>
      <c r="B58" s="192"/>
      <c r="C58" s="192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22"/>
      <c r="P58" s="22"/>
      <c r="Q58" s="16"/>
      <c r="R58" s="16"/>
      <c r="S58" s="16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EW58" s="22"/>
      <c r="EX58" s="22"/>
      <c r="EY58" s="22"/>
      <c r="EZ58" s="22"/>
      <c r="FA58" s="22"/>
      <c r="FB58" s="22"/>
      <c r="FC58" s="22"/>
      <c r="FD58" s="22"/>
      <c r="FE58" s="22"/>
      <c r="FF58" s="22"/>
      <c r="FG58" s="22"/>
      <c r="FH58" s="22"/>
      <c r="FI58" s="22"/>
      <c r="FJ58" s="22"/>
      <c r="FK58" s="22"/>
      <c r="FL58" s="22"/>
    </row>
    <row r="59" spans="1:168" ht="15" x14ac:dyDescent="0.25">
      <c r="A59" s="203" t="s">
        <v>56</v>
      </c>
      <c r="B59" s="192"/>
      <c r="C59" s="192"/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22"/>
      <c r="P59" s="22"/>
      <c r="Q59" s="33" t="s">
        <v>56</v>
      </c>
      <c r="R59" s="16"/>
      <c r="S59" s="16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  <c r="EX59" s="22"/>
      <c r="EY59" s="22"/>
      <c r="EZ59" s="22"/>
      <c r="FA59" s="22"/>
      <c r="FB59" s="22"/>
      <c r="FC59" s="22"/>
      <c r="FD59" s="22"/>
      <c r="FE59" s="22"/>
      <c r="FF59" s="22"/>
      <c r="FG59" s="22"/>
      <c r="FH59" s="22"/>
      <c r="FI59" s="22"/>
      <c r="FJ59" s="22"/>
      <c r="FK59" s="22"/>
      <c r="FL59" s="22"/>
    </row>
    <row r="60" spans="1:168" x14ac:dyDescent="0.2">
      <c r="A60" s="16"/>
      <c r="B60" s="16"/>
      <c r="C60" s="16"/>
      <c r="O60" s="22"/>
      <c r="P60" s="22"/>
      <c r="Q60" s="16"/>
      <c r="R60" s="16"/>
      <c r="S60" s="16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22"/>
      <c r="FA60" s="22"/>
      <c r="FB60" s="22"/>
      <c r="FC60" s="22"/>
      <c r="FD60" s="22"/>
      <c r="FE60" s="22"/>
      <c r="FF60" s="22"/>
      <c r="FG60" s="22"/>
      <c r="FH60" s="22"/>
      <c r="FI60" s="22"/>
      <c r="FJ60" s="22"/>
      <c r="FK60" s="22"/>
      <c r="FL60" s="22"/>
    </row>
  </sheetData>
  <mergeCells count="28">
    <mergeCell ref="A3:J3"/>
    <mergeCell ref="Q3:Z3"/>
    <mergeCell ref="A10:N10"/>
    <mergeCell ref="Q10:AD10"/>
    <mergeCell ref="A11:N11"/>
    <mergeCell ref="Q11:AD11"/>
    <mergeCell ref="C14:K14"/>
    <mergeCell ref="S14:AA14"/>
    <mergeCell ref="E23:J23"/>
    <mergeCell ref="U23:Z23"/>
    <mergeCell ref="E25:G25"/>
    <mergeCell ref="I25:K25"/>
    <mergeCell ref="M25:N25"/>
    <mergeCell ref="U25:W25"/>
    <mergeCell ref="Y25:AA25"/>
    <mergeCell ref="AC25:AD25"/>
    <mergeCell ref="C26:C27"/>
    <mergeCell ref="M26:M27"/>
    <mergeCell ref="N26:N27"/>
    <mergeCell ref="S26:S27"/>
    <mergeCell ref="AC26:AC27"/>
    <mergeCell ref="AD26:AD27"/>
    <mergeCell ref="A40:C40"/>
    <mergeCell ref="Q40:S40"/>
    <mergeCell ref="A53:C53"/>
    <mergeCell ref="Q53:S53"/>
    <mergeCell ref="A54:C54"/>
    <mergeCell ref="Q54:S54"/>
  </mergeCells>
  <dataValidations count="4">
    <dataValidation type="list" allowBlank="1" showInputMessage="1" showErrorMessage="1" prompt="Select Charge Unit - monthly, per kWh, per kW" sqref="C49 C55 S49 S55">
      <formula1>"Monthly, per kWh, per kW"</formula1>
    </dataValidation>
    <dataValidation type="list" allowBlank="1" showInputMessage="1" showErrorMessage="1" sqref="D39:D40 D55 D28:D31 D34:D37 D42:D49 T39:T40 T55 T28:T31 T34:T37 T42:T49">
      <formula1>#REF!</formula1>
    </dataValidation>
    <dataValidation showDropDown="1" showInputMessage="1" showErrorMessage="1" prompt="Select Charge Unit - monthly, per kWh, per kW" sqref="C28:C31 C34:C37 C39 C42:C48 S28:S31 S34:S37 S39 S42:S48"/>
    <dataValidation type="list" allowBlank="1" showInputMessage="1" showErrorMessage="1" sqref="C14 S14">
      <formula1>BI_LDCLIST</formula1>
    </dataValidation>
  </dataValidations>
  <pageMargins left="0.7" right="0.7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L60"/>
  <sheetViews>
    <sheetView view="pageBreakPreview" topLeftCell="A25" zoomScale="60" zoomScaleNormal="70" workbookViewId="0">
      <selection activeCell="E37" activeCellId="1" sqref="E34 E37"/>
    </sheetView>
  </sheetViews>
  <sheetFormatPr defaultRowHeight="12.75" outlineLevelCol="1" x14ac:dyDescent="0.2"/>
  <cols>
    <col min="1" max="1" width="51.7109375" style="22" customWidth="1"/>
    <col min="2" max="2" width="1.28515625" style="22" customWidth="1"/>
    <col min="3" max="3" width="11.28515625" style="22" customWidth="1"/>
    <col min="4" max="4" width="1.28515625" style="22" customWidth="1"/>
    <col min="5" max="5" width="12.28515625" style="22" customWidth="1"/>
    <col min="6" max="6" width="12.28515625" style="22" bestFit="1" customWidth="1"/>
    <col min="7" max="7" width="14.5703125" style="22" customWidth="1"/>
    <col min="8" max="8" width="2.85546875" style="22" customWidth="1"/>
    <col min="9" max="9" width="12.140625" style="22" customWidth="1"/>
    <col min="10" max="10" width="12.28515625" style="22" customWidth="1"/>
    <col min="11" max="11" width="18.85546875" style="22" customWidth="1"/>
    <col min="12" max="12" width="2.85546875" style="22" customWidth="1"/>
    <col min="13" max="13" width="18.85546875" style="22" customWidth="1"/>
    <col min="14" max="14" width="12.85546875" style="22" customWidth="1"/>
    <col min="15" max="15" width="3.85546875" style="16" customWidth="1"/>
    <col min="16" max="16" width="9.140625" style="16"/>
    <col min="17" max="17" width="51.7109375" style="22" hidden="1" customWidth="1" outlineLevel="1"/>
    <col min="18" max="18" width="1.28515625" style="22" hidden="1" customWidth="1" outlineLevel="1"/>
    <col min="19" max="19" width="11.28515625" style="22" hidden="1" customWidth="1" outlineLevel="1"/>
    <col min="20" max="20" width="1.28515625" style="22" hidden="1" customWidth="1" outlineLevel="1"/>
    <col min="21" max="22" width="12.28515625" style="22" hidden="1" customWidth="1" outlineLevel="1"/>
    <col min="23" max="23" width="14.5703125" style="22" hidden="1" customWidth="1" outlineLevel="1"/>
    <col min="24" max="24" width="2.85546875" style="22" hidden="1" customWidth="1" outlineLevel="1"/>
    <col min="25" max="25" width="12.140625" style="22" hidden="1" customWidth="1" outlineLevel="1"/>
    <col min="26" max="26" width="12.28515625" style="22" hidden="1" customWidth="1" outlineLevel="1"/>
    <col min="27" max="27" width="18.85546875" style="22" hidden="1" customWidth="1" outlineLevel="1"/>
    <col min="28" max="28" width="2.85546875" style="22" hidden="1" customWidth="1" outlineLevel="1"/>
    <col min="29" max="29" width="18.85546875" style="22" hidden="1" customWidth="1" outlineLevel="1"/>
    <col min="30" max="30" width="12.85546875" style="22" hidden="1" customWidth="1" outlineLevel="1"/>
    <col min="31" max="31" width="9.140625" style="16" collapsed="1"/>
    <col min="32" max="168" width="9.140625" style="16"/>
    <col min="169" max="16384" width="9.140625" style="22"/>
  </cols>
  <sheetData>
    <row r="1" spans="1:168" s="12" customFormat="1" ht="15" customHeight="1" x14ac:dyDescent="0.25">
      <c r="A1" s="182"/>
      <c r="B1" s="182"/>
      <c r="C1" s="182"/>
      <c r="D1" s="182"/>
      <c r="E1" s="182"/>
      <c r="F1" s="182"/>
      <c r="G1" s="182"/>
      <c r="H1" s="182"/>
      <c r="I1" s="182"/>
      <c r="J1" s="182"/>
      <c r="K1" s="183"/>
      <c r="L1" s="184"/>
      <c r="M1" s="185"/>
      <c r="N1" s="186"/>
      <c r="O1" s="16"/>
      <c r="P1" s="17"/>
      <c r="Q1" s="11"/>
      <c r="R1" s="11"/>
      <c r="S1" s="11"/>
      <c r="T1" s="11"/>
      <c r="U1" s="11"/>
      <c r="V1" s="11"/>
      <c r="W1" s="11"/>
      <c r="X1" s="11"/>
      <c r="Y1" s="11"/>
      <c r="Z1" s="11"/>
      <c r="AB1" s="13"/>
      <c r="AC1" s="14"/>
      <c r="AD1" s="15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</row>
    <row r="2" spans="1:168" s="12" customFormat="1" ht="15" customHeight="1" x14ac:dyDescent="0.25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3"/>
      <c r="L2" s="184"/>
      <c r="M2" s="185"/>
      <c r="N2" s="188"/>
      <c r="O2" s="16"/>
      <c r="P2" s="175" t="s">
        <v>64</v>
      </c>
      <c r="Q2" s="18"/>
      <c r="R2" s="18"/>
      <c r="S2" s="18"/>
      <c r="T2" s="18"/>
      <c r="U2" s="18"/>
      <c r="V2" s="18"/>
      <c r="W2" s="18"/>
      <c r="X2" s="18"/>
      <c r="Y2" s="18"/>
      <c r="Z2" s="18"/>
      <c r="AB2" s="13"/>
      <c r="AC2" s="14"/>
      <c r="AD2" s="19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</row>
    <row r="3" spans="1:168" s="12" customFormat="1" ht="15" customHeight="1" x14ac:dyDescent="0.25">
      <c r="A3" s="276"/>
      <c r="B3" s="276"/>
      <c r="C3" s="276"/>
      <c r="D3" s="276"/>
      <c r="E3" s="276"/>
      <c r="F3" s="276"/>
      <c r="G3" s="276"/>
      <c r="H3" s="276"/>
      <c r="I3" s="276"/>
      <c r="J3" s="276"/>
      <c r="K3" s="183"/>
      <c r="L3" s="184"/>
      <c r="M3" s="185"/>
      <c r="N3" s="188"/>
      <c r="O3" s="16"/>
      <c r="P3" s="17"/>
      <c r="Q3" s="299"/>
      <c r="R3" s="299"/>
      <c r="S3" s="299"/>
      <c r="T3" s="299"/>
      <c r="U3" s="299"/>
      <c r="V3" s="299"/>
      <c r="W3" s="299"/>
      <c r="X3" s="299"/>
      <c r="Y3" s="299"/>
      <c r="Z3" s="299"/>
      <c r="AB3" s="13"/>
      <c r="AC3" s="14"/>
      <c r="AD3" s="19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</row>
    <row r="4" spans="1:168" s="12" customFormat="1" ht="15" customHeight="1" x14ac:dyDescent="0.25">
      <c r="A4" s="187"/>
      <c r="B4" s="187"/>
      <c r="C4" s="187"/>
      <c r="D4" s="187"/>
      <c r="E4" s="187"/>
      <c r="F4" s="187"/>
      <c r="G4" s="187"/>
      <c r="H4" s="189"/>
      <c r="I4" s="189"/>
      <c r="J4" s="189"/>
      <c r="K4" s="183"/>
      <c r="L4" s="184"/>
      <c r="M4" s="185"/>
      <c r="N4" s="188"/>
      <c r="O4" s="16"/>
      <c r="P4" s="17"/>
      <c r="Q4" s="18"/>
      <c r="R4" s="18"/>
      <c r="S4" s="18"/>
      <c r="T4" s="18"/>
      <c r="U4" s="18"/>
      <c r="V4" s="18"/>
      <c r="W4" s="18"/>
      <c r="X4" s="20"/>
      <c r="Y4" s="20"/>
      <c r="Z4" s="20"/>
      <c r="AB4" s="13"/>
      <c r="AC4" s="14"/>
      <c r="AD4" s="19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</row>
    <row r="5" spans="1:168" s="12" customFormat="1" ht="15" customHeight="1" x14ac:dyDescent="0.25">
      <c r="A5" s="183"/>
      <c r="B5" s="190"/>
      <c r="C5" s="190"/>
      <c r="D5" s="190"/>
      <c r="E5" s="183"/>
      <c r="F5" s="183"/>
      <c r="G5" s="183"/>
      <c r="H5" s="183"/>
      <c r="I5" s="183"/>
      <c r="J5" s="183"/>
      <c r="K5" s="183"/>
      <c r="L5" s="184"/>
      <c r="M5" s="185"/>
      <c r="N5" s="186"/>
      <c r="O5" s="16"/>
      <c r="P5" s="17"/>
      <c r="R5" s="21"/>
      <c r="S5" s="21"/>
      <c r="T5" s="21"/>
      <c r="AB5" s="13"/>
      <c r="AC5" s="14"/>
      <c r="AD5" s="15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</row>
    <row r="6" spans="1:168" s="12" customFormat="1" ht="9" customHeight="1" x14ac:dyDescent="0.2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4"/>
      <c r="M6" s="185"/>
      <c r="N6" s="186"/>
      <c r="O6" s="16"/>
      <c r="P6" s="17"/>
      <c r="AB6" s="13"/>
      <c r="AC6" s="14"/>
      <c r="AD6" s="15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</row>
    <row r="7" spans="1:168" s="12" customFormat="1" ht="15" x14ac:dyDescent="0.25">
      <c r="A7" s="183"/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4"/>
      <c r="M7" s="185"/>
      <c r="N7" s="186"/>
      <c r="O7" s="16"/>
      <c r="P7" s="17"/>
      <c r="AB7" s="13"/>
      <c r="AC7" s="14"/>
      <c r="AD7" s="15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</row>
    <row r="8" spans="1:168" s="12" customFormat="1" ht="15" customHeight="1" x14ac:dyDescent="0.2">
      <c r="A8" s="183"/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91"/>
      <c r="N8" s="191"/>
      <c r="O8" s="16"/>
      <c r="P8" s="17"/>
      <c r="AC8" s="22"/>
      <c r="AD8" s="22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</row>
    <row r="9" spans="1:168" ht="7.5" customHeight="1" x14ac:dyDescent="0.2">
      <c r="A9" s="191"/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</row>
    <row r="10" spans="1:168" ht="18.75" customHeight="1" x14ac:dyDescent="0.25">
      <c r="A10" s="277" t="s">
        <v>71</v>
      </c>
      <c r="B10" s="277"/>
      <c r="C10" s="277"/>
      <c r="D10" s="277"/>
      <c r="E10" s="277"/>
      <c r="F10" s="277"/>
      <c r="G10" s="277"/>
      <c r="H10" s="277"/>
      <c r="I10" s="277"/>
      <c r="J10" s="277"/>
      <c r="K10" s="277"/>
      <c r="L10" s="277"/>
      <c r="M10" s="277"/>
      <c r="N10" s="277"/>
      <c r="Q10" s="300"/>
      <c r="R10" s="300"/>
      <c r="S10" s="300"/>
      <c r="T10" s="300"/>
      <c r="U10" s="300"/>
      <c r="V10" s="300"/>
      <c r="W10" s="300"/>
      <c r="X10" s="300"/>
      <c r="Y10" s="300"/>
      <c r="Z10" s="300"/>
      <c r="AA10" s="300"/>
      <c r="AB10" s="300"/>
      <c r="AC10" s="300"/>
      <c r="AD10" s="300"/>
    </row>
    <row r="11" spans="1:168" ht="18.75" customHeight="1" x14ac:dyDescent="0.25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Q11" s="300"/>
      <c r="R11" s="300"/>
      <c r="S11" s="300"/>
      <c r="T11" s="300"/>
      <c r="U11" s="300"/>
      <c r="V11" s="300"/>
      <c r="W11" s="300"/>
      <c r="X11" s="300"/>
      <c r="Y11" s="300"/>
      <c r="Z11" s="300"/>
      <c r="AA11" s="300"/>
      <c r="AB11" s="300"/>
      <c r="AC11" s="300"/>
      <c r="AD11" s="300"/>
    </row>
    <row r="12" spans="1:168" s="16" customFormat="1" ht="14.25" x14ac:dyDescent="0.2">
      <c r="A12" s="192"/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</row>
    <row r="13" spans="1:168" s="16" customFormat="1" ht="14.25" x14ac:dyDescent="0.2">
      <c r="A13" s="192"/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</row>
    <row r="14" spans="1:168" ht="15.75" x14ac:dyDescent="0.25">
      <c r="A14" s="193" t="s">
        <v>0</v>
      </c>
      <c r="B14" s="191"/>
      <c r="C14" s="278" t="s">
        <v>60</v>
      </c>
      <c r="D14" s="278"/>
      <c r="E14" s="278"/>
      <c r="F14" s="278"/>
      <c r="G14" s="278"/>
      <c r="H14" s="278"/>
      <c r="I14" s="278"/>
      <c r="J14" s="278"/>
      <c r="K14" s="278"/>
      <c r="L14" s="194"/>
      <c r="M14" s="194"/>
      <c r="N14" s="194"/>
      <c r="Q14" s="23" t="s">
        <v>0</v>
      </c>
      <c r="S14" s="301" t="s">
        <v>60</v>
      </c>
      <c r="T14" s="301"/>
      <c r="U14" s="301"/>
      <c r="V14" s="301"/>
      <c r="W14" s="301"/>
      <c r="X14" s="301"/>
      <c r="Y14" s="301"/>
      <c r="Z14" s="301"/>
      <c r="AA14" s="301"/>
      <c r="AB14" s="24"/>
      <c r="AC14" s="24"/>
      <c r="AD14" s="24"/>
    </row>
    <row r="15" spans="1:168" s="16" customFormat="1" ht="15.75" x14ac:dyDescent="0.25">
      <c r="A15" s="195"/>
      <c r="B15" s="192"/>
      <c r="C15" s="196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Q15" s="25"/>
      <c r="S15" s="26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</row>
    <row r="16" spans="1:168" ht="12.75" customHeight="1" x14ac:dyDescent="0.25">
      <c r="A16" s="193" t="s">
        <v>15</v>
      </c>
      <c r="B16" s="191"/>
      <c r="C16" s="198"/>
      <c r="D16" s="198"/>
      <c r="E16" s="199">
        <v>1.0345</v>
      </c>
      <c r="F16" s="198"/>
      <c r="G16" s="198"/>
      <c r="H16" s="198"/>
      <c r="I16" s="198"/>
      <c r="J16" s="198"/>
      <c r="K16" s="198"/>
      <c r="L16" s="198"/>
      <c r="M16" s="198"/>
      <c r="N16" s="198"/>
      <c r="Q16" s="23" t="s">
        <v>15</v>
      </c>
      <c r="S16" s="28"/>
      <c r="T16" s="28"/>
      <c r="U16" s="29">
        <v>1.0345</v>
      </c>
      <c r="V16" s="28"/>
      <c r="W16" s="28"/>
      <c r="X16" s="28"/>
      <c r="Y16" s="28"/>
      <c r="Z16" s="28"/>
      <c r="AA16" s="28"/>
      <c r="AB16" s="28"/>
      <c r="AC16" s="28"/>
      <c r="AD16" s="28"/>
    </row>
    <row r="17" spans="1:168" s="16" customFormat="1" ht="12.75" customHeight="1" x14ac:dyDescent="0.25">
      <c r="A17" s="195"/>
      <c r="B17" s="192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Q17" s="25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</row>
    <row r="18" spans="1:168" ht="12.75" customHeight="1" x14ac:dyDescent="0.25">
      <c r="A18" s="193" t="s">
        <v>16</v>
      </c>
      <c r="B18" s="191"/>
      <c r="C18" s="200" t="s">
        <v>17</v>
      </c>
      <c r="D18" s="201"/>
      <c r="E18" s="259">
        <f>730*E21*E22</f>
        <v>180.31</v>
      </c>
      <c r="F18" s="191"/>
      <c r="G18" s="191"/>
      <c r="H18" s="191"/>
      <c r="I18" s="191"/>
      <c r="J18" s="191"/>
      <c r="K18" s="191"/>
      <c r="L18" s="191"/>
      <c r="M18" s="191"/>
      <c r="N18" s="191"/>
      <c r="Q18" s="23" t="s">
        <v>16</v>
      </c>
      <c r="S18" s="30" t="s">
        <v>17</v>
      </c>
      <c r="T18" s="31"/>
      <c r="U18" s="32">
        <f>730*U21*U22</f>
        <v>180.31</v>
      </c>
    </row>
    <row r="19" spans="1:168" s="16" customFormat="1" ht="12.75" customHeight="1" x14ac:dyDescent="0.25">
      <c r="A19" s="192"/>
      <c r="B19" s="192"/>
      <c r="C19" s="192"/>
      <c r="D19" s="192"/>
      <c r="E19" s="192"/>
      <c r="F19" s="203"/>
      <c r="G19" s="192"/>
      <c r="H19" s="192"/>
      <c r="I19" s="192"/>
      <c r="J19" s="192"/>
      <c r="K19" s="192"/>
      <c r="L19" s="192"/>
      <c r="M19" s="192"/>
      <c r="N19" s="192"/>
      <c r="V19" s="33"/>
    </row>
    <row r="20" spans="1:168" ht="12.75" customHeight="1" x14ac:dyDescent="0.25">
      <c r="A20" s="204" t="s">
        <v>18</v>
      </c>
      <c r="B20" s="191"/>
      <c r="C20" s="191"/>
      <c r="D20" s="191"/>
      <c r="E20" s="191"/>
      <c r="F20" s="201"/>
      <c r="G20" s="191"/>
      <c r="H20" s="191"/>
      <c r="I20" s="191"/>
      <c r="J20" s="191"/>
      <c r="K20" s="191"/>
      <c r="L20" s="191"/>
      <c r="M20" s="191"/>
      <c r="N20" s="191"/>
      <c r="Q20" s="34" t="s">
        <v>18</v>
      </c>
      <c r="V20" s="31"/>
    </row>
    <row r="21" spans="1:168" ht="12.75" customHeight="1" x14ac:dyDescent="0.25">
      <c r="A21" s="205" t="s">
        <v>19</v>
      </c>
      <c r="B21" s="206"/>
      <c r="C21" s="207" t="s">
        <v>20</v>
      </c>
      <c r="D21" s="208"/>
      <c r="E21" s="260">
        <v>1</v>
      </c>
      <c r="F21" s="201">
        <v>38</v>
      </c>
      <c r="G21" s="191"/>
      <c r="H21" s="191"/>
      <c r="I21" s="191"/>
      <c r="J21" s="191"/>
      <c r="K21" s="191"/>
      <c r="L21" s="191"/>
      <c r="M21" s="191"/>
      <c r="N21" s="191"/>
      <c r="Q21" s="35" t="s">
        <v>19</v>
      </c>
      <c r="R21" s="36"/>
      <c r="S21" s="37" t="s">
        <v>20</v>
      </c>
      <c r="T21" s="38"/>
      <c r="U21" s="39">
        <v>1</v>
      </c>
      <c r="V21" s="31">
        <v>38</v>
      </c>
    </row>
    <row r="22" spans="1:168" ht="12.75" customHeight="1" x14ac:dyDescent="0.25">
      <c r="A22" s="205" t="s">
        <v>21</v>
      </c>
      <c r="B22" s="206"/>
      <c r="C22" s="207"/>
      <c r="D22" s="208"/>
      <c r="E22" s="261">
        <v>0.247</v>
      </c>
      <c r="F22" s="191"/>
      <c r="G22" s="191"/>
      <c r="H22" s="191"/>
      <c r="I22" s="191"/>
      <c r="J22" s="191"/>
      <c r="K22" s="191"/>
      <c r="L22" s="191"/>
      <c r="M22" s="191"/>
      <c r="N22" s="191"/>
      <c r="Q22" s="35" t="s">
        <v>21</v>
      </c>
      <c r="R22" s="36"/>
      <c r="S22" s="37"/>
      <c r="T22" s="38"/>
      <c r="U22" s="40">
        <v>0.247</v>
      </c>
    </row>
    <row r="23" spans="1:168" s="16" customFormat="1" ht="15" x14ac:dyDescent="0.25">
      <c r="A23" s="211"/>
      <c r="B23" s="192"/>
      <c r="C23" s="212"/>
      <c r="D23" s="203"/>
      <c r="E23" s="279" t="str">
        <f>IF(AND(ISNUMBER(E21), ISBLANK(E22)), "Please enter a load factor", "")</f>
        <v/>
      </c>
      <c r="F23" s="279"/>
      <c r="G23" s="279"/>
      <c r="H23" s="279"/>
      <c r="I23" s="279"/>
      <c r="J23" s="279"/>
      <c r="K23" s="192"/>
      <c r="L23" s="192"/>
      <c r="M23" s="192"/>
      <c r="N23" s="192"/>
      <c r="Q23" s="41"/>
      <c r="S23" s="42"/>
      <c r="T23" s="33"/>
      <c r="U23" s="302" t="str">
        <f>IF(AND(ISNUMBER(U21), ISBLANK(U22)), "Please enter a load factor", "")</f>
        <v/>
      </c>
      <c r="V23" s="302"/>
      <c r="W23" s="302"/>
      <c r="X23" s="302"/>
      <c r="Y23" s="302"/>
      <c r="Z23" s="302"/>
    </row>
    <row r="24" spans="1:168" s="16" customFormat="1" ht="14.25" x14ac:dyDescent="0.2">
      <c r="A24" s="192"/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Q24" s="43"/>
    </row>
    <row r="25" spans="1:168" s="16" customFormat="1" ht="15" x14ac:dyDescent="0.25">
      <c r="A25" s="192"/>
      <c r="B25" s="192"/>
      <c r="C25" s="213"/>
      <c r="D25" s="213"/>
      <c r="E25" s="280" t="s">
        <v>22</v>
      </c>
      <c r="F25" s="281"/>
      <c r="G25" s="282"/>
      <c r="H25" s="192"/>
      <c r="I25" s="280" t="s">
        <v>23</v>
      </c>
      <c r="J25" s="281"/>
      <c r="K25" s="282"/>
      <c r="L25" s="192"/>
      <c r="M25" s="280" t="s">
        <v>24</v>
      </c>
      <c r="N25" s="282"/>
      <c r="Q25" s="43"/>
      <c r="S25" s="44"/>
      <c r="T25" s="44"/>
      <c r="U25" s="291" t="s">
        <v>22</v>
      </c>
      <c r="V25" s="306"/>
      <c r="W25" s="292"/>
      <c r="Y25" s="291" t="s">
        <v>23</v>
      </c>
      <c r="Z25" s="306"/>
      <c r="AA25" s="292"/>
      <c r="AC25" s="291" t="s">
        <v>24</v>
      </c>
      <c r="AD25" s="292"/>
    </row>
    <row r="26" spans="1:168" s="16" customFormat="1" ht="15" x14ac:dyDescent="0.25">
      <c r="A26" s="192"/>
      <c r="B26" s="192"/>
      <c r="C26" s="283"/>
      <c r="D26" s="197"/>
      <c r="E26" s="214" t="s">
        <v>25</v>
      </c>
      <c r="F26" s="214" t="s">
        <v>26</v>
      </c>
      <c r="G26" s="215" t="s">
        <v>27</v>
      </c>
      <c r="H26" s="192"/>
      <c r="I26" s="214" t="s">
        <v>25</v>
      </c>
      <c r="J26" s="216" t="s">
        <v>26</v>
      </c>
      <c r="K26" s="215" t="s">
        <v>27</v>
      </c>
      <c r="L26" s="192"/>
      <c r="M26" s="285" t="s">
        <v>28</v>
      </c>
      <c r="N26" s="287" t="s">
        <v>29</v>
      </c>
      <c r="Q26" s="43"/>
      <c r="S26" s="293"/>
      <c r="T26" s="45"/>
      <c r="U26" s="46" t="s">
        <v>25</v>
      </c>
      <c r="V26" s="46" t="s">
        <v>26</v>
      </c>
      <c r="W26" s="47" t="s">
        <v>27</v>
      </c>
      <c r="Y26" s="46" t="s">
        <v>25</v>
      </c>
      <c r="Z26" s="48" t="s">
        <v>26</v>
      </c>
      <c r="AA26" s="47" t="s">
        <v>27</v>
      </c>
      <c r="AC26" s="295" t="s">
        <v>28</v>
      </c>
      <c r="AD26" s="297" t="s">
        <v>29</v>
      </c>
    </row>
    <row r="27" spans="1:168" s="16" customFormat="1" ht="15" x14ac:dyDescent="0.25">
      <c r="A27" s="192"/>
      <c r="B27" s="192"/>
      <c r="C27" s="284"/>
      <c r="D27" s="197"/>
      <c r="E27" s="217" t="s">
        <v>30</v>
      </c>
      <c r="F27" s="217"/>
      <c r="G27" s="218" t="s">
        <v>30</v>
      </c>
      <c r="H27" s="192"/>
      <c r="I27" s="217" t="s">
        <v>30</v>
      </c>
      <c r="J27" s="218"/>
      <c r="K27" s="218" t="s">
        <v>30</v>
      </c>
      <c r="L27" s="192"/>
      <c r="M27" s="286"/>
      <c r="N27" s="288"/>
      <c r="Q27" s="43"/>
      <c r="S27" s="294"/>
      <c r="T27" s="45"/>
      <c r="U27" s="49" t="s">
        <v>30</v>
      </c>
      <c r="V27" s="49"/>
      <c r="W27" s="50" t="s">
        <v>30</v>
      </c>
      <c r="Y27" s="49" t="s">
        <v>30</v>
      </c>
      <c r="Z27" s="50"/>
      <c r="AA27" s="50" t="s">
        <v>30</v>
      </c>
      <c r="AC27" s="296"/>
      <c r="AD27" s="298"/>
    </row>
    <row r="28" spans="1:168" ht="14.25" x14ac:dyDescent="0.2">
      <c r="A28" s="219" t="s">
        <v>31</v>
      </c>
      <c r="B28" s="219"/>
      <c r="C28" s="220"/>
      <c r="D28" s="221"/>
      <c r="E28" s="54">
        <f>[2]Sentinel_PSS!$I28</f>
        <v>3.37</v>
      </c>
      <c r="F28" s="55">
        <v>1</v>
      </c>
      <c r="G28" s="56">
        <f>F28*E28</f>
        <v>3.37</v>
      </c>
      <c r="H28" s="57"/>
      <c r="I28" s="54">
        <f>[3]Sentinel!$F$10</f>
        <v>3.42</v>
      </c>
      <c r="J28" s="58">
        <v>1</v>
      </c>
      <c r="K28" s="59">
        <f>J28*I28</f>
        <v>3.42</v>
      </c>
      <c r="L28" s="57"/>
      <c r="M28" s="60">
        <f>K28-G28</f>
        <v>4.9999999999999822E-2</v>
      </c>
      <c r="N28" s="61">
        <f>IF((G28)=0,"",(M28/G28))</f>
        <v>1.4836795252225466E-2</v>
      </c>
      <c r="Q28" s="51" t="s">
        <v>31</v>
      </c>
      <c r="R28" s="51"/>
      <c r="S28" s="52"/>
      <c r="T28" s="53"/>
      <c r="U28" s="54">
        <v>3.32</v>
      </c>
      <c r="V28" s="55">
        <v>1</v>
      </c>
      <c r="W28" s="56">
        <f>V28*U28</f>
        <v>3.32</v>
      </c>
      <c r="X28" s="57"/>
      <c r="Y28" s="54">
        <v>3.34</v>
      </c>
      <c r="Z28" s="58">
        <v>1</v>
      </c>
      <c r="AA28" s="59">
        <f>Z28*Y28</f>
        <v>3.34</v>
      </c>
      <c r="AB28" s="57"/>
      <c r="AC28" s="60">
        <f>AA28-W28</f>
        <v>2.0000000000000018E-2</v>
      </c>
      <c r="AD28" s="61">
        <f>IF((W28)=0,"",(AC28/W28))</f>
        <v>6.0240963855421742E-3</v>
      </c>
    </row>
    <row r="29" spans="1:168" ht="14.25" x14ac:dyDescent="0.2">
      <c r="A29" s="219" t="s">
        <v>32</v>
      </c>
      <c r="B29" s="219"/>
      <c r="C29" s="220"/>
      <c r="D29" s="221"/>
      <c r="E29" s="62">
        <f>[2]Sentinel_PSS!$I29</f>
        <v>7.9142999999999999</v>
      </c>
      <c r="F29" s="63">
        <v>1</v>
      </c>
      <c r="G29" s="56">
        <f>F29*E29</f>
        <v>7.9142999999999999</v>
      </c>
      <c r="H29" s="57"/>
      <c r="I29" s="62">
        <f>[3]Sentinel!$F$11</f>
        <v>8.0251000000000001</v>
      </c>
      <c r="J29" s="64">
        <f>F29</f>
        <v>1</v>
      </c>
      <c r="K29" s="56">
        <f>J29*I29</f>
        <v>8.0251000000000001</v>
      </c>
      <c r="L29" s="57"/>
      <c r="M29" s="60">
        <f>K29-G29</f>
        <v>0.11080000000000023</v>
      </c>
      <c r="N29" s="61">
        <f>IF((G29)=0,"",(M29/G29))</f>
        <v>1.3999974729287521E-2</v>
      </c>
      <c r="Q29" s="51" t="s">
        <v>32</v>
      </c>
      <c r="R29" s="51"/>
      <c r="S29" s="52"/>
      <c r="T29" s="53"/>
      <c r="U29" s="62">
        <v>7.8049999999999997</v>
      </c>
      <c r="V29" s="63">
        <v>1</v>
      </c>
      <c r="W29" s="56">
        <f>V29*U29</f>
        <v>7.8049999999999997</v>
      </c>
      <c r="X29" s="57"/>
      <c r="Y29" s="62">
        <v>7.8425000000000002</v>
      </c>
      <c r="Z29" s="64">
        <f>V29</f>
        <v>1</v>
      </c>
      <c r="AA29" s="56">
        <f>Z29*Y29</f>
        <v>7.8425000000000002</v>
      </c>
      <c r="AB29" s="57"/>
      <c r="AC29" s="60">
        <f>AA29-W29</f>
        <v>3.7500000000000533E-2</v>
      </c>
      <c r="AD29" s="61">
        <f>IF((W29)=0,"",(AC29/W29))</f>
        <v>4.8046124279308823E-3</v>
      </c>
    </row>
    <row r="30" spans="1:168" ht="14.25" x14ac:dyDescent="0.2">
      <c r="A30" s="222" t="s">
        <v>33</v>
      </c>
      <c r="B30" s="222"/>
      <c r="C30" s="220"/>
      <c r="D30" s="221"/>
      <c r="E30" s="66">
        <f>[2]Sentinel_PSS!$I30</f>
        <v>0.22</v>
      </c>
      <c r="F30" s="55">
        <v>1</v>
      </c>
      <c r="G30" s="56">
        <f t="shared" ref="G30:G31" si="0">F30*E30</f>
        <v>0.22</v>
      </c>
      <c r="H30" s="57"/>
      <c r="I30" s="66">
        <f>[3]Sentinel!$F$76</f>
        <v>0.11</v>
      </c>
      <c r="J30" s="58">
        <v>1</v>
      </c>
      <c r="K30" s="59">
        <f t="shared" ref="K30:K31" si="1">J30*I30</f>
        <v>0.11</v>
      </c>
      <c r="L30" s="57"/>
      <c r="M30" s="60">
        <f t="shared" ref="M30:M33" si="2">K30-G30</f>
        <v>-0.11</v>
      </c>
      <c r="N30" s="61">
        <f t="shared" ref="N30:N33" si="3">IF((G30)=0,"",(M30/G30))</f>
        <v>-0.5</v>
      </c>
      <c r="Q30" s="65" t="s">
        <v>33</v>
      </c>
      <c r="R30" s="65"/>
      <c r="S30" s="52"/>
      <c r="T30" s="53"/>
      <c r="U30" s="66">
        <v>0.09</v>
      </c>
      <c r="V30" s="55">
        <v>1</v>
      </c>
      <c r="W30" s="56">
        <f t="shared" ref="W30:W31" si="4">V30*U30</f>
        <v>0.09</v>
      </c>
      <c r="X30" s="57"/>
      <c r="Y30" s="66">
        <v>0.22</v>
      </c>
      <c r="Z30" s="58">
        <v>1</v>
      </c>
      <c r="AA30" s="59">
        <f t="shared" ref="AA30:AA31" si="5">Z30*Y30</f>
        <v>0.22</v>
      </c>
      <c r="AB30" s="57"/>
      <c r="AC30" s="60">
        <f t="shared" ref="AC30:AC33" si="6">AA30-W30</f>
        <v>0.13</v>
      </c>
      <c r="AD30" s="61">
        <f t="shared" ref="AD30:AD33" si="7">IF((W30)=0,"",(AC30/W30))</f>
        <v>1.4444444444444446</v>
      </c>
    </row>
    <row r="31" spans="1:168" ht="14.25" x14ac:dyDescent="0.2">
      <c r="A31" s="223" t="s">
        <v>34</v>
      </c>
      <c r="B31" s="224"/>
      <c r="C31" s="225"/>
      <c r="D31" s="226"/>
      <c r="E31" s="71">
        <f>[2]Sentinel_PSS!$I31</f>
        <v>4.1599999999999998E-2</v>
      </c>
      <c r="F31" s="72">
        <v>1</v>
      </c>
      <c r="G31" s="73">
        <f t="shared" si="0"/>
        <v>4.1599999999999998E-2</v>
      </c>
      <c r="H31" s="74"/>
      <c r="I31" s="71">
        <f>[3]Sentinel!$F$77</f>
        <v>4.1599999999999998E-2</v>
      </c>
      <c r="J31" s="75">
        <f>F31</f>
        <v>1</v>
      </c>
      <c r="K31" s="73">
        <f t="shared" si="1"/>
        <v>4.1599999999999998E-2</v>
      </c>
      <c r="L31" s="74"/>
      <c r="M31" s="76">
        <f t="shared" si="2"/>
        <v>0</v>
      </c>
      <c r="N31" s="77">
        <f t="shared" si="3"/>
        <v>0</v>
      </c>
      <c r="Q31" s="67" t="s">
        <v>34</v>
      </c>
      <c r="R31" s="68"/>
      <c r="S31" s="69"/>
      <c r="T31" s="70"/>
      <c r="U31" s="71">
        <v>0</v>
      </c>
      <c r="V31" s="72">
        <v>1</v>
      </c>
      <c r="W31" s="73">
        <f t="shared" si="4"/>
        <v>0</v>
      </c>
      <c r="X31" s="74"/>
      <c r="Y31" s="71">
        <v>4.1599999999999998E-2</v>
      </c>
      <c r="Z31" s="75">
        <f>V31</f>
        <v>1</v>
      </c>
      <c r="AA31" s="73">
        <f t="shared" si="5"/>
        <v>4.1599999999999998E-2</v>
      </c>
      <c r="AB31" s="74"/>
      <c r="AC31" s="76">
        <f t="shared" si="6"/>
        <v>4.1599999999999998E-2</v>
      </c>
      <c r="AD31" s="77" t="str">
        <f t="shared" si="7"/>
        <v/>
      </c>
    </row>
    <row r="32" spans="1:168" s="90" customFormat="1" ht="15" x14ac:dyDescent="0.2">
      <c r="A32" s="227" t="s">
        <v>35</v>
      </c>
      <c r="B32" s="228"/>
      <c r="C32" s="228"/>
      <c r="D32" s="229"/>
      <c r="E32" s="81"/>
      <c r="F32" s="82"/>
      <c r="G32" s="83">
        <f>SUM(G28:G31)</f>
        <v>11.545900000000001</v>
      </c>
      <c r="H32" s="84"/>
      <c r="I32" s="81"/>
      <c r="J32" s="85"/>
      <c r="K32" s="83">
        <f>SUM(K28:K31)</f>
        <v>11.5967</v>
      </c>
      <c r="L32" s="86"/>
      <c r="M32" s="87">
        <f t="shared" si="2"/>
        <v>5.0799999999998846E-2</v>
      </c>
      <c r="N32" s="88">
        <f t="shared" si="3"/>
        <v>4.3998302427700605E-3</v>
      </c>
      <c r="O32" s="89"/>
      <c r="P32" s="89"/>
      <c r="Q32" s="78" t="s">
        <v>35</v>
      </c>
      <c r="R32" s="79"/>
      <c r="S32" s="79"/>
      <c r="T32" s="80"/>
      <c r="U32" s="81"/>
      <c r="V32" s="82"/>
      <c r="W32" s="83">
        <f>SUM(W28:W31)</f>
        <v>11.215</v>
      </c>
      <c r="X32" s="84"/>
      <c r="Y32" s="81"/>
      <c r="Z32" s="85"/>
      <c r="AA32" s="83">
        <f>SUM(AA28:AA31)</f>
        <v>11.444100000000002</v>
      </c>
      <c r="AB32" s="86"/>
      <c r="AC32" s="87">
        <f t="shared" si="6"/>
        <v>0.22910000000000252</v>
      </c>
      <c r="AD32" s="88">
        <f t="shared" si="7"/>
        <v>2.0427998216674324E-2</v>
      </c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89"/>
      <c r="CP32" s="89"/>
      <c r="CQ32" s="89"/>
      <c r="CR32" s="89"/>
      <c r="CS32" s="89"/>
      <c r="CT32" s="89"/>
      <c r="CU32" s="89"/>
      <c r="CV32" s="89"/>
      <c r="CW32" s="89"/>
      <c r="CX32" s="89"/>
      <c r="CY32" s="89"/>
      <c r="CZ32" s="89"/>
      <c r="DA32" s="89"/>
      <c r="DB32" s="89"/>
      <c r="DC32" s="89"/>
      <c r="DD32" s="89"/>
      <c r="DE32" s="89"/>
      <c r="DF32" s="89"/>
      <c r="DG32" s="89"/>
      <c r="DH32" s="89"/>
      <c r="DI32" s="89"/>
      <c r="DJ32" s="89"/>
      <c r="DK32" s="89"/>
      <c r="DL32" s="89"/>
      <c r="DM32" s="89"/>
      <c r="DN32" s="89"/>
      <c r="DO32" s="89"/>
      <c r="DP32" s="89"/>
      <c r="DQ32" s="89"/>
      <c r="DR32" s="89"/>
      <c r="DS32" s="89"/>
      <c r="DT32" s="89"/>
      <c r="DU32" s="89"/>
      <c r="DV32" s="89"/>
      <c r="DW32" s="89"/>
      <c r="DX32" s="89"/>
      <c r="DY32" s="89"/>
      <c r="DZ32" s="89"/>
      <c r="EA32" s="89"/>
      <c r="EB32" s="89"/>
      <c r="EC32" s="89"/>
      <c r="ED32" s="89"/>
      <c r="EE32" s="89"/>
      <c r="EF32" s="89"/>
      <c r="EG32" s="89"/>
      <c r="EH32" s="89"/>
      <c r="EI32" s="89"/>
      <c r="EJ32" s="89"/>
      <c r="EK32" s="89"/>
      <c r="EL32" s="89"/>
      <c r="EM32" s="89"/>
      <c r="EN32" s="89"/>
      <c r="EO32" s="89"/>
      <c r="EP32" s="89"/>
      <c r="EQ32" s="89"/>
      <c r="ER32" s="89"/>
      <c r="ES32" s="89"/>
      <c r="ET32" s="89"/>
      <c r="EU32" s="89"/>
      <c r="EV32" s="89"/>
      <c r="EW32" s="89"/>
      <c r="EX32" s="89"/>
      <c r="EY32" s="89"/>
      <c r="EZ32" s="89"/>
      <c r="FA32" s="89"/>
      <c r="FB32" s="89"/>
      <c r="FC32" s="89"/>
      <c r="FD32" s="89"/>
      <c r="FE32" s="89"/>
      <c r="FF32" s="89"/>
      <c r="FG32" s="89"/>
      <c r="FH32" s="89"/>
      <c r="FI32" s="89"/>
      <c r="FJ32" s="89"/>
      <c r="FK32" s="89"/>
      <c r="FL32" s="89"/>
    </row>
    <row r="33" spans="1:168" ht="14.25" x14ac:dyDescent="0.2">
      <c r="A33" s="230" t="s">
        <v>36</v>
      </c>
      <c r="B33" s="231"/>
      <c r="C33" s="232"/>
      <c r="D33" s="233"/>
      <c r="E33" s="62">
        <f>[2]Sentinel_PSS!$I33</f>
        <v>9.2460000000000001E-2</v>
      </c>
      <c r="F33" s="95">
        <f>E18*(E16-1)</f>
        <v>6.2206949999999956</v>
      </c>
      <c r="G33" s="56">
        <f>E33*F33</f>
        <v>0.57516545969999955</v>
      </c>
      <c r="H33" s="84"/>
      <c r="I33" s="62">
        <f>[3]Sentinel!$F$15</f>
        <v>9.2460000000000001E-2</v>
      </c>
      <c r="J33" s="95">
        <f>F33</f>
        <v>6.2206949999999956</v>
      </c>
      <c r="K33" s="56">
        <f>I33*J33</f>
        <v>0.57516545969999955</v>
      </c>
      <c r="L33" s="96"/>
      <c r="M33" s="60">
        <f t="shared" si="2"/>
        <v>0</v>
      </c>
      <c r="N33" s="61">
        <f t="shared" si="3"/>
        <v>0</v>
      </c>
      <c r="O33" s="22"/>
      <c r="P33" s="22"/>
      <c r="Q33" s="91" t="s">
        <v>36</v>
      </c>
      <c r="R33" s="92"/>
      <c r="S33" s="93"/>
      <c r="T33" s="94"/>
      <c r="U33" s="62">
        <f>U46*0.64+U47*0.18+U48*0.18</f>
        <v>8.8919999999999999E-2</v>
      </c>
      <c r="V33" s="95">
        <f>U18*(U16-1)</f>
        <v>6.2206949999999956</v>
      </c>
      <c r="W33" s="56">
        <f>U33*V33</f>
        <v>0.55314419939999959</v>
      </c>
      <c r="X33" s="84"/>
      <c r="Y33" s="62">
        <f>Y46*0.64+Y47*0.18+Y48*0.18</f>
        <v>8.8919999999999999E-2</v>
      </c>
      <c r="Z33" s="95">
        <f>V33</f>
        <v>6.2206949999999956</v>
      </c>
      <c r="AA33" s="56">
        <f>Y33*Z33</f>
        <v>0.55314419939999959</v>
      </c>
      <c r="AB33" s="96"/>
      <c r="AC33" s="60">
        <f t="shared" si="6"/>
        <v>0</v>
      </c>
      <c r="AD33" s="61">
        <f t="shared" si="7"/>
        <v>0</v>
      </c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</row>
    <row r="34" spans="1:168" ht="14.25" x14ac:dyDescent="0.2">
      <c r="A34" s="230" t="s">
        <v>37</v>
      </c>
      <c r="B34" s="231"/>
      <c r="C34" s="232"/>
      <c r="D34" s="233"/>
      <c r="E34" s="97">
        <f>[2]Sentinel_PSS!$I34</f>
        <v>-1.1116999999999999</v>
      </c>
      <c r="F34" s="95">
        <v>1</v>
      </c>
      <c r="G34" s="56">
        <f>F34*E34</f>
        <v>-1.1116999999999999</v>
      </c>
      <c r="H34" s="84"/>
      <c r="I34" s="97">
        <f>[3]Sentinel!$F$78</f>
        <v>-0.3029</v>
      </c>
      <c r="J34" s="95">
        <f>F34</f>
        <v>1</v>
      </c>
      <c r="K34" s="56">
        <f>J34*I34</f>
        <v>-0.3029</v>
      </c>
      <c r="L34" s="96"/>
      <c r="M34" s="60">
        <f>K34-G34</f>
        <v>0.80879999999999996</v>
      </c>
      <c r="N34" s="61">
        <f>IF((G34)=0,"",(M34/G34))</f>
        <v>-0.72753440676441483</v>
      </c>
      <c r="O34" s="22"/>
      <c r="P34" s="22"/>
      <c r="Q34" s="91" t="s">
        <v>37</v>
      </c>
      <c r="R34" s="92"/>
      <c r="S34" s="93"/>
      <c r="T34" s="94"/>
      <c r="U34" s="97">
        <f>[4]Sentinel!$C$78</f>
        <v>-0.80879999999999996</v>
      </c>
      <c r="V34" s="95">
        <v>1</v>
      </c>
      <c r="W34" s="56">
        <f>V34*U34</f>
        <v>-0.80879999999999996</v>
      </c>
      <c r="X34" s="84"/>
      <c r="Y34" s="97">
        <f>[4]Sentinel!$D$78</f>
        <v>-1.1116999999999999</v>
      </c>
      <c r="Z34" s="95">
        <f>V34</f>
        <v>1</v>
      </c>
      <c r="AA34" s="56">
        <f>Z34*Y34</f>
        <v>-1.1116999999999999</v>
      </c>
      <c r="AB34" s="96"/>
      <c r="AC34" s="60">
        <f>AA34-W34</f>
        <v>-0.30289999999999995</v>
      </c>
      <c r="AD34" s="61">
        <f>IF((W34)=0,"",(AC34/W34))</f>
        <v>0.3745054401582591</v>
      </c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</row>
    <row r="35" spans="1:168" ht="14.25" x14ac:dyDescent="0.2">
      <c r="A35" s="231" t="s">
        <v>38</v>
      </c>
      <c r="B35" s="231"/>
      <c r="C35" s="232"/>
      <c r="D35" s="233"/>
      <c r="E35" s="62">
        <f>[2]Sentinel_PSS!$I35</f>
        <v>0.1031</v>
      </c>
      <c r="F35" s="95">
        <v>1</v>
      </c>
      <c r="G35" s="56">
        <f>F35*E35</f>
        <v>0.1031</v>
      </c>
      <c r="H35" s="84"/>
      <c r="I35" s="62">
        <f>[3]Sentinel!$F$17</f>
        <v>0.1031</v>
      </c>
      <c r="J35" s="95">
        <f>F35</f>
        <v>1</v>
      </c>
      <c r="K35" s="56">
        <f>J35*I35</f>
        <v>0.1031</v>
      </c>
      <c r="L35" s="96"/>
      <c r="M35" s="60">
        <f>K35-G35</f>
        <v>0</v>
      </c>
      <c r="N35" s="61">
        <f>IF((G35)=0,"",(M35/G35))</f>
        <v>0</v>
      </c>
      <c r="O35" s="22"/>
      <c r="P35" s="22"/>
      <c r="Q35" s="98" t="s">
        <v>38</v>
      </c>
      <c r="R35" s="92"/>
      <c r="S35" s="93"/>
      <c r="T35" s="94"/>
      <c r="U35" s="62">
        <v>0.1031</v>
      </c>
      <c r="V35" s="95">
        <v>1</v>
      </c>
      <c r="W35" s="56">
        <f>V35*U35</f>
        <v>0.1031</v>
      </c>
      <c r="X35" s="84"/>
      <c r="Y35" s="62">
        <v>0.1031</v>
      </c>
      <c r="Z35" s="95">
        <f>V35</f>
        <v>1</v>
      </c>
      <c r="AA35" s="56">
        <f>Z35*Y35</f>
        <v>0.1031</v>
      </c>
      <c r="AB35" s="96"/>
      <c r="AC35" s="60">
        <f>AA35-W35</f>
        <v>0</v>
      </c>
      <c r="AD35" s="61">
        <f>IF((W35)=0,"",(AC35/W35))</f>
        <v>0</v>
      </c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</row>
    <row r="36" spans="1:168" ht="14.25" x14ac:dyDescent="0.2">
      <c r="A36" s="231" t="s">
        <v>39</v>
      </c>
      <c r="B36" s="231"/>
      <c r="C36" s="232"/>
      <c r="D36" s="233"/>
      <c r="E36" s="62">
        <f>[2]Sentinel_PSS!$I36</f>
        <v>0</v>
      </c>
      <c r="F36" s="95"/>
      <c r="G36" s="56">
        <f t="shared" ref="G36:G37" si="8">F36*E36</f>
        <v>0</v>
      </c>
      <c r="H36" s="84"/>
      <c r="I36" s="62"/>
      <c r="J36" s="95"/>
      <c r="K36" s="56">
        <f t="shared" ref="K36:K37" si="9">J36*I36</f>
        <v>0</v>
      </c>
      <c r="L36" s="96"/>
      <c r="M36" s="60">
        <f t="shared" ref="M36:M37" si="10">K36-G36</f>
        <v>0</v>
      </c>
      <c r="N36" s="61" t="str">
        <f t="shared" ref="N36:N37" si="11">IF((G36)=0,"",(M36/G36))</f>
        <v/>
      </c>
      <c r="O36" s="22"/>
      <c r="P36" s="22"/>
      <c r="Q36" s="98" t="s">
        <v>39</v>
      </c>
      <c r="R36" s="92"/>
      <c r="S36" s="93"/>
      <c r="T36" s="94"/>
      <c r="U36" s="62"/>
      <c r="V36" s="95"/>
      <c r="W36" s="56">
        <f t="shared" ref="W36:W37" si="12">V36*U36</f>
        <v>0</v>
      </c>
      <c r="X36" s="84"/>
      <c r="Y36" s="62"/>
      <c r="Z36" s="95"/>
      <c r="AA36" s="56">
        <f t="shared" ref="AA36:AA37" si="13">Z36*Y36</f>
        <v>0</v>
      </c>
      <c r="AB36" s="96"/>
      <c r="AC36" s="60">
        <f t="shared" ref="AC36:AC48" si="14">AA36-W36</f>
        <v>0</v>
      </c>
      <c r="AD36" s="61" t="str">
        <f t="shared" ref="AD36:AD48" si="15">IF((W36)=0,"",(AC36/W36))</f>
        <v/>
      </c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</row>
    <row r="37" spans="1:168" ht="14.25" x14ac:dyDescent="0.2">
      <c r="A37" s="231" t="s">
        <v>57</v>
      </c>
      <c r="B37" s="231"/>
      <c r="C37" s="232"/>
      <c r="D37" s="233"/>
      <c r="E37" s="62">
        <f>[2]Sentinel_PSS!$I37</f>
        <v>1.8E-3</v>
      </c>
      <c r="F37" s="95">
        <f>E18</f>
        <v>180.31</v>
      </c>
      <c r="G37" s="56">
        <f t="shared" si="8"/>
        <v>0.32455800000000001</v>
      </c>
      <c r="H37" s="84"/>
      <c r="I37" s="62"/>
      <c r="J37" s="171"/>
      <c r="K37" s="56">
        <f t="shared" si="9"/>
        <v>0</v>
      </c>
      <c r="L37" s="96"/>
      <c r="M37" s="60">
        <f t="shared" si="10"/>
        <v>-0.32455800000000001</v>
      </c>
      <c r="N37" s="61">
        <f t="shared" si="11"/>
        <v>-1</v>
      </c>
      <c r="O37" s="22"/>
      <c r="P37" s="22"/>
      <c r="Q37" s="98" t="s">
        <v>57</v>
      </c>
      <c r="R37" s="92"/>
      <c r="S37" s="93"/>
      <c r="T37" s="94"/>
      <c r="U37" s="62">
        <f>[4]Sentinel!$C$79</f>
        <v>1.8E-3</v>
      </c>
      <c r="V37" s="95">
        <f>U18</f>
        <v>180.31</v>
      </c>
      <c r="W37" s="56">
        <f t="shared" si="12"/>
        <v>0.32455800000000001</v>
      </c>
      <c r="X37" s="84"/>
      <c r="Y37" s="62">
        <f>[4]Sentinel!$D$79</f>
        <v>1.8E-3</v>
      </c>
      <c r="Z37" s="171">
        <f>U18</f>
        <v>180.31</v>
      </c>
      <c r="AA37" s="56">
        <f t="shared" si="13"/>
        <v>0.32455800000000001</v>
      </c>
      <c r="AB37" s="96"/>
      <c r="AC37" s="60">
        <f t="shared" si="14"/>
        <v>0</v>
      </c>
      <c r="AD37" s="61">
        <f t="shared" si="15"/>
        <v>0</v>
      </c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</row>
    <row r="38" spans="1:168" ht="15" x14ac:dyDescent="0.2">
      <c r="A38" s="234" t="s">
        <v>40</v>
      </c>
      <c r="B38" s="235"/>
      <c r="C38" s="235"/>
      <c r="D38" s="236"/>
      <c r="E38" s="102"/>
      <c r="F38" s="102"/>
      <c r="G38" s="103">
        <f>SUM(G32:G37)</f>
        <v>11.437023459699999</v>
      </c>
      <c r="H38" s="84"/>
      <c r="I38" s="102"/>
      <c r="J38" s="104"/>
      <c r="K38" s="103">
        <f>SUM(K32:K37)</f>
        <v>11.9720654597</v>
      </c>
      <c r="L38" s="86"/>
      <c r="M38" s="105">
        <f t="shared" ref="M38:M54" si="16">K38-G38</f>
        <v>0.53504200000000068</v>
      </c>
      <c r="N38" s="106">
        <f t="shared" ref="N38:N54" si="17">IF((G38)=0,"",(M38/G38))</f>
        <v>4.6781577556896541E-2</v>
      </c>
      <c r="O38" s="22"/>
      <c r="P38" s="22"/>
      <c r="Q38" s="99" t="s">
        <v>40</v>
      </c>
      <c r="R38" s="100"/>
      <c r="S38" s="100"/>
      <c r="T38" s="101"/>
      <c r="U38" s="102"/>
      <c r="V38" s="102"/>
      <c r="W38" s="103">
        <f>SUM(W32:W37)</f>
        <v>11.387002199399999</v>
      </c>
      <c r="X38" s="84"/>
      <c r="Y38" s="102"/>
      <c r="Z38" s="104"/>
      <c r="AA38" s="103">
        <f>SUM(AA32:AA37)</f>
        <v>11.313202199400001</v>
      </c>
      <c r="AB38" s="86"/>
      <c r="AC38" s="105">
        <f t="shared" si="14"/>
        <v>-7.3799999999998533E-2</v>
      </c>
      <c r="AD38" s="106">
        <f t="shared" si="15"/>
        <v>-6.4810736581650246E-3</v>
      </c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</row>
    <row r="39" spans="1:168" ht="14.25" x14ac:dyDescent="0.2">
      <c r="A39" s="237" t="s">
        <v>41</v>
      </c>
      <c r="B39" s="237"/>
      <c r="C39" s="238"/>
      <c r="D39" s="239"/>
      <c r="E39" s="62">
        <f>[2]Sentinel_PSS!$I39</f>
        <v>2.1787999999999998</v>
      </c>
      <c r="F39" s="110">
        <v>1</v>
      </c>
      <c r="G39" s="56">
        <f>F39*E39</f>
        <v>2.1787999999999998</v>
      </c>
      <c r="H39" s="84"/>
      <c r="I39" s="62">
        <f>[3]Sentinel!$F$20</f>
        <v>2.2561</v>
      </c>
      <c r="J39" s="111">
        <f>F39</f>
        <v>1</v>
      </c>
      <c r="K39" s="56">
        <f>J39*I39</f>
        <v>2.2561</v>
      </c>
      <c r="L39" s="96"/>
      <c r="M39" s="60">
        <f t="shared" si="16"/>
        <v>7.7300000000000146E-2</v>
      </c>
      <c r="N39" s="61">
        <f t="shared" si="17"/>
        <v>3.5478244905452615E-2</v>
      </c>
      <c r="O39" s="22"/>
      <c r="P39" s="22"/>
      <c r="Q39" s="107" t="s">
        <v>41</v>
      </c>
      <c r="R39" s="107"/>
      <c r="S39" s="108"/>
      <c r="T39" s="109"/>
      <c r="U39" s="62">
        <v>2.0983999999999998</v>
      </c>
      <c r="V39" s="110">
        <v>1</v>
      </c>
      <c r="W39" s="56">
        <f>V39*U39</f>
        <v>2.0983999999999998</v>
      </c>
      <c r="X39" s="84"/>
      <c r="Y39" s="62">
        <v>2.0804</v>
      </c>
      <c r="Z39" s="111">
        <f>V39</f>
        <v>1</v>
      </c>
      <c r="AA39" s="56">
        <f>Z39*Y39</f>
        <v>2.0804</v>
      </c>
      <c r="AB39" s="96"/>
      <c r="AC39" s="60">
        <f t="shared" si="14"/>
        <v>-1.7999999999999794E-2</v>
      </c>
      <c r="AD39" s="61">
        <f t="shared" si="15"/>
        <v>-8.5779641631718428E-3</v>
      </c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</row>
    <row r="40" spans="1:168" ht="14.25" x14ac:dyDescent="0.2">
      <c r="A40" s="289" t="s">
        <v>42</v>
      </c>
      <c r="B40" s="289"/>
      <c r="C40" s="289"/>
      <c r="D40" s="239"/>
      <c r="E40" s="62">
        <f>[2]Sentinel_PSS!$I40</f>
        <v>0.84179999999999999</v>
      </c>
      <c r="F40" s="110">
        <v>1</v>
      </c>
      <c r="G40" s="56">
        <f>F40*E40</f>
        <v>0.84179999999999999</v>
      </c>
      <c r="H40" s="84"/>
      <c r="I40" s="62">
        <f>[3]Sentinel!$F$21</f>
        <v>0.8629</v>
      </c>
      <c r="J40" s="111">
        <f>F40</f>
        <v>1</v>
      </c>
      <c r="K40" s="56">
        <f>J40*I40</f>
        <v>0.8629</v>
      </c>
      <c r="L40" s="96"/>
      <c r="M40" s="60">
        <f t="shared" si="16"/>
        <v>2.1100000000000008E-2</v>
      </c>
      <c r="N40" s="61">
        <f t="shared" si="17"/>
        <v>2.5065336184366842E-2</v>
      </c>
      <c r="O40" s="22"/>
      <c r="P40" s="22"/>
      <c r="Q40" s="303" t="s">
        <v>42</v>
      </c>
      <c r="R40" s="303"/>
      <c r="S40" s="303"/>
      <c r="T40" s="109"/>
      <c r="U40" s="62">
        <v>0.8024</v>
      </c>
      <c r="V40" s="110">
        <v>1</v>
      </c>
      <c r="W40" s="56">
        <f>V40*U40</f>
        <v>0.8024</v>
      </c>
      <c r="X40" s="84"/>
      <c r="Y40" s="62">
        <v>0.79520000000000002</v>
      </c>
      <c r="Z40" s="111">
        <f>V40</f>
        <v>1</v>
      </c>
      <c r="AA40" s="56">
        <f>Z40*Y40</f>
        <v>0.79520000000000002</v>
      </c>
      <c r="AB40" s="96"/>
      <c r="AC40" s="60">
        <f t="shared" si="14"/>
        <v>-7.1999999999999842E-3</v>
      </c>
      <c r="AD40" s="61">
        <f t="shared" si="15"/>
        <v>-8.9730807577267993E-3</v>
      </c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</row>
    <row r="41" spans="1:168" ht="15" x14ac:dyDescent="0.2">
      <c r="A41" s="234" t="s">
        <v>43</v>
      </c>
      <c r="B41" s="240"/>
      <c r="C41" s="240"/>
      <c r="D41" s="241"/>
      <c r="E41" s="102"/>
      <c r="F41" s="102"/>
      <c r="G41" s="103">
        <f>SUM(G38:G40)</f>
        <v>14.457623459699999</v>
      </c>
      <c r="H41" s="114"/>
      <c r="I41" s="115"/>
      <c r="J41" s="116"/>
      <c r="K41" s="103">
        <f>SUM(K38:K40)</f>
        <v>15.091065459699999</v>
      </c>
      <c r="L41" s="117"/>
      <c r="M41" s="105">
        <f t="shared" si="16"/>
        <v>0.6334420000000005</v>
      </c>
      <c r="N41" s="106">
        <f t="shared" si="17"/>
        <v>4.3813701592498429E-2</v>
      </c>
      <c r="O41" s="22"/>
      <c r="P41" s="22"/>
      <c r="Q41" s="99" t="s">
        <v>43</v>
      </c>
      <c r="R41" s="112"/>
      <c r="S41" s="112"/>
      <c r="T41" s="113"/>
      <c r="U41" s="102"/>
      <c r="V41" s="102"/>
      <c r="W41" s="103">
        <f>SUM(W38:W40)</f>
        <v>14.2878021994</v>
      </c>
      <c r="X41" s="114"/>
      <c r="Y41" s="115"/>
      <c r="Z41" s="116"/>
      <c r="AA41" s="103">
        <f>SUM(AA38:AA40)</f>
        <v>14.1888021994</v>
      </c>
      <c r="AB41" s="117"/>
      <c r="AC41" s="105">
        <f t="shared" si="14"/>
        <v>-9.9000000000000199E-2</v>
      </c>
      <c r="AD41" s="106">
        <f t="shared" si="15"/>
        <v>-6.9289873010810292E-3</v>
      </c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</row>
    <row r="42" spans="1:168" ht="14.25" x14ac:dyDescent="0.2">
      <c r="A42" s="242" t="s">
        <v>44</v>
      </c>
      <c r="B42" s="231"/>
      <c r="C42" s="232"/>
      <c r="D42" s="233"/>
      <c r="E42" s="119">
        <f>[2]Sentinel_PSS!$I42</f>
        <v>4.4000000000000003E-3</v>
      </c>
      <c r="F42" s="110">
        <f>E18*E16</f>
        <v>186.53069500000001</v>
      </c>
      <c r="G42" s="120">
        <f t="shared" ref="G42:G48" si="18">F42*E42</f>
        <v>0.82073505800000013</v>
      </c>
      <c r="H42" s="96"/>
      <c r="I42" s="119">
        <v>4.4000000000000003E-3</v>
      </c>
      <c r="J42" s="111">
        <f>E18*E16</f>
        <v>186.53069500000001</v>
      </c>
      <c r="K42" s="120">
        <f t="shared" ref="K42:K48" si="19">J42*I42</f>
        <v>0.82073505800000013</v>
      </c>
      <c r="L42" s="96"/>
      <c r="M42" s="60">
        <f t="shared" si="16"/>
        <v>0</v>
      </c>
      <c r="N42" s="121">
        <f t="shared" si="17"/>
        <v>0</v>
      </c>
      <c r="O42" s="22"/>
      <c r="P42" s="22"/>
      <c r="Q42" s="118" t="s">
        <v>44</v>
      </c>
      <c r="R42" s="92"/>
      <c r="S42" s="93"/>
      <c r="T42" s="94"/>
      <c r="U42" s="119">
        <v>4.4000000000000003E-3</v>
      </c>
      <c r="V42" s="110">
        <f>U18*U16</f>
        <v>186.53069500000001</v>
      </c>
      <c r="W42" s="120">
        <f t="shared" ref="W42:W48" si="20">V42*U42</f>
        <v>0.82073505800000013</v>
      </c>
      <c r="X42" s="96"/>
      <c r="Y42" s="119">
        <v>4.4000000000000003E-3</v>
      </c>
      <c r="Z42" s="111">
        <f>U18*U16</f>
        <v>186.53069500000001</v>
      </c>
      <c r="AA42" s="120">
        <f t="shared" ref="AA42:AA48" si="21">Z42*Y42</f>
        <v>0.82073505800000013</v>
      </c>
      <c r="AB42" s="96"/>
      <c r="AC42" s="60">
        <f t="shared" si="14"/>
        <v>0</v>
      </c>
      <c r="AD42" s="121">
        <f t="shared" si="15"/>
        <v>0</v>
      </c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</row>
    <row r="43" spans="1:168" ht="14.25" x14ac:dyDescent="0.2">
      <c r="A43" s="242" t="s">
        <v>45</v>
      </c>
      <c r="B43" s="231"/>
      <c r="C43" s="232"/>
      <c r="D43" s="233"/>
      <c r="E43" s="119">
        <f>[2]Sentinel_PSS!$I43</f>
        <v>1.2999999999999999E-3</v>
      </c>
      <c r="F43" s="110">
        <f>E18*E16</f>
        <v>186.53069500000001</v>
      </c>
      <c r="G43" s="120">
        <f t="shared" si="18"/>
        <v>0.24248990349999999</v>
      </c>
      <c r="H43" s="96"/>
      <c r="I43" s="119">
        <v>1.2999999999999999E-3</v>
      </c>
      <c r="J43" s="111">
        <f>E18*E16</f>
        <v>186.53069500000001</v>
      </c>
      <c r="K43" s="120">
        <f t="shared" si="19"/>
        <v>0.24248990349999999</v>
      </c>
      <c r="L43" s="96"/>
      <c r="M43" s="60">
        <f t="shared" si="16"/>
        <v>0</v>
      </c>
      <c r="N43" s="121">
        <f t="shared" si="17"/>
        <v>0</v>
      </c>
      <c r="O43" s="22"/>
      <c r="P43" s="22"/>
      <c r="Q43" s="118" t="s">
        <v>45</v>
      </c>
      <c r="R43" s="92"/>
      <c r="S43" s="93"/>
      <c r="T43" s="94"/>
      <c r="U43" s="119">
        <v>1.1999999999999999E-3</v>
      </c>
      <c r="V43" s="110">
        <f>U18*U16</f>
        <v>186.53069500000001</v>
      </c>
      <c r="W43" s="120">
        <f t="shared" si="20"/>
        <v>0.22383683399999998</v>
      </c>
      <c r="X43" s="96"/>
      <c r="Y43" s="119">
        <v>1.1999999999999999E-3</v>
      </c>
      <c r="Z43" s="111">
        <f>U18*U16</f>
        <v>186.53069500000001</v>
      </c>
      <c r="AA43" s="120">
        <f t="shared" si="21"/>
        <v>0.22383683399999998</v>
      </c>
      <c r="AB43" s="96"/>
      <c r="AC43" s="60">
        <f t="shared" si="14"/>
        <v>0</v>
      </c>
      <c r="AD43" s="121">
        <f t="shared" si="15"/>
        <v>0</v>
      </c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</row>
    <row r="44" spans="1:168" ht="14.25" x14ac:dyDescent="0.2">
      <c r="A44" s="231" t="s">
        <v>46</v>
      </c>
      <c r="B44" s="231"/>
      <c r="C44" s="232"/>
      <c r="D44" s="233"/>
      <c r="E44" s="272">
        <f>[2]Sentinel_PSS!$I44</f>
        <v>0.25</v>
      </c>
      <c r="F44" s="110">
        <v>1</v>
      </c>
      <c r="G44" s="120">
        <f t="shared" si="18"/>
        <v>0.25</v>
      </c>
      <c r="H44" s="96"/>
      <c r="I44" s="272">
        <v>0.25</v>
      </c>
      <c r="J44" s="111">
        <v>1</v>
      </c>
      <c r="K44" s="120">
        <f t="shared" si="19"/>
        <v>0.25</v>
      </c>
      <c r="L44" s="96"/>
      <c r="M44" s="60">
        <f t="shared" si="16"/>
        <v>0</v>
      </c>
      <c r="N44" s="121">
        <f t="shared" si="17"/>
        <v>0</v>
      </c>
      <c r="O44" s="22"/>
      <c r="P44" s="22"/>
      <c r="Q44" s="92" t="s">
        <v>46</v>
      </c>
      <c r="R44" s="92"/>
      <c r="S44" s="93"/>
      <c r="T44" s="94"/>
      <c r="U44" s="119">
        <v>0.25</v>
      </c>
      <c r="V44" s="110">
        <v>1</v>
      </c>
      <c r="W44" s="120">
        <f t="shared" si="20"/>
        <v>0.25</v>
      </c>
      <c r="X44" s="96"/>
      <c r="Y44" s="119">
        <v>0.25</v>
      </c>
      <c r="Z44" s="111">
        <v>1</v>
      </c>
      <c r="AA44" s="120">
        <f t="shared" si="21"/>
        <v>0.25</v>
      </c>
      <c r="AB44" s="96"/>
      <c r="AC44" s="60">
        <f t="shared" si="14"/>
        <v>0</v>
      </c>
      <c r="AD44" s="121">
        <f t="shared" si="15"/>
        <v>0</v>
      </c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</row>
    <row r="45" spans="1:168" ht="14.25" x14ac:dyDescent="0.2">
      <c r="A45" s="231" t="s">
        <v>47</v>
      </c>
      <c r="B45" s="231"/>
      <c r="C45" s="232"/>
      <c r="D45" s="233"/>
      <c r="E45" s="273">
        <f>[2]Sentinel_PSS!$I45</f>
        <v>7.0000000000000001E-3</v>
      </c>
      <c r="F45" s="110">
        <f>E18</f>
        <v>180.31</v>
      </c>
      <c r="G45" s="120">
        <f t="shared" si="18"/>
        <v>1.26217</v>
      </c>
      <c r="H45" s="96"/>
      <c r="I45" s="273">
        <v>7.0000000000000001E-3</v>
      </c>
      <c r="J45" s="111">
        <f>E18</f>
        <v>180.31</v>
      </c>
      <c r="K45" s="120">
        <f t="shared" si="19"/>
        <v>1.26217</v>
      </c>
      <c r="L45" s="96"/>
      <c r="M45" s="60">
        <f t="shared" si="16"/>
        <v>0</v>
      </c>
      <c r="N45" s="121">
        <f t="shared" si="17"/>
        <v>0</v>
      </c>
      <c r="O45" s="22"/>
      <c r="P45" s="22"/>
      <c r="Q45" s="92" t="s">
        <v>47</v>
      </c>
      <c r="R45" s="92"/>
      <c r="S45" s="93"/>
      <c r="T45" s="94"/>
      <c r="U45" s="119">
        <v>7.0000000000000001E-3</v>
      </c>
      <c r="V45" s="110">
        <f>U18</f>
        <v>180.31</v>
      </c>
      <c r="W45" s="120">
        <f t="shared" si="20"/>
        <v>1.26217</v>
      </c>
      <c r="X45" s="96"/>
      <c r="Y45" s="119">
        <v>7.0000000000000001E-3</v>
      </c>
      <c r="Z45" s="111">
        <f>U18</f>
        <v>180.31</v>
      </c>
      <c r="AA45" s="120">
        <f t="shared" si="21"/>
        <v>1.26217</v>
      </c>
      <c r="AB45" s="96"/>
      <c r="AC45" s="60">
        <f t="shared" si="14"/>
        <v>0</v>
      </c>
      <c r="AD45" s="121">
        <f t="shared" si="15"/>
        <v>0</v>
      </c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</row>
    <row r="46" spans="1:168" ht="14.25" x14ac:dyDescent="0.2">
      <c r="A46" s="231" t="s">
        <v>48</v>
      </c>
      <c r="B46" s="231"/>
      <c r="C46" s="232"/>
      <c r="D46" s="233"/>
      <c r="E46" s="119">
        <f>[2]Sentinel_PSS!$I46</f>
        <v>7.4999999999999997E-2</v>
      </c>
      <c r="F46" s="110">
        <v>115.39840000000001</v>
      </c>
      <c r="G46" s="120">
        <f t="shared" si="18"/>
        <v>8.6548800000000004</v>
      </c>
      <c r="H46" s="96"/>
      <c r="I46" s="119">
        <v>7.4999999999999997E-2</v>
      </c>
      <c r="J46" s="110">
        <f t="shared" ref="J46:J47" si="22">F46</f>
        <v>115.39840000000001</v>
      </c>
      <c r="K46" s="120">
        <f t="shared" si="19"/>
        <v>8.6548800000000004</v>
      </c>
      <c r="L46" s="96"/>
      <c r="M46" s="60">
        <f t="shared" si="16"/>
        <v>0</v>
      </c>
      <c r="N46" s="121">
        <f t="shared" si="17"/>
        <v>0</v>
      </c>
      <c r="O46" s="22"/>
      <c r="P46" s="22"/>
      <c r="Q46" s="98" t="s">
        <v>48</v>
      </c>
      <c r="R46" s="92"/>
      <c r="S46" s="93"/>
      <c r="T46" s="94"/>
      <c r="U46" s="122">
        <v>7.1999999999999995E-2</v>
      </c>
      <c r="V46" s="110">
        <v>115.39840000000001</v>
      </c>
      <c r="W46" s="120">
        <f t="shared" si="20"/>
        <v>8.3086848</v>
      </c>
      <c r="X46" s="96"/>
      <c r="Y46" s="119">
        <v>7.1999999999999995E-2</v>
      </c>
      <c r="Z46" s="110">
        <f t="shared" ref="Z46:Z47" si="23">V46</f>
        <v>115.39840000000001</v>
      </c>
      <c r="AA46" s="120">
        <f t="shared" si="21"/>
        <v>8.3086848</v>
      </c>
      <c r="AB46" s="96"/>
      <c r="AC46" s="60">
        <f t="shared" si="14"/>
        <v>0</v>
      </c>
      <c r="AD46" s="121">
        <f t="shared" si="15"/>
        <v>0</v>
      </c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</row>
    <row r="47" spans="1:168" ht="14.25" x14ac:dyDescent="0.2">
      <c r="A47" s="231" t="s">
        <v>49</v>
      </c>
      <c r="B47" s="231"/>
      <c r="C47" s="232"/>
      <c r="D47" s="233"/>
      <c r="E47" s="119">
        <f>[2]Sentinel_PSS!$I47</f>
        <v>0.112</v>
      </c>
      <c r="F47" s="110">
        <v>32.455799999999996</v>
      </c>
      <c r="G47" s="120">
        <f t="shared" si="18"/>
        <v>3.6350495999999999</v>
      </c>
      <c r="H47" s="96"/>
      <c r="I47" s="119">
        <v>0.112</v>
      </c>
      <c r="J47" s="110">
        <f t="shared" si="22"/>
        <v>32.455799999999996</v>
      </c>
      <c r="K47" s="120">
        <f t="shared" si="19"/>
        <v>3.6350495999999999</v>
      </c>
      <c r="L47" s="96"/>
      <c r="M47" s="60">
        <f t="shared" si="16"/>
        <v>0</v>
      </c>
      <c r="N47" s="121">
        <f t="shared" si="17"/>
        <v>0</v>
      </c>
      <c r="O47" s="22"/>
      <c r="P47" s="22"/>
      <c r="Q47" s="98" t="s">
        <v>49</v>
      </c>
      <c r="R47" s="92"/>
      <c r="S47" s="93"/>
      <c r="T47" s="94"/>
      <c r="U47" s="122">
        <v>0.109</v>
      </c>
      <c r="V47" s="110">
        <v>32.455799999999996</v>
      </c>
      <c r="W47" s="120">
        <f t="shared" si="20"/>
        <v>3.5376821999999994</v>
      </c>
      <c r="X47" s="96"/>
      <c r="Y47" s="119">
        <v>0.109</v>
      </c>
      <c r="Z47" s="110">
        <f t="shared" si="23"/>
        <v>32.455799999999996</v>
      </c>
      <c r="AA47" s="120">
        <f t="shared" si="21"/>
        <v>3.5376821999999994</v>
      </c>
      <c r="AB47" s="96"/>
      <c r="AC47" s="60">
        <f t="shared" si="14"/>
        <v>0</v>
      </c>
      <c r="AD47" s="121">
        <f t="shared" si="15"/>
        <v>0</v>
      </c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</row>
    <row r="48" spans="1:168" ht="15" thickBot="1" x14ac:dyDescent="0.25">
      <c r="A48" s="192" t="s">
        <v>50</v>
      </c>
      <c r="B48" s="231"/>
      <c r="C48" s="232"/>
      <c r="D48" s="233"/>
      <c r="E48" s="119">
        <f>[2]Sentinel_PSS!$I48</f>
        <v>0.13500000000000001</v>
      </c>
      <c r="F48" s="110">
        <v>32.455799999999996</v>
      </c>
      <c r="G48" s="120">
        <f t="shared" si="18"/>
        <v>4.3815330000000001</v>
      </c>
      <c r="H48" s="96"/>
      <c r="I48" s="119">
        <v>0.13500000000000001</v>
      </c>
      <c r="J48" s="110">
        <f>F48</f>
        <v>32.455799999999996</v>
      </c>
      <c r="K48" s="120">
        <f t="shared" si="19"/>
        <v>4.3815330000000001</v>
      </c>
      <c r="L48" s="96"/>
      <c r="M48" s="60">
        <f t="shared" si="16"/>
        <v>0</v>
      </c>
      <c r="N48" s="121">
        <f t="shared" si="17"/>
        <v>0</v>
      </c>
      <c r="O48" s="22"/>
      <c r="P48" s="22"/>
      <c r="Q48" s="43" t="s">
        <v>50</v>
      </c>
      <c r="R48" s="92"/>
      <c r="S48" s="93"/>
      <c r="T48" s="94"/>
      <c r="U48" s="122">
        <v>0.129</v>
      </c>
      <c r="V48" s="110">
        <v>32.455799999999996</v>
      </c>
      <c r="W48" s="120">
        <f t="shared" si="20"/>
        <v>4.1867981999999992</v>
      </c>
      <c r="X48" s="96"/>
      <c r="Y48" s="119">
        <v>0.129</v>
      </c>
      <c r="Z48" s="110">
        <f>V48</f>
        <v>32.455799999999996</v>
      </c>
      <c r="AA48" s="120">
        <f t="shared" si="21"/>
        <v>4.1867981999999992</v>
      </c>
      <c r="AB48" s="96"/>
      <c r="AC48" s="60">
        <f t="shared" si="14"/>
        <v>0</v>
      </c>
      <c r="AD48" s="121">
        <f t="shared" si="15"/>
        <v>0</v>
      </c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</row>
    <row r="49" spans="1:168" ht="15" thickBot="1" x14ac:dyDescent="0.25">
      <c r="A49" s="243"/>
      <c r="B49" s="244"/>
      <c r="C49" s="244"/>
      <c r="D49" s="245"/>
      <c r="E49" s="126"/>
      <c r="F49" s="127"/>
      <c r="G49" s="128"/>
      <c r="H49" s="129"/>
      <c r="I49" s="126"/>
      <c r="J49" s="130"/>
      <c r="K49" s="128"/>
      <c r="L49" s="129"/>
      <c r="M49" s="131"/>
      <c r="N49" s="132"/>
      <c r="O49" s="22"/>
      <c r="P49" s="22"/>
      <c r="Q49" s="123"/>
      <c r="R49" s="124"/>
      <c r="S49" s="124"/>
      <c r="T49" s="125"/>
      <c r="U49" s="126"/>
      <c r="V49" s="127"/>
      <c r="W49" s="128"/>
      <c r="X49" s="129"/>
      <c r="Y49" s="126"/>
      <c r="Z49" s="130"/>
      <c r="AA49" s="128"/>
      <c r="AB49" s="129"/>
      <c r="AC49" s="131"/>
      <c r="AD49" s="13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</row>
    <row r="50" spans="1:168" ht="15" x14ac:dyDescent="0.2">
      <c r="A50" s="246" t="s">
        <v>51</v>
      </c>
      <c r="B50" s="231"/>
      <c r="C50" s="231"/>
      <c r="D50" s="247"/>
      <c r="E50" s="135"/>
      <c r="F50" s="136"/>
      <c r="G50" s="137">
        <f>SUM(G41:G45,G46:G48)</f>
        <v>33.704481021199996</v>
      </c>
      <c r="H50" s="138"/>
      <c r="I50" s="139"/>
      <c r="J50" s="139"/>
      <c r="K50" s="140">
        <f>SUM(K41:K45,K46:K48)</f>
        <v>34.337923021199998</v>
      </c>
      <c r="L50" s="141"/>
      <c r="M50" s="142">
        <f t="shared" ref="M50" si="24">K50-G50</f>
        <v>0.63344200000000228</v>
      </c>
      <c r="N50" s="143">
        <f t="shared" ref="N50" si="25">IF((G50)=0,"",(M50/G50))</f>
        <v>1.8793999516015972E-2</v>
      </c>
      <c r="O50" s="22"/>
      <c r="P50" s="22"/>
      <c r="Q50" s="133" t="s">
        <v>51</v>
      </c>
      <c r="R50" s="92"/>
      <c r="S50" s="92"/>
      <c r="T50" s="134"/>
      <c r="U50" s="135"/>
      <c r="V50" s="136"/>
      <c r="W50" s="137">
        <f>SUM(W41:W45,W46:W48)</f>
        <v>32.877709291399995</v>
      </c>
      <c r="X50" s="138"/>
      <c r="Y50" s="139"/>
      <c r="Z50" s="139"/>
      <c r="AA50" s="140">
        <f>SUM(AA41:AA45,AA46:AA48)</f>
        <v>32.778709291399998</v>
      </c>
      <c r="AB50" s="141"/>
      <c r="AC50" s="142">
        <f t="shared" ref="AC50:AC54" si="26">AA50-W50</f>
        <v>-9.8999999999996646E-2</v>
      </c>
      <c r="AD50" s="143">
        <f t="shared" ref="AD50:AD54" si="27">IF((W50)=0,"",(AC50/W50))</f>
        <v>-3.0111586887804445E-3</v>
      </c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</row>
    <row r="51" spans="1:168" ht="14.25" x14ac:dyDescent="0.2">
      <c r="A51" s="248" t="s">
        <v>52</v>
      </c>
      <c r="B51" s="231"/>
      <c r="C51" s="231"/>
      <c r="D51" s="247"/>
      <c r="E51" s="135">
        <v>0.13</v>
      </c>
      <c r="F51" s="145"/>
      <c r="G51" s="146">
        <f>G50*E51</f>
        <v>4.3815825327559992</v>
      </c>
      <c r="H51" s="55"/>
      <c r="I51" s="135">
        <v>0.13</v>
      </c>
      <c r="J51" s="55"/>
      <c r="K51" s="147">
        <f>K50*I51</f>
        <v>4.4639299927560003</v>
      </c>
      <c r="L51" s="148"/>
      <c r="M51" s="149">
        <f t="shared" si="16"/>
        <v>8.2347460000001149E-2</v>
      </c>
      <c r="N51" s="150">
        <f t="shared" si="17"/>
        <v>1.8793999516016169E-2</v>
      </c>
      <c r="O51" s="22"/>
      <c r="P51" s="22"/>
      <c r="Q51" s="144" t="s">
        <v>52</v>
      </c>
      <c r="R51" s="92"/>
      <c r="S51" s="92"/>
      <c r="T51" s="134"/>
      <c r="U51" s="135">
        <v>0.13</v>
      </c>
      <c r="V51" s="145"/>
      <c r="W51" s="146">
        <f>W50*U51</f>
        <v>4.2741022078819997</v>
      </c>
      <c r="X51" s="55"/>
      <c r="Y51" s="135">
        <v>0.13</v>
      </c>
      <c r="Z51" s="55"/>
      <c r="AA51" s="147">
        <f>AA50*Y51</f>
        <v>4.2612322078820002</v>
      </c>
      <c r="AB51" s="148"/>
      <c r="AC51" s="149">
        <f t="shared" si="26"/>
        <v>-1.2869999999999493E-2</v>
      </c>
      <c r="AD51" s="150">
        <f t="shared" si="27"/>
        <v>-3.0111586887804275E-3</v>
      </c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</row>
    <row r="52" spans="1:168" ht="15" x14ac:dyDescent="0.2">
      <c r="A52" s="249" t="s">
        <v>66</v>
      </c>
      <c r="B52" s="231"/>
      <c r="C52" s="231"/>
      <c r="D52" s="247"/>
      <c r="E52" s="55"/>
      <c r="F52" s="145"/>
      <c r="G52" s="146">
        <f>G50+G51</f>
        <v>38.086063553955995</v>
      </c>
      <c r="H52" s="55"/>
      <c r="I52" s="55"/>
      <c r="J52" s="55"/>
      <c r="K52" s="147">
        <f>K50+K51</f>
        <v>38.801853013955999</v>
      </c>
      <c r="L52" s="148"/>
      <c r="M52" s="149">
        <f t="shared" si="16"/>
        <v>0.71578946000000343</v>
      </c>
      <c r="N52" s="150">
        <f t="shared" si="17"/>
        <v>1.8793999516015996E-2</v>
      </c>
      <c r="O52" s="22"/>
      <c r="P52" s="22"/>
      <c r="Q52" s="151" t="s">
        <v>53</v>
      </c>
      <c r="R52" s="92"/>
      <c r="S52" s="92"/>
      <c r="T52" s="134"/>
      <c r="U52" s="55"/>
      <c r="V52" s="145"/>
      <c r="W52" s="146">
        <f>W50+W51</f>
        <v>37.151811499281997</v>
      </c>
      <c r="X52" s="55"/>
      <c r="Y52" s="55"/>
      <c r="Z52" s="55"/>
      <c r="AA52" s="147">
        <f>AA50+AA51</f>
        <v>37.039941499282001</v>
      </c>
      <c r="AB52" s="148"/>
      <c r="AC52" s="149">
        <f t="shared" si="26"/>
        <v>-0.11186999999999614</v>
      </c>
      <c r="AD52" s="150">
        <f t="shared" si="27"/>
        <v>-3.0111586887804423E-3</v>
      </c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</row>
    <row r="53" spans="1:168" ht="14.25" x14ac:dyDescent="0.2">
      <c r="A53" s="290" t="s">
        <v>67</v>
      </c>
      <c r="B53" s="290"/>
      <c r="C53" s="290"/>
      <c r="D53" s="247"/>
      <c r="E53" s="55"/>
      <c r="F53" s="145"/>
      <c r="G53" s="152">
        <f>ROUND(-G52*10%,2)</f>
        <v>-3.81</v>
      </c>
      <c r="H53" s="55"/>
      <c r="I53" s="55"/>
      <c r="J53" s="55"/>
      <c r="K53" s="153">
        <f>ROUND(-K52*10%,2)</f>
        <v>-3.88</v>
      </c>
      <c r="L53" s="148"/>
      <c r="M53" s="154">
        <f t="shared" si="16"/>
        <v>-6.999999999999984E-2</v>
      </c>
      <c r="N53" s="155">
        <f t="shared" si="17"/>
        <v>1.8372703412073449E-2</v>
      </c>
      <c r="O53" s="22"/>
      <c r="P53" s="22"/>
      <c r="Q53" s="304" t="s">
        <v>54</v>
      </c>
      <c r="R53" s="304"/>
      <c r="S53" s="304"/>
      <c r="T53" s="134"/>
      <c r="U53" s="55"/>
      <c r="V53" s="145"/>
      <c r="W53" s="152">
        <f>ROUND(-W52*10%,2)</f>
        <v>-3.72</v>
      </c>
      <c r="X53" s="55"/>
      <c r="Y53" s="55"/>
      <c r="Z53" s="55"/>
      <c r="AA53" s="153">
        <f>ROUND(-AA52*10%,2)</f>
        <v>-3.7</v>
      </c>
      <c r="AB53" s="148"/>
      <c r="AC53" s="154">
        <f t="shared" si="26"/>
        <v>2.0000000000000018E-2</v>
      </c>
      <c r="AD53" s="155">
        <f t="shared" si="27"/>
        <v>-5.3763440860215101E-3</v>
      </c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</row>
    <row r="54" spans="1:168" ht="15.75" thickBot="1" x14ac:dyDescent="0.25">
      <c r="A54" s="275" t="s">
        <v>55</v>
      </c>
      <c r="B54" s="275"/>
      <c r="C54" s="275"/>
      <c r="D54" s="250"/>
      <c r="E54" s="157"/>
      <c r="F54" s="158"/>
      <c r="G54" s="159">
        <f>G52+G53</f>
        <v>34.276063553955993</v>
      </c>
      <c r="H54" s="160"/>
      <c r="I54" s="160"/>
      <c r="J54" s="160"/>
      <c r="K54" s="161">
        <f>K52+K53</f>
        <v>34.921853013955996</v>
      </c>
      <c r="L54" s="162"/>
      <c r="M54" s="87">
        <f t="shared" si="16"/>
        <v>0.64578946000000315</v>
      </c>
      <c r="N54" s="88">
        <f t="shared" si="17"/>
        <v>1.884082922717854E-2</v>
      </c>
      <c r="O54" s="22"/>
      <c r="P54" s="22"/>
      <c r="Q54" s="305" t="s">
        <v>55</v>
      </c>
      <c r="R54" s="305"/>
      <c r="S54" s="305"/>
      <c r="T54" s="156"/>
      <c r="U54" s="157"/>
      <c r="V54" s="158"/>
      <c r="W54" s="159">
        <f>W52+W53</f>
        <v>33.431811499281999</v>
      </c>
      <c r="X54" s="160"/>
      <c r="Y54" s="160"/>
      <c r="Z54" s="160"/>
      <c r="AA54" s="161">
        <f>AA52+AA53</f>
        <v>33.339941499281998</v>
      </c>
      <c r="AB54" s="162"/>
      <c r="AC54" s="87">
        <f t="shared" si="26"/>
        <v>-9.1870000000000118E-2</v>
      </c>
      <c r="AD54" s="88">
        <f t="shared" si="27"/>
        <v>-2.7479815146114104E-3</v>
      </c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</row>
    <row r="55" spans="1:168" ht="15" thickBot="1" x14ac:dyDescent="0.25">
      <c r="A55" s="243"/>
      <c r="B55" s="244"/>
      <c r="C55" s="244"/>
      <c r="D55" s="245"/>
      <c r="E55" s="251"/>
      <c r="F55" s="252"/>
      <c r="G55" s="253"/>
      <c r="H55" s="254"/>
      <c r="I55" s="251"/>
      <c r="J55" s="254"/>
      <c r="K55" s="255"/>
      <c r="L55" s="252"/>
      <c r="M55" s="256"/>
      <c r="N55" s="257"/>
      <c r="O55" s="22"/>
      <c r="P55" s="22"/>
      <c r="Q55" s="123"/>
      <c r="R55" s="124"/>
      <c r="S55" s="124"/>
      <c r="T55" s="125"/>
      <c r="U55" s="163"/>
      <c r="V55" s="164"/>
      <c r="W55" s="165"/>
      <c r="X55" s="166"/>
      <c r="Y55" s="163"/>
      <c r="Z55" s="166"/>
      <c r="AA55" s="167"/>
      <c r="AB55" s="164"/>
      <c r="AC55" s="168"/>
      <c r="AD55" s="169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</row>
    <row r="56" spans="1:168" ht="14.25" x14ac:dyDescent="0.2">
      <c r="A56" s="192"/>
      <c r="B56" s="192"/>
      <c r="C56" s="192"/>
      <c r="D56" s="191"/>
      <c r="E56" s="191"/>
      <c r="F56" s="191"/>
      <c r="G56" s="191"/>
      <c r="H56" s="191"/>
      <c r="I56" s="191"/>
      <c r="J56" s="191"/>
      <c r="K56" s="258"/>
      <c r="L56" s="191"/>
      <c r="M56" s="191"/>
      <c r="N56" s="191"/>
      <c r="O56" s="22"/>
      <c r="P56" s="22"/>
      <c r="Q56" s="16"/>
      <c r="R56" s="16"/>
      <c r="S56" s="16"/>
      <c r="AA56" s="170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</row>
    <row r="57" spans="1:168" ht="14.25" x14ac:dyDescent="0.2">
      <c r="A57" s="192"/>
      <c r="B57" s="192"/>
      <c r="C57" s="192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22"/>
      <c r="P57" s="22"/>
      <c r="Q57" s="16"/>
      <c r="R57" s="16"/>
      <c r="S57" s="16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22"/>
      <c r="EY57" s="22"/>
      <c r="EZ57" s="22"/>
      <c r="FA57" s="22"/>
      <c r="FB57" s="22"/>
      <c r="FC57" s="22"/>
      <c r="FD57" s="22"/>
      <c r="FE57" s="22"/>
      <c r="FF57" s="22"/>
      <c r="FG57" s="22"/>
      <c r="FH57" s="22"/>
      <c r="FI57" s="22"/>
      <c r="FJ57" s="22"/>
      <c r="FK57" s="22"/>
      <c r="FL57" s="22"/>
    </row>
    <row r="58" spans="1:168" ht="14.25" x14ac:dyDescent="0.2">
      <c r="A58" s="192"/>
      <c r="B58" s="192"/>
      <c r="C58" s="192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22"/>
      <c r="P58" s="22"/>
      <c r="Q58" s="16"/>
      <c r="R58" s="16"/>
      <c r="S58" s="16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EW58" s="22"/>
      <c r="EX58" s="22"/>
      <c r="EY58" s="22"/>
      <c r="EZ58" s="22"/>
      <c r="FA58" s="22"/>
      <c r="FB58" s="22"/>
      <c r="FC58" s="22"/>
      <c r="FD58" s="22"/>
      <c r="FE58" s="22"/>
      <c r="FF58" s="22"/>
      <c r="FG58" s="22"/>
      <c r="FH58" s="22"/>
      <c r="FI58" s="22"/>
      <c r="FJ58" s="22"/>
      <c r="FK58" s="22"/>
      <c r="FL58" s="22"/>
    </row>
    <row r="59" spans="1:168" ht="15" x14ac:dyDescent="0.25">
      <c r="A59" s="203" t="s">
        <v>56</v>
      </c>
      <c r="B59" s="192"/>
      <c r="C59" s="192"/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22"/>
      <c r="P59" s="22"/>
      <c r="Q59" s="33" t="s">
        <v>56</v>
      </c>
      <c r="R59" s="16"/>
      <c r="S59" s="16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  <c r="EX59" s="22"/>
      <c r="EY59" s="22"/>
      <c r="EZ59" s="22"/>
      <c r="FA59" s="22"/>
      <c r="FB59" s="22"/>
      <c r="FC59" s="22"/>
      <c r="FD59" s="22"/>
      <c r="FE59" s="22"/>
      <c r="FF59" s="22"/>
      <c r="FG59" s="22"/>
      <c r="FH59" s="22"/>
      <c r="FI59" s="22"/>
      <c r="FJ59" s="22"/>
      <c r="FK59" s="22"/>
      <c r="FL59" s="22"/>
    </row>
    <row r="60" spans="1:168" x14ac:dyDescent="0.2">
      <c r="A60" s="16"/>
      <c r="B60" s="16"/>
      <c r="C60" s="16"/>
      <c r="O60" s="22"/>
      <c r="P60" s="22"/>
      <c r="Q60" s="16"/>
      <c r="R60" s="16"/>
      <c r="S60" s="16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22"/>
      <c r="FA60" s="22"/>
      <c r="FB60" s="22"/>
      <c r="FC60" s="22"/>
      <c r="FD60" s="22"/>
      <c r="FE60" s="22"/>
      <c r="FF60" s="22"/>
      <c r="FG60" s="22"/>
      <c r="FH60" s="22"/>
      <c r="FI60" s="22"/>
      <c r="FJ60" s="22"/>
      <c r="FK60" s="22"/>
      <c r="FL60" s="22"/>
    </row>
  </sheetData>
  <mergeCells count="28">
    <mergeCell ref="Q40:S40"/>
    <mergeCell ref="Q53:S53"/>
    <mergeCell ref="Q54:S54"/>
    <mergeCell ref="U25:W25"/>
    <mergeCell ref="Y25:AA25"/>
    <mergeCell ref="AC25:AD25"/>
    <mergeCell ref="S26:S27"/>
    <mergeCell ref="AC26:AC27"/>
    <mergeCell ref="AD26:AD27"/>
    <mergeCell ref="Q3:Z3"/>
    <mergeCell ref="Q10:AD10"/>
    <mergeCell ref="Q11:AD11"/>
    <mergeCell ref="S14:AA14"/>
    <mergeCell ref="U23:Z23"/>
    <mergeCell ref="A54:C54"/>
    <mergeCell ref="A3:J3"/>
    <mergeCell ref="A10:N10"/>
    <mergeCell ref="A11:N11"/>
    <mergeCell ref="C14:K14"/>
    <mergeCell ref="E23:J23"/>
    <mergeCell ref="E25:G25"/>
    <mergeCell ref="I25:K25"/>
    <mergeCell ref="M25:N25"/>
    <mergeCell ref="C26:C27"/>
    <mergeCell ref="M26:M27"/>
    <mergeCell ref="N26:N27"/>
    <mergeCell ref="A40:C40"/>
    <mergeCell ref="A53:C53"/>
  </mergeCells>
  <dataValidations count="4">
    <dataValidation type="list" allowBlank="1" showInputMessage="1" showErrorMessage="1" sqref="C14 S14">
      <formula1>BI_LDCLIST</formula1>
    </dataValidation>
    <dataValidation showDropDown="1" showInputMessage="1" showErrorMessage="1" prompt="Select Charge Unit - monthly, per kWh, per kW" sqref="C28:C31 C34:C37 C39 C42:C48 S28:S31 S34:S37 S39 S42:S48"/>
    <dataValidation type="list" allowBlank="1" showInputMessage="1" showErrorMessage="1" sqref="D39:D40 D55 D28:D31 D34:D37 D42:D49 T39:T40 T55 T28:T31 T34:T37 T42:T49">
      <formula1>#REF!</formula1>
    </dataValidation>
    <dataValidation type="list" allowBlank="1" showInputMessage="1" showErrorMessage="1" prompt="Select Charge Unit - monthly, per kWh, per kW" sqref="C49 C55 S49 S55">
      <formula1>"Monthly, per kWh, per kW"</formula1>
    </dataValidation>
  </dataValidations>
  <pageMargins left="0.7" right="0.7" top="0.75" bottom="0.75" header="0.3" footer="0.3"/>
  <pageSetup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L59"/>
  <sheetViews>
    <sheetView view="pageBreakPreview" topLeftCell="A25" zoomScale="60" zoomScaleNormal="70" workbookViewId="0">
      <selection activeCell="C13" sqref="C13"/>
    </sheetView>
  </sheetViews>
  <sheetFormatPr defaultRowHeight="12.75" outlineLevelCol="1" x14ac:dyDescent="0.2"/>
  <cols>
    <col min="1" max="1" width="63" style="22" customWidth="1"/>
    <col min="2" max="2" width="7.28515625" style="22" customWidth="1"/>
    <col min="3" max="3" width="11.28515625" style="22" customWidth="1"/>
    <col min="4" max="4" width="1.28515625" style="22" customWidth="1"/>
    <col min="5" max="5" width="12.28515625" style="22" customWidth="1"/>
    <col min="6" max="6" width="12.28515625" style="22" bestFit="1" customWidth="1"/>
    <col min="7" max="7" width="14.5703125" style="22" customWidth="1"/>
    <col min="8" max="8" width="2.85546875" style="22" customWidth="1"/>
    <col min="9" max="9" width="12.140625" style="22" customWidth="1"/>
    <col min="10" max="10" width="12.28515625" style="22" customWidth="1"/>
    <col min="11" max="11" width="18.85546875" style="22" customWidth="1"/>
    <col min="12" max="12" width="2.85546875" style="22" customWidth="1"/>
    <col min="13" max="13" width="18.85546875" style="22" customWidth="1"/>
    <col min="14" max="14" width="12.85546875" style="22" customWidth="1"/>
    <col min="15" max="15" width="3.85546875" style="16" customWidth="1"/>
    <col min="16" max="16" width="9.140625" style="16"/>
    <col min="17" max="17" width="57.28515625" style="22" hidden="1" customWidth="1" outlineLevel="1"/>
    <col min="18" max="18" width="1.28515625" style="22" hidden="1" customWidth="1" outlineLevel="1"/>
    <col min="19" max="19" width="11.28515625" style="22" hidden="1" customWidth="1" outlineLevel="1"/>
    <col min="20" max="20" width="1.28515625" style="22" hidden="1" customWidth="1" outlineLevel="1"/>
    <col min="21" max="22" width="12.28515625" style="22" hidden="1" customWidth="1" outlineLevel="1"/>
    <col min="23" max="23" width="14.5703125" style="22" hidden="1" customWidth="1" outlineLevel="1"/>
    <col min="24" max="24" width="2.85546875" style="22" hidden="1" customWidth="1" outlineLevel="1"/>
    <col min="25" max="25" width="12.140625" style="22" hidden="1" customWidth="1" outlineLevel="1"/>
    <col min="26" max="26" width="12.28515625" style="22" hidden="1" customWidth="1" outlineLevel="1"/>
    <col min="27" max="27" width="18.85546875" style="22" hidden="1" customWidth="1" outlineLevel="1"/>
    <col min="28" max="28" width="2.85546875" style="22" hidden="1" customWidth="1" outlineLevel="1"/>
    <col min="29" max="29" width="18.85546875" style="22" hidden="1" customWidth="1" outlineLevel="1"/>
    <col min="30" max="30" width="12.85546875" style="22" hidden="1" customWidth="1" outlineLevel="1"/>
    <col min="31" max="31" width="9.140625" style="16" collapsed="1"/>
    <col min="32" max="168" width="9.140625" style="16"/>
    <col min="169" max="16384" width="9.140625" style="22"/>
  </cols>
  <sheetData>
    <row r="1" spans="1:168" s="12" customFormat="1" ht="15" customHeight="1" x14ac:dyDescent="0.25">
      <c r="A1" s="182"/>
      <c r="B1" s="182"/>
      <c r="C1" s="182"/>
      <c r="D1" s="182"/>
      <c r="E1" s="182"/>
      <c r="F1" s="182"/>
      <c r="G1" s="182"/>
      <c r="H1" s="182"/>
      <c r="I1" s="182"/>
      <c r="J1" s="182"/>
      <c r="K1" s="183"/>
      <c r="L1" s="184"/>
      <c r="M1" s="185"/>
      <c r="N1" s="186"/>
      <c r="O1" s="16"/>
      <c r="P1" s="17"/>
      <c r="Q1" s="11"/>
      <c r="R1" s="11"/>
      <c r="S1" s="11"/>
      <c r="T1" s="11"/>
      <c r="U1" s="11"/>
      <c r="V1" s="11"/>
      <c r="W1" s="11"/>
      <c r="X1" s="11"/>
      <c r="Y1" s="11"/>
      <c r="Z1" s="11"/>
      <c r="AB1" s="13"/>
      <c r="AC1" s="14"/>
      <c r="AD1" s="15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</row>
    <row r="2" spans="1:168" s="12" customFormat="1" ht="15" customHeight="1" x14ac:dyDescent="0.25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3"/>
      <c r="L2" s="184"/>
      <c r="M2" s="185"/>
      <c r="N2" s="188"/>
      <c r="O2" s="16"/>
      <c r="P2" s="175" t="s">
        <v>64</v>
      </c>
      <c r="Q2" s="18"/>
      <c r="R2" s="18"/>
      <c r="S2" s="18"/>
      <c r="T2" s="18"/>
      <c r="U2" s="18"/>
      <c r="V2" s="18"/>
      <c r="W2" s="18"/>
      <c r="X2" s="18"/>
      <c r="Y2" s="18"/>
      <c r="Z2" s="18"/>
      <c r="AB2" s="13"/>
      <c r="AC2" s="14"/>
      <c r="AD2" s="19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</row>
    <row r="3" spans="1:168" s="12" customFormat="1" ht="15" customHeight="1" x14ac:dyDescent="0.25">
      <c r="A3" s="276"/>
      <c r="B3" s="276"/>
      <c r="C3" s="276"/>
      <c r="D3" s="276"/>
      <c r="E3" s="276"/>
      <c r="F3" s="276"/>
      <c r="G3" s="276"/>
      <c r="H3" s="276"/>
      <c r="I3" s="276"/>
      <c r="J3" s="276"/>
      <c r="K3" s="183"/>
      <c r="L3" s="184"/>
      <c r="M3" s="185"/>
      <c r="N3" s="188"/>
      <c r="O3" s="16"/>
      <c r="P3" s="17"/>
      <c r="Q3" s="299"/>
      <c r="R3" s="299"/>
      <c r="S3" s="299"/>
      <c r="T3" s="299"/>
      <c r="U3" s="299"/>
      <c r="V3" s="299"/>
      <c r="W3" s="299"/>
      <c r="X3" s="299"/>
      <c r="Y3" s="299"/>
      <c r="Z3" s="299"/>
      <c r="AB3" s="13"/>
      <c r="AC3" s="14"/>
      <c r="AD3" s="19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</row>
    <row r="4" spans="1:168" s="12" customFormat="1" ht="15" customHeight="1" x14ac:dyDescent="0.25">
      <c r="A4" s="187"/>
      <c r="B4" s="187"/>
      <c r="C4" s="187"/>
      <c r="D4" s="187"/>
      <c r="E4" s="187"/>
      <c r="F4" s="187"/>
      <c r="G4" s="187"/>
      <c r="H4" s="189"/>
      <c r="I4" s="189"/>
      <c r="J4" s="189"/>
      <c r="K4" s="183"/>
      <c r="L4" s="184"/>
      <c r="M4" s="185"/>
      <c r="N4" s="188"/>
      <c r="O4" s="16"/>
      <c r="P4" s="17"/>
      <c r="Q4" s="18"/>
      <c r="R4" s="18"/>
      <c r="S4" s="18"/>
      <c r="T4" s="18"/>
      <c r="U4" s="18"/>
      <c r="V4" s="18"/>
      <c r="W4" s="18"/>
      <c r="X4" s="20"/>
      <c r="Y4" s="20"/>
      <c r="Z4" s="20"/>
      <c r="AB4" s="13"/>
      <c r="AC4" s="14"/>
      <c r="AD4" s="19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</row>
    <row r="5" spans="1:168" s="12" customFormat="1" ht="15" customHeight="1" x14ac:dyDescent="0.25">
      <c r="A5" s="183"/>
      <c r="B5" s="190"/>
      <c r="C5" s="190"/>
      <c r="D5" s="190"/>
      <c r="E5" s="183"/>
      <c r="F5" s="183"/>
      <c r="G5" s="183"/>
      <c r="H5" s="183"/>
      <c r="I5" s="183"/>
      <c r="J5" s="183"/>
      <c r="K5" s="183"/>
      <c r="L5" s="184"/>
      <c r="M5" s="185"/>
      <c r="N5" s="186"/>
      <c r="O5" s="16"/>
      <c r="P5" s="17"/>
      <c r="R5" s="21"/>
      <c r="S5" s="21"/>
      <c r="T5" s="21"/>
      <c r="AB5" s="13"/>
      <c r="AC5" s="14"/>
      <c r="AD5" s="15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</row>
    <row r="6" spans="1:168" s="12" customFormat="1" ht="9" customHeight="1" x14ac:dyDescent="0.2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4"/>
      <c r="M6" s="185"/>
      <c r="N6" s="186"/>
      <c r="O6" s="16"/>
      <c r="P6" s="17"/>
      <c r="AB6" s="13"/>
      <c r="AC6" s="14"/>
      <c r="AD6" s="15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</row>
    <row r="7" spans="1:168" s="12" customFormat="1" ht="15" x14ac:dyDescent="0.25">
      <c r="A7" s="183"/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4"/>
      <c r="M7" s="185"/>
      <c r="N7" s="186"/>
      <c r="O7" s="16"/>
      <c r="P7" s="17"/>
      <c r="AB7" s="13"/>
      <c r="AC7" s="14"/>
      <c r="AD7" s="15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</row>
    <row r="8" spans="1:168" s="12" customFormat="1" ht="15" customHeight="1" x14ac:dyDescent="0.2">
      <c r="A8" s="183"/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91"/>
      <c r="N8" s="191"/>
      <c r="O8" s="16"/>
      <c r="P8" s="17"/>
      <c r="AC8" s="22"/>
      <c r="AD8" s="22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</row>
    <row r="9" spans="1:168" ht="7.5" customHeight="1" x14ac:dyDescent="0.2">
      <c r="A9" s="191"/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</row>
    <row r="10" spans="1:168" ht="18.75" customHeight="1" x14ac:dyDescent="0.25">
      <c r="A10" s="277" t="s">
        <v>71</v>
      </c>
      <c r="B10" s="277"/>
      <c r="C10" s="277"/>
      <c r="D10" s="277"/>
      <c r="E10" s="277"/>
      <c r="F10" s="277"/>
      <c r="G10" s="277"/>
      <c r="H10" s="277"/>
      <c r="I10" s="277"/>
      <c r="J10" s="277"/>
      <c r="K10" s="277"/>
      <c r="L10" s="277"/>
      <c r="M10" s="277"/>
      <c r="N10" s="277"/>
      <c r="Q10" s="300"/>
      <c r="R10" s="300"/>
      <c r="S10" s="300"/>
      <c r="T10" s="300"/>
      <c r="U10" s="300"/>
      <c r="V10" s="300"/>
      <c r="W10" s="300"/>
      <c r="X10" s="300"/>
      <c r="Y10" s="300"/>
      <c r="Z10" s="300"/>
      <c r="AA10" s="300"/>
      <c r="AB10" s="300"/>
      <c r="AC10" s="300"/>
      <c r="AD10" s="300"/>
    </row>
    <row r="11" spans="1:168" ht="18.75" customHeight="1" x14ac:dyDescent="0.25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Q11" s="300"/>
      <c r="R11" s="300"/>
      <c r="S11" s="300"/>
      <c r="T11" s="300"/>
      <c r="U11" s="300"/>
      <c r="V11" s="300"/>
      <c r="W11" s="300"/>
      <c r="X11" s="300"/>
      <c r="Y11" s="300"/>
      <c r="Z11" s="300"/>
      <c r="AA11" s="300"/>
      <c r="AB11" s="300"/>
      <c r="AC11" s="300"/>
      <c r="AD11" s="300"/>
    </row>
    <row r="12" spans="1:168" s="16" customFormat="1" ht="14.25" x14ac:dyDescent="0.2">
      <c r="A12" s="192"/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</row>
    <row r="13" spans="1:168" s="16" customFormat="1" ht="14.25" x14ac:dyDescent="0.2">
      <c r="A13" s="192"/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</row>
    <row r="14" spans="1:168" ht="15.75" x14ac:dyDescent="0.25">
      <c r="A14" s="193" t="s">
        <v>0</v>
      </c>
      <c r="B14" s="191"/>
      <c r="C14" s="278" t="s">
        <v>59</v>
      </c>
      <c r="D14" s="278"/>
      <c r="E14" s="278"/>
      <c r="F14" s="278"/>
      <c r="G14" s="278"/>
      <c r="H14" s="278"/>
      <c r="I14" s="278"/>
      <c r="J14" s="278"/>
      <c r="K14" s="278"/>
      <c r="L14" s="194"/>
      <c r="M14" s="194"/>
      <c r="N14" s="194"/>
      <c r="Q14" s="23" t="s">
        <v>0</v>
      </c>
      <c r="S14" s="301" t="s">
        <v>59</v>
      </c>
      <c r="T14" s="301"/>
      <c r="U14" s="301"/>
      <c r="V14" s="301"/>
      <c r="W14" s="301"/>
      <c r="X14" s="301"/>
      <c r="Y14" s="301"/>
      <c r="Z14" s="301"/>
      <c r="AA14" s="301"/>
      <c r="AB14" s="24"/>
      <c r="AC14" s="24"/>
      <c r="AD14" s="24"/>
    </row>
    <row r="15" spans="1:168" s="16" customFormat="1" ht="15.75" x14ac:dyDescent="0.25">
      <c r="A15" s="195"/>
      <c r="B15" s="192"/>
      <c r="C15" s="196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Q15" s="25"/>
      <c r="S15" s="26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</row>
    <row r="16" spans="1:168" ht="12.75" customHeight="1" x14ac:dyDescent="0.25">
      <c r="A16" s="193" t="s">
        <v>15</v>
      </c>
      <c r="B16" s="191"/>
      <c r="C16" s="198"/>
      <c r="D16" s="198"/>
      <c r="E16" s="199">
        <v>1.0345</v>
      </c>
      <c r="F16" s="198"/>
      <c r="G16" s="198"/>
      <c r="H16" s="198"/>
      <c r="I16" s="198"/>
      <c r="J16" s="198"/>
      <c r="K16" s="198"/>
      <c r="L16" s="198"/>
      <c r="M16" s="198"/>
      <c r="N16" s="198"/>
      <c r="Q16" s="23" t="s">
        <v>15</v>
      </c>
      <c r="S16" s="28"/>
      <c r="T16" s="28"/>
      <c r="U16" s="29">
        <v>1.0345</v>
      </c>
      <c r="V16" s="28"/>
      <c r="W16" s="28"/>
      <c r="X16" s="28"/>
      <c r="Y16" s="28"/>
      <c r="Z16" s="28"/>
      <c r="AA16" s="28"/>
      <c r="AB16" s="28"/>
      <c r="AC16" s="28"/>
      <c r="AD16" s="28"/>
    </row>
    <row r="17" spans="1:168" s="16" customFormat="1" ht="12.75" customHeight="1" x14ac:dyDescent="0.25">
      <c r="A17" s="195"/>
      <c r="B17" s="192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Q17" s="25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</row>
    <row r="18" spans="1:168" ht="12.75" customHeight="1" x14ac:dyDescent="0.25">
      <c r="A18" s="193" t="s">
        <v>16</v>
      </c>
      <c r="B18" s="191"/>
      <c r="C18" s="200" t="s">
        <v>17</v>
      </c>
      <c r="D18" s="201"/>
      <c r="E18" s="202">
        <v>150</v>
      </c>
      <c r="F18" s="191"/>
      <c r="G18" s="191"/>
      <c r="H18" s="191"/>
      <c r="I18" s="191"/>
      <c r="J18" s="191"/>
      <c r="K18" s="191"/>
      <c r="L18" s="191"/>
      <c r="M18" s="191"/>
      <c r="N18" s="191"/>
      <c r="Q18" s="23" t="s">
        <v>16</v>
      </c>
      <c r="S18" s="30" t="s">
        <v>17</v>
      </c>
      <c r="T18" s="31"/>
      <c r="U18" s="172">
        <v>150</v>
      </c>
    </row>
    <row r="19" spans="1:168" s="16" customFormat="1" ht="12.75" customHeight="1" x14ac:dyDescent="0.25">
      <c r="A19" s="192"/>
      <c r="B19" s="192"/>
      <c r="C19" s="192"/>
      <c r="D19" s="192"/>
      <c r="E19" s="192"/>
      <c r="F19" s="203"/>
      <c r="G19" s="192"/>
      <c r="H19" s="192"/>
      <c r="I19" s="192"/>
      <c r="J19" s="192"/>
      <c r="K19" s="192"/>
      <c r="L19" s="192"/>
      <c r="M19" s="192"/>
      <c r="N19" s="192"/>
      <c r="V19" s="33"/>
    </row>
    <row r="20" spans="1:168" ht="12.75" customHeight="1" x14ac:dyDescent="0.25">
      <c r="A20" s="204" t="s">
        <v>18</v>
      </c>
      <c r="B20" s="191"/>
      <c r="C20" s="191"/>
      <c r="D20" s="191"/>
      <c r="E20" s="191"/>
      <c r="F20" s="201"/>
      <c r="G20" s="191"/>
      <c r="H20" s="191"/>
      <c r="I20" s="191"/>
      <c r="J20" s="191"/>
      <c r="K20" s="191"/>
      <c r="L20" s="191"/>
      <c r="M20" s="191"/>
      <c r="N20" s="191"/>
      <c r="Q20" s="34" t="s">
        <v>18</v>
      </c>
      <c r="V20" s="31"/>
    </row>
    <row r="21" spans="1:168" ht="12.75" customHeight="1" x14ac:dyDescent="0.25">
      <c r="A21" s="205" t="s">
        <v>19</v>
      </c>
      <c r="B21" s="206"/>
      <c r="C21" s="207" t="s">
        <v>20</v>
      </c>
      <c r="D21" s="208"/>
      <c r="E21" s="209"/>
      <c r="F21" s="201">
        <v>38</v>
      </c>
      <c r="G21" s="191"/>
      <c r="H21" s="191"/>
      <c r="I21" s="191"/>
      <c r="J21" s="191"/>
      <c r="K21" s="191"/>
      <c r="L21" s="191"/>
      <c r="M21" s="191"/>
      <c r="N21" s="191"/>
      <c r="Q21" s="35" t="s">
        <v>19</v>
      </c>
      <c r="R21" s="36"/>
      <c r="S21" s="37" t="s">
        <v>20</v>
      </c>
      <c r="T21" s="38"/>
      <c r="U21" s="173"/>
      <c r="V21" s="31">
        <v>38</v>
      </c>
    </row>
    <row r="22" spans="1:168" ht="12.75" customHeight="1" x14ac:dyDescent="0.25">
      <c r="A22" s="205" t="s">
        <v>21</v>
      </c>
      <c r="B22" s="206"/>
      <c r="C22" s="207"/>
      <c r="D22" s="208"/>
      <c r="E22" s="210"/>
      <c r="F22" s="191"/>
      <c r="G22" s="191"/>
      <c r="H22" s="191"/>
      <c r="I22" s="191"/>
      <c r="J22" s="191"/>
      <c r="K22" s="191"/>
      <c r="L22" s="191"/>
      <c r="M22" s="191"/>
      <c r="N22" s="191"/>
      <c r="Q22" s="35" t="s">
        <v>21</v>
      </c>
      <c r="R22" s="36"/>
      <c r="S22" s="37"/>
      <c r="T22" s="38"/>
      <c r="U22" s="174"/>
    </row>
    <row r="23" spans="1:168" s="16" customFormat="1" ht="15" x14ac:dyDescent="0.25">
      <c r="A23" s="211"/>
      <c r="B23" s="192"/>
      <c r="C23" s="212"/>
      <c r="D23" s="203"/>
      <c r="E23" s="279" t="str">
        <f>IF(AND(ISNUMBER(E21), ISBLANK(E22)), "Please enter a load factor", "")</f>
        <v/>
      </c>
      <c r="F23" s="279"/>
      <c r="G23" s="279"/>
      <c r="H23" s="279"/>
      <c r="I23" s="279"/>
      <c r="J23" s="279"/>
      <c r="K23" s="192"/>
      <c r="L23" s="192"/>
      <c r="M23" s="192"/>
      <c r="N23" s="192"/>
      <c r="Q23" s="41"/>
      <c r="S23" s="42"/>
      <c r="T23" s="33"/>
      <c r="U23" s="302" t="str">
        <f>IF(AND(ISNUMBER(U21), ISBLANK(U22)), "Please enter a load factor", "")</f>
        <v/>
      </c>
      <c r="V23" s="302"/>
      <c r="W23" s="302"/>
      <c r="X23" s="302"/>
      <c r="Y23" s="302"/>
      <c r="Z23" s="302"/>
    </row>
    <row r="24" spans="1:168" s="16" customFormat="1" ht="14.25" x14ac:dyDescent="0.2">
      <c r="A24" s="192"/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Q24" s="43"/>
    </row>
    <row r="25" spans="1:168" s="16" customFormat="1" ht="15" x14ac:dyDescent="0.25">
      <c r="A25" s="192"/>
      <c r="B25" s="192"/>
      <c r="C25" s="213"/>
      <c r="D25" s="213"/>
      <c r="E25" s="280" t="s">
        <v>22</v>
      </c>
      <c r="F25" s="281"/>
      <c r="G25" s="282"/>
      <c r="H25" s="192"/>
      <c r="I25" s="280" t="s">
        <v>23</v>
      </c>
      <c r="J25" s="281"/>
      <c r="K25" s="282"/>
      <c r="L25" s="192"/>
      <c r="M25" s="280" t="s">
        <v>24</v>
      </c>
      <c r="N25" s="282"/>
      <c r="Q25" s="43"/>
      <c r="S25" s="44"/>
      <c r="T25" s="44"/>
      <c r="U25" s="291" t="s">
        <v>22</v>
      </c>
      <c r="V25" s="306"/>
      <c r="W25" s="292"/>
      <c r="Y25" s="291" t="s">
        <v>23</v>
      </c>
      <c r="Z25" s="306"/>
      <c r="AA25" s="292"/>
      <c r="AC25" s="291" t="s">
        <v>24</v>
      </c>
      <c r="AD25" s="292"/>
    </row>
    <row r="26" spans="1:168" s="16" customFormat="1" ht="15" x14ac:dyDescent="0.25">
      <c r="A26" s="192"/>
      <c r="B26" s="192"/>
      <c r="C26" s="283"/>
      <c r="D26" s="197"/>
      <c r="E26" s="214" t="s">
        <v>25</v>
      </c>
      <c r="F26" s="214" t="s">
        <v>26</v>
      </c>
      <c r="G26" s="215" t="s">
        <v>27</v>
      </c>
      <c r="H26" s="192"/>
      <c r="I26" s="214" t="s">
        <v>25</v>
      </c>
      <c r="J26" s="216" t="s">
        <v>26</v>
      </c>
      <c r="K26" s="215" t="s">
        <v>27</v>
      </c>
      <c r="L26" s="192"/>
      <c r="M26" s="285" t="s">
        <v>28</v>
      </c>
      <c r="N26" s="287" t="s">
        <v>29</v>
      </c>
      <c r="Q26" s="43"/>
      <c r="S26" s="293"/>
      <c r="T26" s="45"/>
      <c r="U26" s="46" t="s">
        <v>25</v>
      </c>
      <c r="V26" s="46" t="s">
        <v>26</v>
      </c>
      <c r="W26" s="47" t="s">
        <v>27</v>
      </c>
      <c r="Y26" s="46" t="s">
        <v>25</v>
      </c>
      <c r="Z26" s="48" t="s">
        <v>26</v>
      </c>
      <c r="AA26" s="47" t="s">
        <v>27</v>
      </c>
      <c r="AC26" s="295" t="s">
        <v>28</v>
      </c>
      <c r="AD26" s="297" t="s">
        <v>29</v>
      </c>
    </row>
    <row r="27" spans="1:168" s="16" customFormat="1" ht="15" x14ac:dyDescent="0.25">
      <c r="A27" s="192"/>
      <c r="B27" s="192"/>
      <c r="C27" s="284"/>
      <c r="D27" s="197"/>
      <c r="E27" s="217" t="s">
        <v>30</v>
      </c>
      <c r="F27" s="217"/>
      <c r="G27" s="218" t="s">
        <v>30</v>
      </c>
      <c r="H27" s="192"/>
      <c r="I27" s="217" t="s">
        <v>30</v>
      </c>
      <c r="J27" s="218"/>
      <c r="K27" s="218" t="s">
        <v>30</v>
      </c>
      <c r="L27" s="192"/>
      <c r="M27" s="286"/>
      <c r="N27" s="288"/>
      <c r="Q27" s="43"/>
      <c r="S27" s="294"/>
      <c r="T27" s="45"/>
      <c r="U27" s="49" t="s">
        <v>30</v>
      </c>
      <c r="V27" s="49"/>
      <c r="W27" s="50" t="s">
        <v>30</v>
      </c>
      <c r="Y27" s="49" t="s">
        <v>30</v>
      </c>
      <c r="Z27" s="50"/>
      <c r="AA27" s="50" t="s">
        <v>30</v>
      </c>
      <c r="AC27" s="296"/>
      <c r="AD27" s="298"/>
    </row>
    <row r="28" spans="1:168" ht="14.25" x14ac:dyDescent="0.2">
      <c r="A28" s="219" t="s">
        <v>31</v>
      </c>
      <c r="B28" s="219"/>
      <c r="C28" s="220"/>
      <c r="D28" s="221"/>
      <c r="E28" s="54">
        <f>[2]USL_PSS!$I28</f>
        <v>6.92</v>
      </c>
      <c r="F28" s="55">
        <v>1</v>
      </c>
      <c r="G28" s="56">
        <f>F28*E28</f>
        <v>6.92</v>
      </c>
      <c r="H28" s="57"/>
      <c r="I28" s="54">
        <f>[3]USL!$F$10</f>
        <v>7.02</v>
      </c>
      <c r="J28" s="58">
        <v>1</v>
      </c>
      <c r="K28" s="59">
        <f>J28*I28</f>
        <v>7.02</v>
      </c>
      <c r="L28" s="57"/>
      <c r="M28" s="60">
        <f>K28-G28</f>
        <v>9.9999999999999645E-2</v>
      </c>
      <c r="N28" s="61">
        <f>IF((G28)=0,"",(M28/G28))</f>
        <v>1.4450867052023071E-2</v>
      </c>
      <c r="Q28" s="51" t="s">
        <v>31</v>
      </c>
      <c r="R28" s="51"/>
      <c r="S28" s="52"/>
      <c r="T28" s="53"/>
      <c r="U28" s="54">
        <v>6.82</v>
      </c>
      <c r="V28" s="55">
        <v>1</v>
      </c>
      <c r="W28" s="56">
        <f>V28*U28</f>
        <v>6.82</v>
      </c>
      <c r="X28" s="57"/>
      <c r="Y28" s="54">
        <v>6.85</v>
      </c>
      <c r="Z28" s="58">
        <v>1</v>
      </c>
      <c r="AA28" s="59">
        <f>Z28*Y28</f>
        <v>6.85</v>
      </c>
      <c r="AB28" s="57"/>
      <c r="AC28" s="60">
        <f>AA28-W28</f>
        <v>2.9999999999999361E-2</v>
      </c>
      <c r="AD28" s="61">
        <f>IF((W28)=0,"",(AC28/W28))</f>
        <v>4.3988269794720466E-3</v>
      </c>
    </row>
    <row r="29" spans="1:168" ht="14.25" x14ac:dyDescent="0.2">
      <c r="A29" s="219" t="s">
        <v>32</v>
      </c>
      <c r="B29" s="219"/>
      <c r="C29" s="220"/>
      <c r="D29" s="221"/>
      <c r="E29" s="62">
        <f>[2]USL_PSS!$I29</f>
        <v>1.5699999999999999E-2</v>
      </c>
      <c r="F29" s="63">
        <v>150</v>
      </c>
      <c r="G29" s="56">
        <f>F29*E29</f>
        <v>2.355</v>
      </c>
      <c r="H29" s="57"/>
      <c r="I29" s="62">
        <f>[3]USL!$F$11</f>
        <v>1.5900000000000001E-2</v>
      </c>
      <c r="J29" s="64">
        <f>F29</f>
        <v>150</v>
      </c>
      <c r="K29" s="56">
        <f>J29*I29</f>
        <v>2.3850000000000002</v>
      </c>
      <c r="L29" s="57"/>
      <c r="M29" s="60">
        <f>K29-G29</f>
        <v>3.0000000000000249E-2</v>
      </c>
      <c r="N29" s="61">
        <f>IF((G29)=0,"",(M29/G29))</f>
        <v>1.273885350318482E-2</v>
      </c>
      <c r="Q29" s="51" t="s">
        <v>32</v>
      </c>
      <c r="R29" s="51"/>
      <c r="S29" s="52"/>
      <c r="T29" s="53"/>
      <c r="U29" s="62">
        <v>1.55E-2</v>
      </c>
      <c r="V29" s="63">
        <v>150</v>
      </c>
      <c r="W29" s="56">
        <f>V29*U29</f>
        <v>2.3250000000000002</v>
      </c>
      <c r="X29" s="57"/>
      <c r="Y29" s="62">
        <v>1.5599999999999999E-2</v>
      </c>
      <c r="Z29" s="64">
        <f>V29</f>
        <v>150</v>
      </c>
      <c r="AA29" s="56">
        <f>Z29*Y29</f>
        <v>2.34</v>
      </c>
      <c r="AB29" s="57"/>
      <c r="AC29" s="60">
        <f>AA29-W29</f>
        <v>1.499999999999968E-2</v>
      </c>
      <c r="AD29" s="61">
        <f>IF((W29)=0,"",(AC29/W29))</f>
        <v>6.4516129032256685E-3</v>
      </c>
    </row>
    <row r="30" spans="1:168" ht="14.25" x14ac:dyDescent="0.2">
      <c r="A30" s="222" t="s">
        <v>33</v>
      </c>
      <c r="B30" s="222"/>
      <c r="C30" s="220"/>
      <c r="D30" s="221"/>
      <c r="E30" s="66">
        <f>[2]USL_PSS!$I30</f>
        <v>0.27999999999999997</v>
      </c>
      <c r="F30" s="55">
        <v>1</v>
      </c>
      <c r="G30" s="56">
        <f t="shared" ref="G30:G31" si="0">F30*E30</f>
        <v>0.27999999999999997</v>
      </c>
      <c r="H30" s="57"/>
      <c r="I30" s="66">
        <f>[3]USL!$F$76</f>
        <v>0.15</v>
      </c>
      <c r="J30" s="58">
        <v>1</v>
      </c>
      <c r="K30" s="59">
        <f t="shared" ref="K30:K31" si="1">J30*I30</f>
        <v>0.15</v>
      </c>
      <c r="L30" s="57"/>
      <c r="M30" s="60">
        <f t="shared" ref="M30:M33" si="2">K30-G30</f>
        <v>-0.12999999999999998</v>
      </c>
      <c r="N30" s="61">
        <f t="shared" ref="N30:N33" si="3">IF((G30)=0,"",(M30/G30))</f>
        <v>-0.46428571428571425</v>
      </c>
      <c r="Q30" s="65" t="s">
        <v>33</v>
      </c>
      <c r="R30" s="65"/>
      <c r="S30" s="52"/>
      <c r="T30" s="53"/>
      <c r="U30" s="66">
        <v>-0.23000000000000004</v>
      </c>
      <c r="V30" s="55">
        <v>1</v>
      </c>
      <c r="W30" s="56">
        <f t="shared" ref="W30:W31" si="4">V30*U30</f>
        <v>-0.23000000000000004</v>
      </c>
      <c r="X30" s="57"/>
      <c r="Y30" s="66">
        <v>0.27999999999999997</v>
      </c>
      <c r="Z30" s="58">
        <v>1</v>
      </c>
      <c r="AA30" s="59">
        <f t="shared" ref="AA30:AA31" si="5">Z30*Y30</f>
        <v>0.27999999999999997</v>
      </c>
      <c r="AB30" s="57"/>
      <c r="AC30" s="60">
        <f t="shared" ref="AC30:AC33" si="6">AA30-W30</f>
        <v>0.51</v>
      </c>
      <c r="AD30" s="61">
        <f t="shared" ref="AD30:AD33" si="7">IF((W30)=0,"",(AC30/W30))</f>
        <v>-2.2173913043478257</v>
      </c>
    </row>
    <row r="31" spans="1:168" ht="14.25" x14ac:dyDescent="0.2">
      <c r="A31" s="223" t="s">
        <v>34</v>
      </c>
      <c r="B31" s="224"/>
      <c r="C31" s="225"/>
      <c r="D31" s="226"/>
      <c r="E31" s="71">
        <f>[2]USL_PSS!$I31</f>
        <v>1E-4</v>
      </c>
      <c r="F31" s="72">
        <v>150</v>
      </c>
      <c r="G31" s="73">
        <f t="shared" si="0"/>
        <v>1.5000000000000001E-2</v>
      </c>
      <c r="H31" s="74"/>
      <c r="I31" s="71">
        <f>[3]USL!$F$77</f>
        <v>1E-4</v>
      </c>
      <c r="J31" s="75">
        <f>F31</f>
        <v>150</v>
      </c>
      <c r="K31" s="73">
        <f t="shared" si="1"/>
        <v>1.5000000000000001E-2</v>
      </c>
      <c r="L31" s="74"/>
      <c r="M31" s="76">
        <f t="shared" si="2"/>
        <v>0</v>
      </c>
      <c r="N31" s="77">
        <f t="shared" si="3"/>
        <v>0</v>
      </c>
      <c r="Q31" s="67" t="s">
        <v>34</v>
      </c>
      <c r="R31" s="68"/>
      <c r="S31" s="69"/>
      <c r="T31" s="70"/>
      <c r="U31" s="71">
        <v>0</v>
      </c>
      <c r="V31" s="72">
        <v>150</v>
      </c>
      <c r="W31" s="73">
        <f t="shared" si="4"/>
        <v>0</v>
      </c>
      <c r="X31" s="74"/>
      <c r="Y31" s="71">
        <v>1E-4</v>
      </c>
      <c r="Z31" s="75">
        <f>V31</f>
        <v>150</v>
      </c>
      <c r="AA31" s="73">
        <f t="shared" si="5"/>
        <v>1.5000000000000001E-2</v>
      </c>
      <c r="AB31" s="74"/>
      <c r="AC31" s="76">
        <f t="shared" si="6"/>
        <v>1.5000000000000001E-2</v>
      </c>
      <c r="AD31" s="77" t="str">
        <f t="shared" si="7"/>
        <v/>
      </c>
    </row>
    <row r="32" spans="1:168" s="90" customFormat="1" ht="15" x14ac:dyDescent="0.2">
      <c r="A32" s="227" t="s">
        <v>35</v>
      </c>
      <c r="B32" s="228"/>
      <c r="C32" s="228"/>
      <c r="D32" s="229"/>
      <c r="E32" s="81"/>
      <c r="F32" s="82"/>
      <c r="G32" s="83">
        <f>SUM(G28:G31)</f>
        <v>9.57</v>
      </c>
      <c r="H32" s="84"/>
      <c r="I32" s="81"/>
      <c r="J32" s="85"/>
      <c r="K32" s="83">
        <f>SUM(K28:K31)</f>
        <v>9.57</v>
      </c>
      <c r="L32" s="86"/>
      <c r="M32" s="87">
        <f t="shared" si="2"/>
        <v>0</v>
      </c>
      <c r="N32" s="88">
        <f t="shared" si="3"/>
        <v>0</v>
      </c>
      <c r="O32" s="89"/>
      <c r="P32" s="89"/>
      <c r="Q32" s="78" t="s">
        <v>35</v>
      </c>
      <c r="R32" s="79"/>
      <c r="S32" s="79"/>
      <c r="T32" s="80"/>
      <c r="U32" s="81"/>
      <c r="V32" s="82"/>
      <c r="W32" s="83">
        <f>SUM(W28:W31)</f>
        <v>8.9149999999999991</v>
      </c>
      <c r="X32" s="84"/>
      <c r="Y32" s="81"/>
      <c r="Z32" s="85"/>
      <c r="AA32" s="83">
        <f>SUM(AA28:AA31)</f>
        <v>9.4849999999999994</v>
      </c>
      <c r="AB32" s="86"/>
      <c r="AC32" s="87">
        <f t="shared" si="6"/>
        <v>0.57000000000000028</v>
      </c>
      <c r="AD32" s="88">
        <f t="shared" si="7"/>
        <v>6.393718452047116E-2</v>
      </c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89"/>
      <c r="CP32" s="89"/>
      <c r="CQ32" s="89"/>
      <c r="CR32" s="89"/>
      <c r="CS32" s="89"/>
      <c r="CT32" s="89"/>
      <c r="CU32" s="89"/>
      <c r="CV32" s="89"/>
      <c r="CW32" s="89"/>
      <c r="CX32" s="89"/>
      <c r="CY32" s="89"/>
      <c r="CZ32" s="89"/>
      <c r="DA32" s="89"/>
      <c r="DB32" s="89"/>
      <c r="DC32" s="89"/>
      <c r="DD32" s="89"/>
      <c r="DE32" s="89"/>
      <c r="DF32" s="89"/>
      <c r="DG32" s="89"/>
      <c r="DH32" s="89"/>
      <c r="DI32" s="89"/>
      <c r="DJ32" s="89"/>
      <c r="DK32" s="89"/>
      <c r="DL32" s="89"/>
      <c r="DM32" s="89"/>
      <c r="DN32" s="89"/>
      <c r="DO32" s="89"/>
      <c r="DP32" s="89"/>
      <c r="DQ32" s="89"/>
      <c r="DR32" s="89"/>
      <c r="DS32" s="89"/>
      <c r="DT32" s="89"/>
      <c r="DU32" s="89"/>
      <c r="DV32" s="89"/>
      <c r="DW32" s="89"/>
      <c r="DX32" s="89"/>
      <c r="DY32" s="89"/>
      <c r="DZ32" s="89"/>
      <c r="EA32" s="89"/>
      <c r="EB32" s="89"/>
      <c r="EC32" s="89"/>
      <c r="ED32" s="89"/>
      <c r="EE32" s="89"/>
      <c r="EF32" s="89"/>
      <c r="EG32" s="89"/>
      <c r="EH32" s="89"/>
      <c r="EI32" s="89"/>
      <c r="EJ32" s="89"/>
      <c r="EK32" s="89"/>
      <c r="EL32" s="89"/>
      <c r="EM32" s="89"/>
      <c r="EN32" s="89"/>
      <c r="EO32" s="89"/>
      <c r="EP32" s="89"/>
      <c r="EQ32" s="89"/>
      <c r="ER32" s="89"/>
      <c r="ES32" s="89"/>
      <c r="ET32" s="89"/>
      <c r="EU32" s="89"/>
      <c r="EV32" s="89"/>
      <c r="EW32" s="89"/>
      <c r="EX32" s="89"/>
      <c r="EY32" s="89"/>
      <c r="EZ32" s="89"/>
      <c r="FA32" s="89"/>
      <c r="FB32" s="89"/>
      <c r="FC32" s="89"/>
      <c r="FD32" s="89"/>
      <c r="FE32" s="89"/>
      <c r="FF32" s="89"/>
      <c r="FG32" s="89"/>
      <c r="FH32" s="89"/>
      <c r="FI32" s="89"/>
      <c r="FJ32" s="89"/>
      <c r="FK32" s="89"/>
      <c r="FL32" s="89"/>
    </row>
    <row r="33" spans="1:30" s="22" customFormat="1" ht="14.25" x14ac:dyDescent="0.2">
      <c r="A33" s="230" t="s">
        <v>36</v>
      </c>
      <c r="B33" s="231"/>
      <c r="C33" s="232"/>
      <c r="D33" s="233"/>
      <c r="E33" s="62">
        <f>[2]USL_PSS!$I33</f>
        <v>9.2460000000000001E-2</v>
      </c>
      <c r="F33" s="95">
        <f>E18*(E16-1)</f>
        <v>5.1749999999999963</v>
      </c>
      <c r="G33" s="56">
        <f>E33*F33</f>
        <v>0.47848049999999964</v>
      </c>
      <c r="H33" s="84"/>
      <c r="I33" s="62">
        <f>[3]USL!$F$15</f>
        <v>9.2460000000000001E-2</v>
      </c>
      <c r="J33" s="95">
        <f>F33</f>
        <v>5.1749999999999963</v>
      </c>
      <c r="K33" s="56">
        <f>I33*J33</f>
        <v>0.47848049999999964</v>
      </c>
      <c r="L33" s="96"/>
      <c r="M33" s="60">
        <f t="shared" si="2"/>
        <v>0</v>
      </c>
      <c r="N33" s="61">
        <f t="shared" si="3"/>
        <v>0</v>
      </c>
      <c r="Q33" s="91" t="s">
        <v>36</v>
      </c>
      <c r="R33" s="92"/>
      <c r="S33" s="93"/>
      <c r="T33" s="94"/>
      <c r="U33" s="62">
        <f>U45*0.64+U46*0.18+U47*0.18</f>
        <v>8.8919999999999999E-2</v>
      </c>
      <c r="V33" s="95">
        <f>U18*(U16-1)</f>
        <v>5.1749999999999963</v>
      </c>
      <c r="W33" s="56">
        <f>U33*V33</f>
        <v>0.46016099999999965</v>
      </c>
      <c r="X33" s="84"/>
      <c r="Y33" s="62">
        <f>Y45*0.64+Y46*0.18+Y47*0.18</f>
        <v>8.8919999999999999E-2</v>
      </c>
      <c r="Z33" s="95">
        <f>V33</f>
        <v>5.1749999999999963</v>
      </c>
      <c r="AA33" s="56">
        <f>Y33*Z33</f>
        <v>0.46016099999999965</v>
      </c>
      <c r="AB33" s="96"/>
      <c r="AC33" s="60">
        <f t="shared" si="6"/>
        <v>0</v>
      </c>
      <c r="AD33" s="61">
        <f t="shared" si="7"/>
        <v>0</v>
      </c>
    </row>
    <row r="34" spans="1:30" s="22" customFormat="1" ht="14.25" x14ac:dyDescent="0.2">
      <c r="A34" s="230" t="s">
        <v>37</v>
      </c>
      <c r="B34" s="231"/>
      <c r="C34" s="232"/>
      <c r="D34" s="233"/>
      <c r="E34" s="97">
        <f>[2]USL_PSS!$I34</f>
        <v>-2.8999999999999998E-3</v>
      </c>
      <c r="F34" s="95">
        <v>150</v>
      </c>
      <c r="G34" s="56">
        <f>F34*E34</f>
        <v>-0.43499999999999994</v>
      </c>
      <c r="H34" s="84"/>
      <c r="I34" s="97">
        <f>[3]USL!$F$78</f>
        <v>-5.9999999999999995E-4</v>
      </c>
      <c r="J34" s="95">
        <f>F34</f>
        <v>150</v>
      </c>
      <c r="K34" s="56">
        <f>J34*I34</f>
        <v>-0.09</v>
      </c>
      <c r="L34" s="96"/>
      <c r="M34" s="60">
        <f>K34-G34</f>
        <v>0.34499999999999997</v>
      </c>
      <c r="N34" s="61">
        <f>IF((G34)=0,"",(M34/G34))</f>
        <v>-0.7931034482758621</v>
      </c>
      <c r="Q34" s="91" t="s">
        <v>37</v>
      </c>
      <c r="R34" s="92"/>
      <c r="S34" s="93"/>
      <c r="T34" s="94"/>
      <c r="U34" s="97">
        <f>[4]USL!$C$78</f>
        <v>-2.3E-3</v>
      </c>
      <c r="V34" s="95">
        <v>150</v>
      </c>
      <c r="W34" s="56">
        <f>V34*U34</f>
        <v>-0.34499999999999997</v>
      </c>
      <c r="X34" s="84"/>
      <c r="Y34" s="97">
        <f>[4]USL!$D$78</f>
        <v>-2.8999999999999998E-3</v>
      </c>
      <c r="Z34" s="95">
        <f>V34</f>
        <v>150</v>
      </c>
      <c r="AA34" s="56">
        <f>Z34*Y34</f>
        <v>-0.43499999999999994</v>
      </c>
      <c r="AB34" s="96"/>
      <c r="AC34" s="60">
        <f>AA34-W34</f>
        <v>-8.9999999999999969E-2</v>
      </c>
      <c r="AD34" s="61">
        <f>IF((W34)=0,"",(AC34/W34))</f>
        <v>0.26086956521739124</v>
      </c>
    </row>
    <row r="35" spans="1:30" s="22" customFormat="1" ht="14.25" x14ac:dyDescent="0.2">
      <c r="A35" s="231" t="s">
        <v>38</v>
      </c>
      <c r="B35" s="231"/>
      <c r="C35" s="232"/>
      <c r="D35" s="233"/>
      <c r="E35" s="62">
        <f>[2]USL_PSS!$I35</f>
        <v>2.9999999999999997E-4</v>
      </c>
      <c r="F35" s="95">
        <v>150</v>
      </c>
      <c r="G35" s="56">
        <f>F35*E35</f>
        <v>4.4999999999999998E-2</v>
      </c>
      <c r="H35" s="84"/>
      <c r="I35" s="62">
        <f>[3]USL!$F$17</f>
        <v>2.9999999999999997E-4</v>
      </c>
      <c r="J35" s="95">
        <f>F35</f>
        <v>150</v>
      </c>
      <c r="K35" s="56">
        <f>J35*I35</f>
        <v>4.4999999999999998E-2</v>
      </c>
      <c r="L35" s="96"/>
      <c r="M35" s="60">
        <f>K35-G35</f>
        <v>0</v>
      </c>
      <c r="N35" s="61">
        <f>IF((G35)=0,"",(M35/G35))</f>
        <v>0</v>
      </c>
      <c r="Q35" s="98" t="s">
        <v>38</v>
      </c>
      <c r="R35" s="92"/>
      <c r="S35" s="93"/>
      <c r="T35" s="94"/>
      <c r="U35" s="62">
        <v>2.9999999999999997E-4</v>
      </c>
      <c r="V35" s="95">
        <v>150</v>
      </c>
      <c r="W35" s="56">
        <f>V35*U35</f>
        <v>4.4999999999999998E-2</v>
      </c>
      <c r="X35" s="84"/>
      <c r="Y35" s="62">
        <v>2.9999999999999997E-4</v>
      </c>
      <c r="Z35" s="95">
        <f>V35</f>
        <v>150</v>
      </c>
      <c r="AA35" s="56">
        <f>Z35*Y35</f>
        <v>4.4999999999999998E-2</v>
      </c>
      <c r="AB35" s="96"/>
      <c r="AC35" s="60">
        <f>AA35-W35</f>
        <v>0</v>
      </c>
      <c r="AD35" s="61">
        <f>IF((W35)=0,"",(AC35/W35))</f>
        <v>0</v>
      </c>
    </row>
    <row r="36" spans="1:30" s="22" customFormat="1" ht="14.25" x14ac:dyDescent="0.2">
      <c r="A36" s="231" t="s">
        <v>39</v>
      </c>
      <c r="B36" s="231"/>
      <c r="C36" s="232"/>
      <c r="D36" s="233"/>
      <c r="E36" s="62">
        <f>[2]USL_PSS!$I36</f>
        <v>0</v>
      </c>
      <c r="F36" s="95"/>
      <c r="G36" s="56">
        <f>F36*E36</f>
        <v>0</v>
      </c>
      <c r="H36" s="84"/>
      <c r="I36" s="62"/>
      <c r="J36" s="95"/>
      <c r="K36" s="56">
        <f>J36*I36</f>
        <v>0</v>
      </c>
      <c r="L36" s="96"/>
      <c r="M36" s="60">
        <f>K36-G36</f>
        <v>0</v>
      </c>
      <c r="N36" s="61" t="str">
        <f>IF((G36)=0,"",(M36/G36))</f>
        <v/>
      </c>
      <c r="Q36" s="98" t="s">
        <v>39</v>
      </c>
      <c r="R36" s="92"/>
      <c r="S36" s="93"/>
      <c r="T36" s="94"/>
      <c r="U36" s="62"/>
      <c r="V36" s="95"/>
      <c r="W36" s="56">
        <f>V36*U36</f>
        <v>0</v>
      </c>
      <c r="X36" s="84"/>
      <c r="Y36" s="62"/>
      <c r="Z36" s="95"/>
      <c r="AA36" s="56">
        <f>Z36*Y36</f>
        <v>0</v>
      </c>
      <c r="AB36" s="96"/>
      <c r="AC36" s="60">
        <f>AA36-W36</f>
        <v>0</v>
      </c>
      <c r="AD36" s="61" t="str">
        <f>IF((W36)=0,"",(AC36/W36))</f>
        <v/>
      </c>
    </row>
    <row r="37" spans="1:30" s="22" customFormat="1" ht="15" x14ac:dyDescent="0.2">
      <c r="A37" s="234" t="s">
        <v>40</v>
      </c>
      <c r="B37" s="235"/>
      <c r="C37" s="235"/>
      <c r="D37" s="236"/>
      <c r="E37" s="102"/>
      <c r="F37" s="102"/>
      <c r="G37" s="103">
        <f>SUM(G32:G36)</f>
        <v>9.6584804999999996</v>
      </c>
      <c r="H37" s="84"/>
      <c r="I37" s="102"/>
      <c r="J37" s="104"/>
      <c r="K37" s="103">
        <f>SUM(K32:K36)</f>
        <v>10.0034805</v>
      </c>
      <c r="L37" s="86"/>
      <c r="M37" s="105">
        <f t="shared" ref="M37:M53" si="8">K37-G37</f>
        <v>0.34500000000000064</v>
      </c>
      <c r="N37" s="106">
        <f t="shared" ref="N37:N53" si="9">IF((G37)=0,"",(M37/G37))</f>
        <v>3.5719904388687294E-2</v>
      </c>
      <c r="Q37" s="99" t="s">
        <v>40</v>
      </c>
      <c r="R37" s="100"/>
      <c r="S37" s="100"/>
      <c r="T37" s="101"/>
      <c r="U37" s="102"/>
      <c r="V37" s="102"/>
      <c r="W37" s="103">
        <f>SUM(W32:W36)</f>
        <v>9.0751609999999978</v>
      </c>
      <c r="X37" s="84"/>
      <c r="Y37" s="102"/>
      <c r="Z37" s="104"/>
      <c r="AA37" s="103">
        <f>SUM(AA32:AA36)</f>
        <v>9.5551609999999982</v>
      </c>
      <c r="AB37" s="86"/>
      <c r="AC37" s="105">
        <f t="shared" ref="AC37:AC47" si="10">AA37-W37</f>
        <v>0.48000000000000043</v>
      </c>
      <c r="AD37" s="106">
        <f t="shared" ref="AD37:AD47" si="11">IF((W37)=0,"",(AC37/W37))</f>
        <v>5.2891623630699283E-2</v>
      </c>
    </row>
    <row r="38" spans="1:30" s="22" customFormat="1" ht="14.25" x14ac:dyDescent="0.2">
      <c r="A38" s="237" t="s">
        <v>41</v>
      </c>
      <c r="B38" s="237"/>
      <c r="C38" s="238"/>
      <c r="D38" s="239"/>
      <c r="E38" s="62">
        <f>[2]USL_PSS!$I38</f>
        <v>7.0000000000000001E-3</v>
      </c>
      <c r="F38" s="110">
        <v>155.17499999999998</v>
      </c>
      <c r="G38" s="56">
        <f>F38*E38</f>
        <v>1.086225</v>
      </c>
      <c r="H38" s="84"/>
      <c r="I38" s="62">
        <f>[3]USL!$F$20</f>
        <v>7.1999999999999998E-3</v>
      </c>
      <c r="J38" s="111">
        <f>F38</f>
        <v>155.17499999999998</v>
      </c>
      <c r="K38" s="56">
        <f>J38*I38</f>
        <v>1.1172599999999999</v>
      </c>
      <c r="L38" s="96"/>
      <c r="M38" s="60">
        <f t="shared" si="8"/>
        <v>3.1034999999999924E-2</v>
      </c>
      <c r="N38" s="61">
        <f t="shared" si="9"/>
        <v>2.8571428571428501E-2</v>
      </c>
      <c r="Q38" s="107" t="s">
        <v>41</v>
      </c>
      <c r="R38" s="107"/>
      <c r="S38" s="108"/>
      <c r="T38" s="109"/>
      <c r="U38" s="62">
        <v>6.7000000000000002E-3</v>
      </c>
      <c r="V38" s="110">
        <v>155.17499999999998</v>
      </c>
      <c r="W38" s="56">
        <f>V38*U38</f>
        <v>1.0396725</v>
      </c>
      <c r="X38" s="84"/>
      <c r="Y38" s="62">
        <v>6.6E-3</v>
      </c>
      <c r="Z38" s="111">
        <f>V38</f>
        <v>155.17499999999998</v>
      </c>
      <c r="AA38" s="56">
        <f>Z38*Y38</f>
        <v>1.0241549999999999</v>
      </c>
      <c r="AB38" s="96"/>
      <c r="AC38" s="60">
        <f t="shared" si="10"/>
        <v>-1.5517500000000073E-2</v>
      </c>
      <c r="AD38" s="61">
        <f t="shared" si="11"/>
        <v>-1.4925373134328429E-2</v>
      </c>
    </row>
    <row r="39" spans="1:30" s="22" customFormat="1" ht="14.25" x14ac:dyDescent="0.2">
      <c r="A39" s="289" t="s">
        <v>42</v>
      </c>
      <c r="B39" s="289"/>
      <c r="C39" s="289"/>
      <c r="D39" s="239"/>
      <c r="E39" s="62">
        <f>[2]USL_PSS!$I39</f>
        <v>3.3E-3</v>
      </c>
      <c r="F39" s="110">
        <v>155.17499999999998</v>
      </c>
      <c r="G39" s="56">
        <f>F39*E39</f>
        <v>0.51207749999999996</v>
      </c>
      <c r="H39" s="84"/>
      <c r="I39" s="62">
        <f>[3]USL!$F$21</f>
        <v>3.3999999999999998E-3</v>
      </c>
      <c r="J39" s="111">
        <f>F39</f>
        <v>155.17499999999998</v>
      </c>
      <c r="K39" s="56">
        <f>J39*I39</f>
        <v>0.52759499999999993</v>
      </c>
      <c r="L39" s="96"/>
      <c r="M39" s="60">
        <f t="shared" si="8"/>
        <v>1.5517499999999962E-2</v>
      </c>
      <c r="N39" s="61">
        <f t="shared" si="9"/>
        <v>3.0303030303030231E-2</v>
      </c>
      <c r="Q39" s="303" t="s">
        <v>42</v>
      </c>
      <c r="R39" s="303"/>
      <c r="S39" s="303"/>
      <c r="T39" s="109"/>
      <c r="U39" s="62">
        <v>3.0999999999999999E-3</v>
      </c>
      <c r="V39" s="110">
        <v>155.17499999999998</v>
      </c>
      <c r="W39" s="56">
        <f>V39*U39</f>
        <v>0.48104249999999993</v>
      </c>
      <c r="X39" s="84"/>
      <c r="Y39" s="62">
        <v>3.0999999999999999E-3</v>
      </c>
      <c r="Z39" s="111">
        <f>V39</f>
        <v>155.17499999999998</v>
      </c>
      <c r="AA39" s="56">
        <f>Z39*Y39</f>
        <v>0.48104249999999993</v>
      </c>
      <c r="AB39" s="96"/>
      <c r="AC39" s="60">
        <f t="shared" si="10"/>
        <v>0</v>
      </c>
      <c r="AD39" s="61">
        <f t="shared" si="11"/>
        <v>0</v>
      </c>
    </row>
    <row r="40" spans="1:30" s="22" customFormat="1" ht="15" x14ac:dyDescent="0.2">
      <c r="A40" s="234" t="s">
        <v>43</v>
      </c>
      <c r="B40" s="240"/>
      <c r="C40" s="240"/>
      <c r="D40" s="241"/>
      <c r="E40" s="102"/>
      <c r="F40" s="102"/>
      <c r="G40" s="103">
        <f>SUM(G37:G39)</f>
        <v>11.256783</v>
      </c>
      <c r="H40" s="114"/>
      <c r="I40" s="115"/>
      <c r="J40" s="116"/>
      <c r="K40" s="103">
        <f>SUM(K37:K39)</f>
        <v>11.6483355</v>
      </c>
      <c r="L40" s="117"/>
      <c r="M40" s="105">
        <f t="shared" si="8"/>
        <v>0.39155249999999953</v>
      </c>
      <c r="N40" s="106">
        <f t="shared" si="9"/>
        <v>3.4783694417845623E-2</v>
      </c>
      <c r="Q40" s="99" t="s">
        <v>43</v>
      </c>
      <c r="R40" s="112"/>
      <c r="S40" s="112"/>
      <c r="T40" s="113"/>
      <c r="U40" s="102"/>
      <c r="V40" s="102"/>
      <c r="W40" s="103">
        <f>SUM(W37:W39)</f>
        <v>10.595875999999997</v>
      </c>
      <c r="X40" s="114"/>
      <c r="Y40" s="115"/>
      <c r="Z40" s="116"/>
      <c r="AA40" s="103">
        <f>SUM(AA37:AA39)</f>
        <v>11.060358499999998</v>
      </c>
      <c r="AB40" s="117"/>
      <c r="AC40" s="105">
        <f t="shared" si="10"/>
        <v>0.4644825000000008</v>
      </c>
      <c r="AD40" s="106">
        <f t="shared" si="11"/>
        <v>4.3836158520541478E-2</v>
      </c>
    </row>
    <row r="41" spans="1:30" s="22" customFormat="1" ht="14.25" x14ac:dyDescent="0.2">
      <c r="A41" s="242" t="s">
        <v>44</v>
      </c>
      <c r="B41" s="231"/>
      <c r="C41" s="232"/>
      <c r="D41" s="233"/>
      <c r="E41" s="119">
        <f>[2]USL_PSS!$I41</f>
        <v>4.4000000000000003E-3</v>
      </c>
      <c r="F41" s="110">
        <f>E18*E16</f>
        <v>155.17499999999998</v>
      </c>
      <c r="G41" s="120">
        <f t="shared" ref="G41:G47" si="12">F41*E41</f>
        <v>0.68276999999999999</v>
      </c>
      <c r="H41" s="96"/>
      <c r="I41" s="119">
        <v>4.4000000000000003E-3</v>
      </c>
      <c r="J41" s="111">
        <f>E18*E16</f>
        <v>155.17499999999998</v>
      </c>
      <c r="K41" s="120">
        <f t="shared" ref="K41:K47" si="13">J41*I41</f>
        <v>0.68276999999999999</v>
      </c>
      <c r="L41" s="96"/>
      <c r="M41" s="60">
        <f t="shared" si="8"/>
        <v>0</v>
      </c>
      <c r="N41" s="121">
        <f t="shared" si="9"/>
        <v>0</v>
      </c>
      <c r="Q41" s="118" t="s">
        <v>44</v>
      </c>
      <c r="R41" s="92"/>
      <c r="S41" s="93"/>
      <c r="T41" s="94"/>
      <c r="U41" s="119">
        <v>4.4000000000000003E-3</v>
      </c>
      <c r="V41" s="110">
        <f>U18*U16</f>
        <v>155.17499999999998</v>
      </c>
      <c r="W41" s="120">
        <f t="shared" ref="W41:W47" si="14">V41*U41</f>
        <v>0.68276999999999999</v>
      </c>
      <c r="X41" s="96"/>
      <c r="Y41" s="119">
        <v>4.4000000000000003E-3</v>
      </c>
      <c r="Z41" s="111">
        <f>U18*U16</f>
        <v>155.17499999999998</v>
      </c>
      <c r="AA41" s="120">
        <f t="shared" ref="AA41:AA47" si="15">Z41*Y41</f>
        <v>0.68276999999999999</v>
      </c>
      <c r="AB41" s="96"/>
      <c r="AC41" s="60">
        <f t="shared" si="10"/>
        <v>0</v>
      </c>
      <c r="AD41" s="121">
        <f t="shared" si="11"/>
        <v>0</v>
      </c>
    </row>
    <row r="42" spans="1:30" s="22" customFormat="1" ht="14.25" x14ac:dyDescent="0.2">
      <c r="A42" s="242" t="s">
        <v>45</v>
      </c>
      <c r="B42" s="231"/>
      <c r="C42" s="232"/>
      <c r="D42" s="233"/>
      <c r="E42" s="119">
        <f>[2]USL_PSS!$I42</f>
        <v>1.2999999999999999E-3</v>
      </c>
      <c r="F42" s="110">
        <f>E18*E16</f>
        <v>155.17499999999998</v>
      </c>
      <c r="G42" s="120">
        <f t="shared" si="12"/>
        <v>0.20172749999999998</v>
      </c>
      <c r="H42" s="96"/>
      <c r="I42" s="119">
        <v>1.2999999999999999E-3</v>
      </c>
      <c r="J42" s="111">
        <f>E18*E16</f>
        <v>155.17499999999998</v>
      </c>
      <c r="K42" s="120">
        <f t="shared" si="13"/>
        <v>0.20172749999999998</v>
      </c>
      <c r="L42" s="96"/>
      <c r="M42" s="60">
        <f t="shared" si="8"/>
        <v>0</v>
      </c>
      <c r="N42" s="121">
        <f t="shared" si="9"/>
        <v>0</v>
      </c>
      <c r="Q42" s="118" t="s">
        <v>45</v>
      </c>
      <c r="R42" s="92"/>
      <c r="S42" s="93"/>
      <c r="T42" s="94"/>
      <c r="U42" s="119">
        <v>1.1999999999999999E-3</v>
      </c>
      <c r="V42" s="110">
        <f>U18*U16</f>
        <v>155.17499999999998</v>
      </c>
      <c r="W42" s="120">
        <f t="shared" si="14"/>
        <v>0.18620999999999996</v>
      </c>
      <c r="X42" s="96"/>
      <c r="Y42" s="119">
        <v>1.1999999999999999E-3</v>
      </c>
      <c r="Z42" s="111">
        <f>U18*U16</f>
        <v>155.17499999999998</v>
      </c>
      <c r="AA42" s="120">
        <f t="shared" si="15"/>
        <v>0.18620999999999996</v>
      </c>
      <c r="AB42" s="96"/>
      <c r="AC42" s="60">
        <f t="shared" si="10"/>
        <v>0</v>
      </c>
      <c r="AD42" s="121">
        <f t="shared" si="11"/>
        <v>0</v>
      </c>
    </row>
    <row r="43" spans="1:30" s="22" customFormat="1" ht="14.25" x14ac:dyDescent="0.2">
      <c r="A43" s="231" t="s">
        <v>46</v>
      </c>
      <c r="B43" s="231"/>
      <c r="C43" s="232"/>
      <c r="D43" s="233"/>
      <c r="E43" s="272">
        <f>[2]USL_PSS!$I43</f>
        <v>0.25</v>
      </c>
      <c r="F43" s="110">
        <v>1</v>
      </c>
      <c r="G43" s="120">
        <f t="shared" si="12"/>
        <v>0.25</v>
      </c>
      <c r="H43" s="96"/>
      <c r="I43" s="272">
        <v>0.25</v>
      </c>
      <c r="J43" s="111">
        <v>1</v>
      </c>
      <c r="K43" s="120">
        <f t="shared" si="13"/>
        <v>0.25</v>
      </c>
      <c r="L43" s="96"/>
      <c r="M43" s="60">
        <f t="shared" si="8"/>
        <v>0</v>
      </c>
      <c r="N43" s="121">
        <f t="shared" si="9"/>
        <v>0</v>
      </c>
      <c r="Q43" s="92" t="s">
        <v>46</v>
      </c>
      <c r="R43" s="92"/>
      <c r="S43" s="93"/>
      <c r="T43" s="94"/>
      <c r="U43" s="119">
        <v>0.25</v>
      </c>
      <c r="V43" s="110">
        <v>1</v>
      </c>
      <c r="W43" s="120">
        <f t="shared" si="14"/>
        <v>0.25</v>
      </c>
      <c r="X43" s="96"/>
      <c r="Y43" s="119">
        <v>0.25</v>
      </c>
      <c r="Z43" s="111">
        <v>1</v>
      </c>
      <c r="AA43" s="120">
        <f t="shared" si="15"/>
        <v>0.25</v>
      </c>
      <c r="AB43" s="96"/>
      <c r="AC43" s="60">
        <f t="shared" si="10"/>
        <v>0</v>
      </c>
      <c r="AD43" s="121">
        <f t="shared" si="11"/>
        <v>0</v>
      </c>
    </row>
    <row r="44" spans="1:30" s="22" customFormat="1" ht="14.25" x14ac:dyDescent="0.2">
      <c r="A44" s="231" t="s">
        <v>47</v>
      </c>
      <c r="B44" s="231"/>
      <c r="C44" s="232"/>
      <c r="D44" s="233"/>
      <c r="E44" s="273">
        <f>[2]USL_PSS!$I44</f>
        <v>7.0000000000000001E-3</v>
      </c>
      <c r="F44" s="110">
        <f>E18</f>
        <v>150</v>
      </c>
      <c r="G44" s="120">
        <f t="shared" si="12"/>
        <v>1.05</v>
      </c>
      <c r="H44" s="96"/>
      <c r="I44" s="273">
        <v>7.0000000000000001E-3</v>
      </c>
      <c r="J44" s="111">
        <f>E18</f>
        <v>150</v>
      </c>
      <c r="K44" s="120">
        <f t="shared" si="13"/>
        <v>1.05</v>
      </c>
      <c r="L44" s="96"/>
      <c r="M44" s="60">
        <f t="shared" si="8"/>
        <v>0</v>
      </c>
      <c r="N44" s="121">
        <f t="shared" si="9"/>
        <v>0</v>
      </c>
      <c r="Q44" s="92" t="s">
        <v>47</v>
      </c>
      <c r="R44" s="92"/>
      <c r="S44" s="93"/>
      <c r="T44" s="94"/>
      <c r="U44" s="119">
        <v>7.0000000000000001E-3</v>
      </c>
      <c r="V44" s="110">
        <f>U18</f>
        <v>150</v>
      </c>
      <c r="W44" s="120">
        <f t="shared" si="14"/>
        <v>1.05</v>
      </c>
      <c r="X44" s="96"/>
      <c r="Y44" s="119">
        <v>7.0000000000000001E-3</v>
      </c>
      <c r="Z44" s="111">
        <f>U18</f>
        <v>150</v>
      </c>
      <c r="AA44" s="120">
        <f t="shared" si="15"/>
        <v>1.05</v>
      </c>
      <c r="AB44" s="96"/>
      <c r="AC44" s="60">
        <f t="shared" si="10"/>
        <v>0</v>
      </c>
      <c r="AD44" s="121">
        <f t="shared" si="11"/>
        <v>0</v>
      </c>
    </row>
    <row r="45" spans="1:30" s="22" customFormat="1" ht="14.25" x14ac:dyDescent="0.2">
      <c r="A45" s="231" t="s">
        <v>48</v>
      </c>
      <c r="B45" s="231"/>
      <c r="C45" s="232"/>
      <c r="D45" s="233"/>
      <c r="E45" s="119">
        <f>[2]USL_PSS!$I45</f>
        <v>7.4999999999999997E-2</v>
      </c>
      <c r="F45" s="110">
        <v>96</v>
      </c>
      <c r="G45" s="120">
        <f t="shared" si="12"/>
        <v>7.1999999999999993</v>
      </c>
      <c r="H45" s="96"/>
      <c r="I45" s="119">
        <v>7.4999999999999997E-2</v>
      </c>
      <c r="J45" s="110">
        <f t="shared" ref="J45:J46" si="16">F45</f>
        <v>96</v>
      </c>
      <c r="K45" s="120">
        <f t="shared" si="13"/>
        <v>7.1999999999999993</v>
      </c>
      <c r="L45" s="96"/>
      <c r="M45" s="60">
        <f t="shared" si="8"/>
        <v>0</v>
      </c>
      <c r="N45" s="121">
        <f t="shared" si="9"/>
        <v>0</v>
      </c>
      <c r="Q45" s="98" t="s">
        <v>48</v>
      </c>
      <c r="R45" s="92"/>
      <c r="S45" s="93"/>
      <c r="T45" s="94"/>
      <c r="U45" s="122">
        <v>7.1999999999999995E-2</v>
      </c>
      <c r="V45" s="110">
        <v>96</v>
      </c>
      <c r="W45" s="120">
        <f t="shared" si="14"/>
        <v>6.911999999999999</v>
      </c>
      <c r="X45" s="96"/>
      <c r="Y45" s="119">
        <v>7.1999999999999995E-2</v>
      </c>
      <c r="Z45" s="110">
        <f t="shared" ref="Z45:Z46" si="17">V45</f>
        <v>96</v>
      </c>
      <c r="AA45" s="120">
        <f t="shared" si="15"/>
        <v>6.911999999999999</v>
      </c>
      <c r="AB45" s="96"/>
      <c r="AC45" s="60">
        <f t="shared" si="10"/>
        <v>0</v>
      </c>
      <c r="AD45" s="121">
        <f t="shared" si="11"/>
        <v>0</v>
      </c>
    </row>
    <row r="46" spans="1:30" s="22" customFormat="1" ht="14.25" x14ac:dyDescent="0.2">
      <c r="A46" s="231" t="s">
        <v>49</v>
      </c>
      <c r="B46" s="231"/>
      <c r="C46" s="232"/>
      <c r="D46" s="233"/>
      <c r="E46" s="119">
        <f>[2]USL_PSS!$I46</f>
        <v>0.112</v>
      </c>
      <c r="F46" s="110">
        <v>27</v>
      </c>
      <c r="G46" s="120">
        <f t="shared" si="12"/>
        <v>3.024</v>
      </c>
      <c r="H46" s="96"/>
      <c r="I46" s="119">
        <v>0.112</v>
      </c>
      <c r="J46" s="110">
        <f t="shared" si="16"/>
        <v>27</v>
      </c>
      <c r="K46" s="120">
        <f t="shared" si="13"/>
        <v>3.024</v>
      </c>
      <c r="L46" s="96"/>
      <c r="M46" s="60">
        <f t="shared" si="8"/>
        <v>0</v>
      </c>
      <c r="N46" s="121">
        <f t="shared" si="9"/>
        <v>0</v>
      </c>
      <c r="Q46" s="98" t="s">
        <v>49</v>
      </c>
      <c r="R46" s="92"/>
      <c r="S46" s="93"/>
      <c r="T46" s="94"/>
      <c r="U46" s="122">
        <v>0.109</v>
      </c>
      <c r="V46" s="110">
        <v>27</v>
      </c>
      <c r="W46" s="120">
        <f t="shared" si="14"/>
        <v>2.9430000000000001</v>
      </c>
      <c r="X46" s="96"/>
      <c r="Y46" s="119">
        <v>0.109</v>
      </c>
      <c r="Z46" s="110">
        <f t="shared" si="17"/>
        <v>27</v>
      </c>
      <c r="AA46" s="120">
        <f t="shared" si="15"/>
        <v>2.9430000000000001</v>
      </c>
      <c r="AB46" s="96"/>
      <c r="AC46" s="60">
        <f t="shared" si="10"/>
        <v>0</v>
      </c>
      <c r="AD46" s="121">
        <f t="shared" si="11"/>
        <v>0</v>
      </c>
    </row>
    <row r="47" spans="1:30" s="22" customFormat="1" ht="15" thickBot="1" x14ac:dyDescent="0.25">
      <c r="A47" s="192" t="s">
        <v>50</v>
      </c>
      <c r="B47" s="231"/>
      <c r="C47" s="232"/>
      <c r="D47" s="233"/>
      <c r="E47" s="119">
        <f>[2]USL_PSS!$I47</f>
        <v>0.13500000000000001</v>
      </c>
      <c r="F47" s="110">
        <v>27</v>
      </c>
      <c r="G47" s="120">
        <f t="shared" si="12"/>
        <v>3.6450000000000005</v>
      </c>
      <c r="H47" s="96"/>
      <c r="I47" s="119">
        <v>0.13500000000000001</v>
      </c>
      <c r="J47" s="110">
        <f>F47</f>
        <v>27</v>
      </c>
      <c r="K47" s="120">
        <f t="shared" si="13"/>
        <v>3.6450000000000005</v>
      </c>
      <c r="L47" s="96"/>
      <c r="M47" s="60">
        <f t="shared" si="8"/>
        <v>0</v>
      </c>
      <c r="N47" s="121">
        <f t="shared" si="9"/>
        <v>0</v>
      </c>
      <c r="Q47" s="43" t="s">
        <v>50</v>
      </c>
      <c r="R47" s="92"/>
      <c r="S47" s="93"/>
      <c r="T47" s="94"/>
      <c r="U47" s="122">
        <v>0.129</v>
      </c>
      <c r="V47" s="110">
        <v>27</v>
      </c>
      <c r="W47" s="120">
        <f t="shared" si="14"/>
        <v>3.4830000000000001</v>
      </c>
      <c r="X47" s="96"/>
      <c r="Y47" s="119">
        <v>0.129</v>
      </c>
      <c r="Z47" s="110">
        <f>V47</f>
        <v>27</v>
      </c>
      <c r="AA47" s="120">
        <f t="shared" si="15"/>
        <v>3.4830000000000001</v>
      </c>
      <c r="AB47" s="96"/>
      <c r="AC47" s="60">
        <f t="shared" si="10"/>
        <v>0</v>
      </c>
      <c r="AD47" s="121">
        <f t="shared" si="11"/>
        <v>0</v>
      </c>
    </row>
    <row r="48" spans="1:30" s="22" customFormat="1" ht="15" thickBot="1" x14ac:dyDescent="0.25">
      <c r="A48" s="243"/>
      <c r="B48" s="244"/>
      <c r="C48" s="244"/>
      <c r="D48" s="245"/>
      <c r="E48" s="126"/>
      <c r="F48" s="127"/>
      <c r="G48" s="128"/>
      <c r="H48" s="129"/>
      <c r="I48" s="126"/>
      <c r="J48" s="130"/>
      <c r="K48" s="128"/>
      <c r="L48" s="129"/>
      <c r="M48" s="131"/>
      <c r="N48" s="132"/>
      <c r="Q48" s="123"/>
      <c r="R48" s="124"/>
      <c r="S48" s="124"/>
      <c r="T48" s="125"/>
      <c r="U48" s="126"/>
      <c r="V48" s="127"/>
      <c r="W48" s="128"/>
      <c r="X48" s="129"/>
      <c r="Y48" s="126"/>
      <c r="Z48" s="130"/>
      <c r="AA48" s="128"/>
      <c r="AB48" s="129"/>
      <c r="AC48" s="131"/>
      <c r="AD48" s="132"/>
    </row>
    <row r="49" spans="1:30" s="22" customFormat="1" ht="15" x14ac:dyDescent="0.2">
      <c r="A49" s="246" t="s">
        <v>51</v>
      </c>
      <c r="B49" s="231"/>
      <c r="C49" s="231"/>
      <c r="D49" s="247"/>
      <c r="E49" s="135"/>
      <c r="F49" s="136"/>
      <c r="G49" s="137">
        <f>SUM(G40:G44,G45:G47)</f>
        <v>27.310280500000001</v>
      </c>
      <c r="H49" s="138"/>
      <c r="I49" s="139"/>
      <c r="J49" s="139"/>
      <c r="K49" s="140">
        <f>SUM(K40:K44,K45:K47)</f>
        <v>27.701833000000001</v>
      </c>
      <c r="L49" s="141"/>
      <c r="M49" s="142">
        <f t="shared" ref="M49" si="18">K49-G49</f>
        <v>0.39155249999999953</v>
      </c>
      <c r="N49" s="143">
        <f t="shared" ref="N49" si="19">IF((G49)=0,"",(M49/G49))</f>
        <v>1.4337183391433842E-2</v>
      </c>
      <c r="Q49" s="133" t="s">
        <v>51</v>
      </c>
      <c r="R49" s="92"/>
      <c r="S49" s="92"/>
      <c r="T49" s="134"/>
      <c r="U49" s="135"/>
      <c r="V49" s="136"/>
      <c r="W49" s="137">
        <f>SUM(W40:W44,W45:W47)</f>
        <v>26.102855999999996</v>
      </c>
      <c r="X49" s="138"/>
      <c r="Y49" s="139"/>
      <c r="Z49" s="139"/>
      <c r="AA49" s="140">
        <f>SUM(AA40:AA44,AA45:AA47)</f>
        <v>26.567338499999998</v>
      </c>
      <c r="AB49" s="141"/>
      <c r="AC49" s="142">
        <f t="shared" ref="AC49:AC53" si="20">AA49-W49</f>
        <v>0.46448250000000257</v>
      </c>
      <c r="AD49" s="143">
        <f t="shared" ref="AD49:AD53" si="21">IF((W49)=0,"",(AC49/W49))</f>
        <v>1.7794317219541136E-2</v>
      </c>
    </row>
    <row r="50" spans="1:30" s="22" customFormat="1" ht="14.25" x14ac:dyDescent="0.2">
      <c r="A50" s="248" t="s">
        <v>52</v>
      </c>
      <c r="B50" s="231"/>
      <c r="C50" s="231"/>
      <c r="D50" s="247"/>
      <c r="E50" s="135">
        <v>0.13</v>
      </c>
      <c r="F50" s="145"/>
      <c r="G50" s="146">
        <f>G49*E50</f>
        <v>3.5503364650000004</v>
      </c>
      <c r="H50" s="55"/>
      <c r="I50" s="135">
        <v>0.13</v>
      </c>
      <c r="J50" s="55"/>
      <c r="K50" s="147">
        <f>K49*I50</f>
        <v>3.6012382900000004</v>
      </c>
      <c r="L50" s="148"/>
      <c r="M50" s="149">
        <f t="shared" si="8"/>
        <v>5.0901824999999956E-2</v>
      </c>
      <c r="N50" s="150">
        <f t="shared" si="9"/>
        <v>1.4337183391433845E-2</v>
      </c>
      <c r="Q50" s="144" t="s">
        <v>52</v>
      </c>
      <c r="R50" s="92"/>
      <c r="S50" s="92"/>
      <c r="T50" s="134"/>
      <c r="U50" s="135">
        <v>0.13</v>
      </c>
      <c r="V50" s="145"/>
      <c r="W50" s="146">
        <f>W49*U50</f>
        <v>3.3933712799999998</v>
      </c>
      <c r="X50" s="55"/>
      <c r="Y50" s="135">
        <v>0.13</v>
      </c>
      <c r="Z50" s="55"/>
      <c r="AA50" s="147">
        <f>AA49*Y50</f>
        <v>3.453754005</v>
      </c>
      <c r="AB50" s="148"/>
      <c r="AC50" s="149">
        <f t="shared" si="20"/>
        <v>6.0382725000000192E-2</v>
      </c>
      <c r="AD50" s="150">
        <f t="shared" si="21"/>
        <v>1.7794317219541091E-2</v>
      </c>
    </row>
    <row r="51" spans="1:30" s="22" customFormat="1" ht="15" x14ac:dyDescent="0.2">
      <c r="A51" s="249" t="s">
        <v>66</v>
      </c>
      <c r="B51" s="231"/>
      <c r="C51" s="231"/>
      <c r="D51" s="247"/>
      <c r="E51" s="55"/>
      <c r="F51" s="145"/>
      <c r="G51" s="146">
        <f>G49+G50</f>
        <v>30.860616965000002</v>
      </c>
      <c r="H51" s="55"/>
      <c r="I51" s="55"/>
      <c r="J51" s="55"/>
      <c r="K51" s="147">
        <f>K49+K50</f>
        <v>31.303071290000002</v>
      </c>
      <c r="L51" s="148"/>
      <c r="M51" s="149">
        <f t="shared" si="8"/>
        <v>0.44245432499999993</v>
      </c>
      <c r="N51" s="150">
        <f t="shared" si="9"/>
        <v>1.4337183391433856E-2</v>
      </c>
      <c r="Q51" s="151" t="s">
        <v>53</v>
      </c>
      <c r="R51" s="92"/>
      <c r="S51" s="92"/>
      <c r="T51" s="134"/>
      <c r="U51" s="55"/>
      <c r="V51" s="145"/>
      <c r="W51" s="146">
        <f>W49+W50</f>
        <v>29.496227279999996</v>
      </c>
      <c r="X51" s="55"/>
      <c r="Y51" s="55"/>
      <c r="Z51" s="55"/>
      <c r="AA51" s="147">
        <f>AA49+AA50</f>
        <v>30.021092504999999</v>
      </c>
      <c r="AB51" s="148"/>
      <c r="AC51" s="149">
        <f t="shared" si="20"/>
        <v>0.52486522500000277</v>
      </c>
      <c r="AD51" s="150">
        <f t="shared" si="21"/>
        <v>1.7794317219541129E-2</v>
      </c>
    </row>
    <row r="52" spans="1:30" s="22" customFormat="1" ht="27.75" customHeight="1" x14ac:dyDescent="0.2">
      <c r="A52" s="290" t="s">
        <v>67</v>
      </c>
      <c r="B52" s="290"/>
      <c r="C52" s="290"/>
      <c r="D52" s="247"/>
      <c r="E52" s="55"/>
      <c r="F52" s="145"/>
      <c r="G52" s="152">
        <f>ROUND(-G51*10%,2)</f>
        <v>-3.09</v>
      </c>
      <c r="H52" s="55"/>
      <c r="I52" s="55"/>
      <c r="J52" s="55"/>
      <c r="K52" s="153">
        <f>ROUND(-K51*10%,2)</f>
        <v>-3.13</v>
      </c>
      <c r="L52" s="148"/>
      <c r="M52" s="154">
        <f t="shared" si="8"/>
        <v>-4.0000000000000036E-2</v>
      </c>
      <c r="N52" s="155">
        <f t="shared" si="9"/>
        <v>1.2944983818770239E-2</v>
      </c>
      <c r="Q52" s="304" t="s">
        <v>54</v>
      </c>
      <c r="R52" s="304"/>
      <c r="S52" s="304"/>
      <c r="T52" s="134"/>
      <c r="U52" s="55"/>
      <c r="V52" s="145"/>
      <c r="W52" s="152">
        <f>ROUND(-W51*10%,2)</f>
        <v>-2.95</v>
      </c>
      <c r="X52" s="55"/>
      <c r="Y52" s="55"/>
      <c r="Z52" s="55"/>
      <c r="AA52" s="153">
        <f>ROUND(-AA51*10%,2)</f>
        <v>-3</v>
      </c>
      <c r="AB52" s="148"/>
      <c r="AC52" s="154">
        <f t="shared" si="20"/>
        <v>-4.9999999999999822E-2</v>
      </c>
      <c r="AD52" s="155">
        <f t="shared" si="21"/>
        <v>1.6949152542372819E-2</v>
      </c>
    </row>
    <row r="53" spans="1:30" s="22" customFormat="1" ht="15.75" thickBot="1" x14ac:dyDescent="0.25">
      <c r="A53" s="275" t="s">
        <v>55</v>
      </c>
      <c r="B53" s="275"/>
      <c r="C53" s="275"/>
      <c r="D53" s="250"/>
      <c r="E53" s="157"/>
      <c r="F53" s="158"/>
      <c r="G53" s="159">
        <f>G51+G52</f>
        <v>27.770616965000002</v>
      </c>
      <c r="H53" s="160"/>
      <c r="I53" s="160"/>
      <c r="J53" s="160"/>
      <c r="K53" s="161">
        <f>K51+K52</f>
        <v>28.173071290000003</v>
      </c>
      <c r="L53" s="162"/>
      <c r="M53" s="87">
        <f t="shared" si="8"/>
        <v>0.40245432500000078</v>
      </c>
      <c r="N53" s="88">
        <f t="shared" si="9"/>
        <v>1.4492091605570879E-2</v>
      </c>
      <c r="Q53" s="305" t="s">
        <v>55</v>
      </c>
      <c r="R53" s="305"/>
      <c r="S53" s="305"/>
      <c r="T53" s="156"/>
      <c r="U53" s="157"/>
      <c r="V53" s="158"/>
      <c r="W53" s="159">
        <f>W51+W52</f>
        <v>26.546227279999997</v>
      </c>
      <c r="X53" s="160"/>
      <c r="Y53" s="160"/>
      <c r="Z53" s="160"/>
      <c r="AA53" s="161">
        <f>AA51+AA52</f>
        <v>27.021092504999999</v>
      </c>
      <c r="AB53" s="162"/>
      <c r="AC53" s="87">
        <f t="shared" si="20"/>
        <v>0.47486522500000206</v>
      </c>
      <c r="AD53" s="88">
        <f t="shared" si="21"/>
        <v>1.7888237751876965E-2</v>
      </c>
    </row>
    <row r="54" spans="1:30" s="22" customFormat="1" ht="15" thickBot="1" x14ac:dyDescent="0.25">
      <c r="A54" s="243"/>
      <c r="B54" s="244"/>
      <c r="C54" s="244"/>
      <c r="D54" s="245"/>
      <c r="E54" s="251"/>
      <c r="F54" s="252"/>
      <c r="G54" s="253"/>
      <c r="H54" s="254"/>
      <c r="I54" s="251"/>
      <c r="J54" s="254"/>
      <c r="K54" s="255"/>
      <c r="L54" s="252"/>
      <c r="M54" s="256"/>
      <c r="N54" s="257"/>
      <c r="Q54" s="123"/>
      <c r="R54" s="124"/>
      <c r="S54" s="124"/>
      <c r="T54" s="125"/>
      <c r="U54" s="163"/>
      <c r="V54" s="164"/>
      <c r="W54" s="165"/>
      <c r="X54" s="166"/>
      <c r="Y54" s="163"/>
      <c r="Z54" s="166"/>
      <c r="AA54" s="167"/>
      <c r="AB54" s="164"/>
      <c r="AC54" s="168"/>
      <c r="AD54" s="169"/>
    </row>
    <row r="55" spans="1:30" s="22" customFormat="1" ht="14.25" x14ac:dyDescent="0.2">
      <c r="A55" s="192"/>
      <c r="B55" s="192"/>
      <c r="C55" s="192"/>
      <c r="D55" s="191"/>
      <c r="E55" s="191"/>
      <c r="F55" s="191"/>
      <c r="G55" s="191"/>
      <c r="H55" s="191"/>
      <c r="I55" s="191"/>
      <c r="J55" s="191"/>
      <c r="K55" s="258"/>
      <c r="L55" s="191"/>
      <c r="M55" s="191"/>
      <c r="N55" s="191"/>
      <c r="Q55" s="16"/>
      <c r="R55" s="16"/>
      <c r="S55" s="16"/>
      <c r="AA55" s="170"/>
    </row>
    <row r="56" spans="1:30" s="22" customFormat="1" ht="14.25" x14ac:dyDescent="0.2">
      <c r="A56" s="192"/>
      <c r="B56" s="192"/>
      <c r="C56" s="192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Q56" s="16"/>
      <c r="R56" s="16"/>
      <c r="S56" s="16"/>
    </row>
    <row r="57" spans="1:30" s="22" customFormat="1" ht="14.25" x14ac:dyDescent="0.2">
      <c r="A57" s="192"/>
      <c r="B57" s="192"/>
      <c r="C57" s="192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Q57" s="16"/>
      <c r="R57" s="16"/>
      <c r="S57" s="16"/>
    </row>
    <row r="58" spans="1:30" s="22" customFormat="1" x14ac:dyDescent="0.2">
      <c r="A58" s="33" t="s">
        <v>56</v>
      </c>
      <c r="B58" s="16"/>
      <c r="C58" s="16"/>
      <c r="Q58" s="33" t="s">
        <v>56</v>
      </c>
      <c r="R58" s="16"/>
      <c r="S58" s="16"/>
    </row>
    <row r="59" spans="1:30" s="22" customFormat="1" x14ac:dyDescent="0.2">
      <c r="A59" s="16"/>
      <c r="B59" s="16"/>
      <c r="C59" s="16"/>
      <c r="Q59" s="16"/>
      <c r="R59" s="16"/>
      <c r="S59" s="16"/>
    </row>
  </sheetData>
  <mergeCells count="28">
    <mergeCell ref="Q39:S39"/>
    <mergeCell ref="Q52:S52"/>
    <mergeCell ref="Q53:S53"/>
    <mergeCell ref="U25:W25"/>
    <mergeCell ref="Y25:AA25"/>
    <mergeCell ref="AC25:AD25"/>
    <mergeCell ref="S26:S27"/>
    <mergeCell ref="AC26:AC27"/>
    <mergeCell ref="AD26:AD27"/>
    <mergeCell ref="Q3:Z3"/>
    <mergeCell ref="Q10:AD10"/>
    <mergeCell ref="Q11:AD11"/>
    <mergeCell ref="S14:AA14"/>
    <mergeCell ref="U23:Z23"/>
    <mergeCell ref="A53:C53"/>
    <mergeCell ref="A3:J3"/>
    <mergeCell ref="A10:N10"/>
    <mergeCell ref="A11:N11"/>
    <mergeCell ref="C14:K14"/>
    <mergeCell ref="E23:J23"/>
    <mergeCell ref="E25:G25"/>
    <mergeCell ref="I25:K25"/>
    <mergeCell ref="M25:N25"/>
    <mergeCell ref="C26:C27"/>
    <mergeCell ref="M26:M27"/>
    <mergeCell ref="N26:N27"/>
    <mergeCell ref="A39:C39"/>
    <mergeCell ref="A52:C52"/>
  </mergeCells>
  <dataValidations disablePrompts="1" count="4">
    <dataValidation type="list" allowBlank="1" showInputMessage="1" showErrorMessage="1" sqref="C14 S14">
      <formula1>BI_LDCLIST</formula1>
    </dataValidation>
    <dataValidation showDropDown="1" showInputMessage="1" showErrorMessage="1" prompt="Select Charge Unit - monthly, per kWh, per kW" sqref="C28:C31 C34:C36 C38 C41:C47 S28:S31 S34:S36 S38 S41:S47"/>
    <dataValidation type="list" allowBlank="1" showInputMessage="1" showErrorMessage="1" sqref="D38:D39 D54 D28:D31 D34:D36 D41:D48 T38:T39 T54 T28:T31 T34:T36 T41:T48">
      <formula1>#REF!</formula1>
    </dataValidation>
    <dataValidation type="list" allowBlank="1" showInputMessage="1" showErrorMessage="1" prompt="Select Charge Unit - monthly, per kWh, per kW" sqref="C48 C54 S48 S54">
      <formula1>"Monthly, per kWh, per kW"</formula1>
    </dataValidation>
  </dataValidations>
  <pageMargins left="0.7" right="0.7" top="0.75" bottom="0.75" header="0.3" footer="0.3"/>
  <pageSetup scale="4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L60"/>
  <sheetViews>
    <sheetView view="pageBreakPreview" topLeftCell="A22" zoomScale="60" zoomScaleNormal="70" workbookViewId="0">
      <selection activeCell="AM44" sqref="AM44"/>
    </sheetView>
  </sheetViews>
  <sheetFormatPr defaultRowHeight="12.75" outlineLevelCol="1" x14ac:dyDescent="0.2"/>
  <cols>
    <col min="1" max="1" width="65.140625" style="22" customWidth="1"/>
    <col min="2" max="2" width="1.28515625" style="22" customWidth="1"/>
    <col min="3" max="3" width="11.28515625" style="22" customWidth="1"/>
    <col min="4" max="4" width="1.28515625" style="22" customWidth="1"/>
    <col min="5" max="5" width="15.42578125" style="22" customWidth="1"/>
    <col min="6" max="6" width="12.28515625" style="22" bestFit="1" customWidth="1"/>
    <col min="7" max="7" width="18.85546875" style="22" customWidth="1"/>
    <col min="8" max="8" width="2.85546875" style="22" customWidth="1"/>
    <col min="9" max="9" width="12.140625" style="22" customWidth="1"/>
    <col min="10" max="10" width="12.28515625" style="22" customWidth="1"/>
    <col min="11" max="11" width="18.85546875" style="22" customWidth="1"/>
    <col min="12" max="12" width="2.85546875" style="22" customWidth="1"/>
    <col min="13" max="13" width="18.85546875" style="22" customWidth="1"/>
    <col min="14" max="14" width="12.85546875" style="22" customWidth="1"/>
    <col min="15" max="15" width="3.85546875" style="16" customWidth="1"/>
    <col min="16" max="16" width="9.140625" style="16"/>
    <col min="17" max="17" width="57.5703125" style="22" hidden="1" customWidth="1" outlineLevel="1"/>
    <col min="18" max="18" width="1.28515625" style="22" hidden="1" customWidth="1" outlineLevel="1"/>
    <col min="19" max="19" width="11.28515625" style="22" hidden="1" customWidth="1" outlineLevel="1"/>
    <col min="20" max="20" width="1.28515625" style="22" hidden="1" customWidth="1" outlineLevel="1"/>
    <col min="21" max="21" width="15.42578125" style="22" hidden="1" customWidth="1" outlineLevel="1"/>
    <col min="22" max="22" width="12.28515625" style="22" hidden="1" customWidth="1" outlineLevel="1"/>
    <col min="23" max="23" width="18.85546875" style="22" hidden="1" customWidth="1" outlineLevel="1"/>
    <col min="24" max="24" width="2.85546875" style="22" hidden="1" customWidth="1" outlineLevel="1"/>
    <col min="25" max="25" width="12.140625" style="22" hidden="1" customWidth="1" outlineLevel="1"/>
    <col min="26" max="26" width="12.28515625" style="22" hidden="1" customWidth="1" outlineLevel="1"/>
    <col min="27" max="27" width="18.85546875" style="22" hidden="1" customWidth="1" outlineLevel="1"/>
    <col min="28" max="28" width="2.85546875" style="22" hidden="1" customWidth="1" outlineLevel="1"/>
    <col min="29" max="29" width="18.85546875" style="22" hidden="1" customWidth="1" outlineLevel="1"/>
    <col min="30" max="30" width="12.85546875" style="22" hidden="1" customWidth="1" outlineLevel="1"/>
    <col min="31" max="31" width="9.140625" style="16" collapsed="1"/>
    <col min="32" max="168" width="9.140625" style="16"/>
    <col min="169" max="16384" width="9.140625" style="22"/>
  </cols>
  <sheetData>
    <row r="1" spans="1:168" s="12" customFormat="1" ht="15" customHeight="1" x14ac:dyDescent="0.25">
      <c r="A1" s="182"/>
      <c r="B1" s="182"/>
      <c r="C1" s="182"/>
      <c r="D1" s="182"/>
      <c r="E1" s="182"/>
      <c r="F1" s="182"/>
      <c r="G1" s="182"/>
      <c r="H1" s="182"/>
      <c r="I1" s="182"/>
      <c r="J1" s="182"/>
      <c r="K1" s="183"/>
      <c r="L1" s="184"/>
      <c r="M1" s="185"/>
      <c r="N1" s="186"/>
      <c r="O1" s="16"/>
      <c r="P1" s="17"/>
      <c r="Q1" s="11"/>
      <c r="R1" s="11"/>
      <c r="S1" s="11"/>
      <c r="T1" s="11"/>
      <c r="U1" s="11"/>
      <c r="V1" s="11"/>
      <c r="W1" s="11"/>
      <c r="X1" s="11"/>
      <c r="Y1" s="11"/>
      <c r="Z1" s="11"/>
      <c r="AB1" s="13"/>
      <c r="AC1" s="14"/>
      <c r="AD1" s="15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</row>
    <row r="2" spans="1:168" s="12" customFormat="1" ht="15" customHeight="1" x14ac:dyDescent="0.25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3"/>
      <c r="L2" s="184"/>
      <c r="M2" s="185"/>
      <c r="N2" s="188"/>
      <c r="O2" s="16"/>
      <c r="P2" s="175" t="s">
        <v>64</v>
      </c>
      <c r="Q2" s="18"/>
      <c r="R2" s="18"/>
      <c r="S2" s="18"/>
      <c r="T2" s="18"/>
      <c r="U2" s="18"/>
      <c r="V2" s="18"/>
      <c r="W2" s="18"/>
      <c r="X2" s="18"/>
      <c r="Y2" s="18"/>
      <c r="Z2" s="18"/>
      <c r="AB2" s="13"/>
      <c r="AC2" s="14"/>
      <c r="AD2" s="19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</row>
    <row r="3" spans="1:168" s="12" customFormat="1" ht="15" customHeight="1" x14ac:dyDescent="0.25">
      <c r="A3" s="276"/>
      <c r="B3" s="276"/>
      <c r="C3" s="276"/>
      <c r="D3" s="276"/>
      <c r="E3" s="276"/>
      <c r="F3" s="276"/>
      <c r="G3" s="276"/>
      <c r="H3" s="276"/>
      <c r="I3" s="276"/>
      <c r="J3" s="276"/>
      <c r="K3" s="183"/>
      <c r="L3" s="184"/>
      <c r="M3" s="185"/>
      <c r="N3" s="188"/>
      <c r="O3" s="16"/>
      <c r="P3" s="17"/>
      <c r="Q3" s="299"/>
      <c r="R3" s="299"/>
      <c r="S3" s="299"/>
      <c r="T3" s="299"/>
      <c r="U3" s="299"/>
      <c r="V3" s="299"/>
      <c r="W3" s="299"/>
      <c r="X3" s="299"/>
      <c r="Y3" s="299"/>
      <c r="Z3" s="299"/>
      <c r="AB3" s="13"/>
      <c r="AC3" s="14"/>
      <c r="AD3" s="19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</row>
    <row r="4" spans="1:168" s="12" customFormat="1" ht="15" customHeight="1" x14ac:dyDescent="0.25">
      <c r="A4" s="187"/>
      <c r="B4" s="187"/>
      <c r="C4" s="187"/>
      <c r="D4" s="187"/>
      <c r="E4" s="187"/>
      <c r="F4" s="187"/>
      <c r="G4" s="187"/>
      <c r="H4" s="189"/>
      <c r="I4" s="189"/>
      <c r="J4" s="189"/>
      <c r="K4" s="183"/>
      <c r="L4" s="184"/>
      <c r="M4" s="185"/>
      <c r="N4" s="188"/>
      <c r="O4" s="16"/>
      <c r="P4" s="17"/>
      <c r="Q4" s="18"/>
      <c r="R4" s="18"/>
      <c r="S4" s="18"/>
      <c r="T4" s="18"/>
      <c r="U4" s="18"/>
      <c r="V4" s="18"/>
      <c r="W4" s="18"/>
      <c r="X4" s="20"/>
      <c r="Y4" s="20"/>
      <c r="Z4" s="20"/>
      <c r="AB4" s="13"/>
      <c r="AC4" s="14"/>
      <c r="AD4" s="19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</row>
    <row r="5" spans="1:168" s="12" customFormat="1" ht="15" customHeight="1" x14ac:dyDescent="0.25">
      <c r="A5" s="183"/>
      <c r="B5" s="190"/>
      <c r="C5" s="190"/>
      <c r="D5" s="190"/>
      <c r="E5" s="183"/>
      <c r="F5" s="183"/>
      <c r="G5" s="183"/>
      <c r="H5" s="183"/>
      <c r="I5" s="183"/>
      <c r="J5" s="183"/>
      <c r="K5" s="183"/>
      <c r="L5" s="184"/>
      <c r="M5" s="185"/>
      <c r="N5" s="186"/>
      <c r="O5" s="16"/>
      <c r="P5" s="17"/>
      <c r="R5" s="21"/>
      <c r="S5" s="21"/>
      <c r="T5" s="21"/>
      <c r="AB5" s="13"/>
      <c r="AC5" s="14"/>
      <c r="AD5" s="15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</row>
    <row r="6" spans="1:168" s="12" customFormat="1" ht="9" customHeight="1" x14ac:dyDescent="0.2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4"/>
      <c r="M6" s="185"/>
      <c r="N6" s="186"/>
      <c r="O6" s="16"/>
      <c r="P6" s="17"/>
      <c r="AB6" s="13"/>
      <c r="AC6" s="14"/>
      <c r="AD6" s="15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</row>
    <row r="7" spans="1:168" s="12" customFormat="1" ht="15" x14ac:dyDescent="0.25">
      <c r="A7" s="183"/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4"/>
      <c r="M7" s="185"/>
      <c r="N7" s="186"/>
      <c r="O7" s="16"/>
      <c r="P7" s="17"/>
      <c r="AB7" s="13"/>
      <c r="AC7" s="14"/>
      <c r="AD7" s="15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</row>
    <row r="8" spans="1:168" s="12" customFormat="1" ht="15" customHeight="1" x14ac:dyDescent="0.2">
      <c r="A8" s="183"/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91"/>
      <c r="N8" s="191"/>
      <c r="O8" s="16"/>
      <c r="P8" s="17"/>
      <c r="AC8" s="22"/>
      <c r="AD8" s="22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</row>
    <row r="9" spans="1:168" ht="7.5" customHeight="1" x14ac:dyDescent="0.2">
      <c r="A9" s="191"/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</row>
    <row r="10" spans="1:168" ht="18.75" customHeight="1" x14ac:dyDescent="0.25">
      <c r="A10" s="277" t="s">
        <v>71</v>
      </c>
      <c r="B10" s="277"/>
      <c r="C10" s="277"/>
      <c r="D10" s="277"/>
      <c r="E10" s="277"/>
      <c r="F10" s="277"/>
      <c r="G10" s="277"/>
      <c r="H10" s="277"/>
      <c r="I10" s="277"/>
      <c r="J10" s="277"/>
      <c r="K10" s="277"/>
      <c r="L10" s="277"/>
      <c r="M10" s="277"/>
      <c r="N10" s="277"/>
      <c r="Q10" s="300"/>
      <c r="R10" s="300"/>
      <c r="S10" s="300"/>
      <c r="T10" s="300"/>
      <c r="U10" s="300"/>
      <c r="V10" s="300"/>
      <c r="W10" s="300"/>
      <c r="X10" s="300"/>
      <c r="Y10" s="300"/>
      <c r="Z10" s="300"/>
      <c r="AA10" s="300"/>
      <c r="AB10" s="300"/>
      <c r="AC10" s="300"/>
      <c r="AD10" s="300"/>
    </row>
    <row r="11" spans="1:168" ht="18.75" customHeight="1" x14ac:dyDescent="0.25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Q11" s="300"/>
      <c r="R11" s="300"/>
      <c r="S11" s="300"/>
      <c r="T11" s="300"/>
      <c r="U11" s="300"/>
      <c r="V11" s="300"/>
      <c r="W11" s="300"/>
      <c r="X11" s="300"/>
      <c r="Y11" s="300"/>
      <c r="Z11" s="300"/>
      <c r="AA11" s="300"/>
      <c r="AB11" s="300"/>
      <c r="AC11" s="300"/>
      <c r="AD11" s="300"/>
    </row>
    <row r="12" spans="1:168" s="16" customFormat="1" ht="14.25" x14ac:dyDescent="0.2">
      <c r="A12" s="192"/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</row>
    <row r="13" spans="1:168" s="16" customFormat="1" ht="14.25" x14ac:dyDescent="0.2">
      <c r="A13" s="192"/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</row>
    <row r="14" spans="1:168" ht="15.75" x14ac:dyDescent="0.25">
      <c r="A14" s="193" t="s">
        <v>0</v>
      </c>
      <c r="B14" s="191"/>
      <c r="C14" s="278" t="s">
        <v>58</v>
      </c>
      <c r="D14" s="278"/>
      <c r="E14" s="278"/>
      <c r="F14" s="278"/>
      <c r="G14" s="278"/>
      <c r="H14" s="278"/>
      <c r="I14" s="278"/>
      <c r="J14" s="278"/>
      <c r="K14" s="278"/>
      <c r="L14" s="194"/>
      <c r="M14" s="194"/>
      <c r="N14" s="194"/>
      <c r="Q14" s="23" t="s">
        <v>0</v>
      </c>
      <c r="S14" s="301" t="s">
        <v>58</v>
      </c>
      <c r="T14" s="301"/>
      <c r="U14" s="301"/>
      <c r="V14" s="301"/>
      <c r="W14" s="301"/>
      <c r="X14" s="301"/>
      <c r="Y14" s="301"/>
      <c r="Z14" s="301"/>
      <c r="AA14" s="301"/>
      <c r="AB14" s="24"/>
      <c r="AC14" s="24"/>
      <c r="AD14" s="24"/>
    </row>
    <row r="15" spans="1:168" s="16" customFormat="1" ht="15.75" x14ac:dyDescent="0.25">
      <c r="A15" s="195"/>
      <c r="B15" s="192"/>
      <c r="C15" s="196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Q15" s="25"/>
      <c r="S15" s="26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</row>
    <row r="16" spans="1:168" ht="12.75" customHeight="1" x14ac:dyDescent="0.25">
      <c r="A16" s="193" t="s">
        <v>15</v>
      </c>
      <c r="B16" s="191"/>
      <c r="C16" s="198"/>
      <c r="D16" s="198"/>
      <c r="E16" s="199">
        <v>1.0345</v>
      </c>
      <c r="F16" s="198"/>
      <c r="G16" s="198"/>
      <c r="H16" s="198"/>
      <c r="I16" s="198"/>
      <c r="J16" s="198"/>
      <c r="K16" s="198"/>
      <c r="L16" s="198"/>
      <c r="M16" s="198"/>
      <c r="N16" s="198"/>
      <c r="Q16" s="23" t="s">
        <v>15</v>
      </c>
      <c r="S16" s="28"/>
      <c r="T16" s="28"/>
      <c r="U16" s="29">
        <v>1.0345</v>
      </c>
      <c r="V16" s="28"/>
      <c r="W16" s="28"/>
      <c r="X16" s="28"/>
      <c r="Y16" s="28"/>
      <c r="Z16" s="28"/>
      <c r="AA16" s="28"/>
      <c r="AB16" s="28"/>
      <c r="AC16" s="28"/>
      <c r="AD16" s="28"/>
    </row>
    <row r="17" spans="1:168" s="16" customFormat="1" ht="12.75" customHeight="1" x14ac:dyDescent="0.25">
      <c r="A17" s="195"/>
      <c r="B17" s="192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Q17" s="25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</row>
    <row r="18" spans="1:168" ht="12.75" customHeight="1" x14ac:dyDescent="0.25">
      <c r="A18" s="193" t="s">
        <v>16</v>
      </c>
      <c r="B18" s="191"/>
      <c r="C18" s="200" t="s">
        <v>17</v>
      </c>
      <c r="D18" s="201"/>
      <c r="E18" s="259">
        <f>730*E21*E22</f>
        <v>2799999.5887500001</v>
      </c>
      <c r="F18" s="191"/>
      <c r="G18" s="191"/>
      <c r="H18" s="191"/>
      <c r="I18" s="191"/>
      <c r="J18" s="191"/>
      <c r="K18" s="191"/>
      <c r="L18" s="191"/>
      <c r="M18" s="191"/>
      <c r="N18" s="191"/>
      <c r="Q18" s="23" t="s">
        <v>16</v>
      </c>
      <c r="S18" s="30" t="s">
        <v>17</v>
      </c>
      <c r="T18" s="31"/>
      <c r="U18" s="32">
        <f>730*U21*U22</f>
        <v>2799999.5887500001</v>
      </c>
    </row>
    <row r="19" spans="1:168" s="16" customFormat="1" ht="12.75" customHeight="1" x14ac:dyDescent="0.25">
      <c r="A19" s="192"/>
      <c r="B19" s="192"/>
      <c r="C19" s="192"/>
      <c r="D19" s="192"/>
      <c r="E19" s="192"/>
      <c r="F19" s="203"/>
      <c r="G19" s="192"/>
      <c r="H19" s="192"/>
      <c r="I19" s="192"/>
      <c r="J19" s="192"/>
      <c r="K19" s="192"/>
      <c r="L19" s="192"/>
      <c r="M19" s="192"/>
      <c r="N19" s="192"/>
      <c r="V19" s="33"/>
    </row>
    <row r="20" spans="1:168" ht="12.75" customHeight="1" x14ac:dyDescent="0.25">
      <c r="A20" s="204" t="s">
        <v>18</v>
      </c>
      <c r="B20" s="191"/>
      <c r="C20" s="191"/>
      <c r="D20" s="191"/>
      <c r="E20" s="191"/>
      <c r="F20" s="201"/>
      <c r="G20" s="191"/>
      <c r="H20" s="191"/>
      <c r="I20" s="191"/>
      <c r="J20" s="191"/>
      <c r="K20" s="191"/>
      <c r="L20" s="191"/>
      <c r="M20" s="191"/>
      <c r="N20" s="191"/>
      <c r="Q20" s="34" t="s">
        <v>18</v>
      </c>
      <c r="V20" s="31"/>
    </row>
    <row r="21" spans="1:168" ht="12.75" customHeight="1" x14ac:dyDescent="0.25">
      <c r="A21" s="205" t="s">
        <v>19</v>
      </c>
      <c r="B21" s="206"/>
      <c r="C21" s="207" t="s">
        <v>20</v>
      </c>
      <c r="D21" s="208"/>
      <c r="E21" s="260">
        <v>7350</v>
      </c>
      <c r="F21" s="201">
        <v>38</v>
      </c>
      <c r="G21" s="191"/>
      <c r="H21" s="191"/>
      <c r="I21" s="191"/>
      <c r="J21" s="191"/>
      <c r="K21" s="191"/>
      <c r="L21" s="191"/>
      <c r="M21" s="191"/>
      <c r="N21" s="191"/>
      <c r="Q21" s="35" t="s">
        <v>19</v>
      </c>
      <c r="R21" s="36"/>
      <c r="S21" s="37" t="s">
        <v>20</v>
      </c>
      <c r="T21" s="38"/>
      <c r="U21" s="39">
        <v>7350</v>
      </c>
      <c r="V21" s="31">
        <v>38</v>
      </c>
    </row>
    <row r="22" spans="1:168" ht="12.75" customHeight="1" x14ac:dyDescent="0.25">
      <c r="A22" s="205" t="s">
        <v>21</v>
      </c>
      <c r="B22" s="206"/>
      <c r="C22" s="207"/>
      <c r="D22" s="208"/>
      <c r="E22" s="261">
        <v>0.52185250000000005</v>
      </c>
      <c r="F22" s="191"/>
      <c r="G22" s="191"/>
      <c r="H22" s="191"/>
      <c r="I22" s="191"/>
      <c r="J22" s="191"/>
      <c r="K22" s="191"/>
      <c r="L22" s="191"/>
      <c r="M22" s="191"/>
      <c r="N22" s="191"/>
      <c r="Q22" s="35" t="s">
        <v>21</v>
      </c>
      <c r="R22" s="36"/>
      <c r="S22" s="37"/>
      <c r="T22" s="38"/>
      <c r="U22" s="40">
        <v>0.52185250000000005</v>
      </c>
    </row>
    <row r="23" spans="1:168" s="16" customFormat="1" ht="15" x14ac:dyDescent="0.25">
      <c r="A23" s="211"/>
      <c r="B23" s="192"/>
      <c r="C23" s="212"/>
      <c r="D23" s="203"/>
      <c r="E23" s="279" t="str">
        <f>IF(AND(ISNUMBER(E21), ISBLANK(E22)), "Please enter a load factor", "")</f>
        <v/>
      </c>
      <c r="F23" s="279"/>
      <c r="G23" s="279"/>
      <c r="H23" s="279"/>
      <c r="I23" s="279"/>
      <c r="J23" s="279"/>
      <c r="K23" s="192"/>
      <c r="L23" s="192"/>
      <c r="M23" s="192"/>
      <c r="N23" s="192"/>
      <c r="Q23" s="41"/>
      <c r="S23" s="42"/>
      <c r="T23" s="33"/>
      <c r="U23" s="302" t="str">
        <f>IF(AND(ISNUMBER(U21), ISBLANK(U22)), "Please enter a load factor", "")</f>
        <v/>
      </c>
      <c r="V23" s="302"/>
      <c r="W23" s="302"/>
      <c r="X23" s="302"/>
      <c r="Y23" s="302"/>
      <c r="Z23" s="302"/>
    </row>
    <row r="24" spans="1:168" s="16" customFormat="1" ht="14.25" x14ac:dyDescent="0.2">
      <c r="A24" s="192"/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Q24" s="43"/>
    </row>
    <row r="25" spans="1:168" s="16" customFormat="1" ht="15" x14ac:dyDescent="0.25">
      <c r="A25" s="192"/>
      <c r="B25" s="192"/>
      <c r="C25" s="213"/>
      <c r="D25" s="213"/>
      <c r="E25" s="280" t="s">
        <v>22</v>
      </c>
      <c r="F25" s="281"/>
      <c r="G25" s="282"/>
      <c r="H25" s="192"/>
      <c r="I25" s="280" t="s">
        <v>23</v>
      </c>
      <c r="J25" s="281"/>
      <c r="K25" s="282"/>
      <c r="L25" s="192"/>
      <c r="M25" s="280" t="s">
        <v>24</v>
      </c>
      <c r="N25" s="282"/>
      <c r="Q25" s="43"/>
      <c r="S25" s="44"/>
      <c r="T25" s="44"/>
      <c r="U25" s="291" t="s">
        <v>22</v>
      </c>
      <c r="V25" s="306"/>
      <c r="W25" s="292"/>
      <c r="Y25" s="291" t="s">
        <v>23</v>
      </c>
      <c r="Z25" s="306"/>
      <c r="AA25" s="292"/>
      <c r="AC25" s="291" t="s">
        <v>24</v>
      </c>
      <c r="AD25" s="292"/>
    </row>
    <row r="26" spans="1:168" s="16" customFormat="1" ht="12.75" customHeight="1" x14ac:dyDescent="0.25">
      <c r="A26" s="192"/>
      <c r="B26" s="192"/>
      <c r="C26" s="283"/>
      <c r="D26" s="197"/>
      <c r="E26" s="214" t="s">
        <v>25</v>
      </c>
      <c r="F26" s="214" t="s">
        <v>26</v>
      </c>
      <c r="G26" s="215" t="s">
        <v>27</v>
      </c>
      <c r="H26" s="192"/>
      <c r="I26" s="214" t="s">
        <v>25</v>
      </c>
      <c r="J26" s="216" t="s">
        <v>26</v>
      </c>
      <c r="K26" s="215" t="s">
        <v>27</v>
      </c>
      <c r="L26" s="192"/>
      <c r="M26" s="285" t="s">
        <v>28</v>
      </c>
      <c r="N26" s="287" t="s">
        <v>29</v>
      </c>
      <c r="Q26" s="43"/>
      <c r="S26" s="293"/>
      <c r="T26" s="45"/>
      <c r="U26" s="46" t="s">
        <v>25</v>
      </c>
      <c r="V26" s="46" t="s">
        <v>26</v>
      </c>
      <c r="W26" s="47" t="s">
        <v>27</v>
      </c>
      <c r="Y26" s="46" t="s">
        <v>25</v>
      </c>
      <c r="Z26" s="48" t="s">
        <v>26</v>
      </c>
      <c r="AA26" s="47" t="s">
        <v>27</v>
      </c>
      <c r="AC26" s="295" t="s">
        <v>28</v>
      </c>
      <c r="AD26" s="297" t="s">
        <v>29</v>
      </c>
    </row>
    <row r="27" spans="1:168" s="16" customFormat="1" ht="15" x14ac:dyDescent="0.25">
      <c r="A27" s="192"/>
      <c r="B27" s="192"/>
      <c r="C27" s="284"/>
      <c r="D27" s="197"/>
      <c r="E27" s="217" t="s">
        <v>30</v>
      </c>
      <c r="F27" s="217"/>
      <c r="G27" s="218" t="s">
        <v>30</v>
      </c>
      <c r="H27" s="192"/>
      <c r="I27" s="217" t="s">
        <v>30</v>
      </c>
      <c r="J27" s="218"/>
      <c r="K27" s="218" t="s">
        <v>30</v>
      </c>
      <c r="L27" s="192"/>
      <c r="M27" s="286"/>
      <c r="N27" s="288"/>
      <c r="Q27" s="43"/>
      <c r="S27" s="294"/>
      <c r="T27" s="45"/>
      <c r="U27" s="49" t="s">
        <v>30</v>
      </c>
      <c r="V27" s="49"/>
      <c r="W27" s="50" t="s">
        <v>30</v>
      </c>
      <c r="Y27" s="49" t="s">
        <v>30</v>
      </c>
      <c r="Z27" s="50"/>
      <c r="AA27" s="50" t="s">
        <v>30</v>
      </c>
      <c r="AC27" s="296"/>
      <c r="AD27" s="298"/>
    </row>
    <row r="28" spans="1:168" ht="14.25" x14ac:dyDescent="0.2">
      <c r="A28" s="219" t="s">
        <v>31</v>
      </c>
      <c r="B28" s="219"/>
      <c r="C28" s="220"/>
      <c r="D28" s="221"/>
      <c r="E28" s="54">
        <f>[2]LU_PSS!$I28</f>
        <v>5889.72</v>
      </c>
      <c r="F28" s="55">
        <v>1</v>
      </c>
      <c r="G28" s="56">
        <f>F28*E28</f>
        <v>5889.72</v>
      </c>
      <c r="H28" s="57"/>
      <c r="I28" s="54">
        <f>[3]LU!$F$10</f>
        <v>5972.18</v>
      </c>
      <c r="J28" s="58">
        <v>1</v>
      </c>
      <c r="K28" s="59">
        <f>J28*I28</f>
        <v>5972.18</v>
      </c>
      <c r="L28" s="57"/>
      <c r="M28" s="60">
        <f>K28-G28</f>
        <v>82.460000000000036</v>
      </c>
      <c r="N28" s="61">
        <f>IF((G28)=0,"",(M28/G28))</f>
        <v>1.400066556644459E-2</v>
      </c>
      <c r="Q28" s="51" t="s">
        <v>31</v>
      </c>
      <c r="R28" s="51"/>
      <c r="S28" s="52"/>
      <c r="T28" s="53"/>
      <c r="U28" s="54">
        <v>5808.4</v>
      </c>
      <c r="V28" s="55">
        <v>1</v>
      </c>
      <c r="W28" s="56">
        <f>V28*U28</f>
        <v>5808.4</v>
      </c>
      <c r="X28" s="57"/>
      <c r="Y28" s="54">
        <v>5836.28</v>
      </c>
      <c r="Z28" s="58">
        <v>1</v>
      </c>
      <c r="AA28" s="59">
        <f>Z28*Y28</f>
        <v>5836.28</v>
      </c>
      <c r="AB28" s="57"/>
      <c r="AC28" s="60">
        <f>AA28-W28</f>
        <v>27.880000000000109</v>
      </c>
      <c r="AD28" s="61">
        <f>IF((W28)=0,"",(AC28/W28))</f>
        <v>4.7999449073755441E-3</v>
      </c>
    </row>
    <row r="29" spans="1:168" ht="14.25" x14ac:dyDescent="0.2">
      <c r="A29" s="219" t="s">
        <v>32</v>
      </c>
      <c r="B29" s="219"/>
      <c r="C29" s="220"/>
      <c r="D29" s="221"/>
      <c r="E29" s="62">
        <f>[2]LU_PSS!$I29</f>
        <v>1.3976999999999999</v>
      </c>
      <c r="F29" s="63">
        <v>7350</v>
      </c>
      <c r="G29" s="56">
        <f>F29*E29</f>
        <v>10273.094999999999</v>
      </c>
      <c r="H29" s="57"/>
      <c r="I29" s="62">
        <f>[3]LU!$F$11</f>
        <v>1.4173</v>
      </c>
      <c r="J29" s="64">
        <f>F29</f>
        <v>7350</v>
      </c>
      <c r="K29" s="56">
        <f>J29*I29</f>
        <v>10417.155000000001</v>
      </c>
      <c r="L29" s="57"/>
      <c r="M29" s="60">
        <f>K29-G29</f>
        <v>144.06000000000131</v>
      </c>
      <c r="N29" s="61">
        <f>IF((G29)=0,"",(M29/G29))</f>
        <v>1.4023037847893095E-2</v>
      </c>
      <c r="Q29" s="51" t="s">
        <v>32</v>
      </c>
      <c r="R29" s="51"/>
      <c r="S29" s="52"/>
      <c r="T29" s="53"/>
      <c r="U29" s="62">
        <v>1.3784000000000001</v>
      </c>
      <c r="V29" s="63">
        <v>7350</v>
      </c>
      <c r="W29" s="56">
        <f>V29*U29</f>
        <v>10131.24</v>
      </c>
      <c r="X29" s="57"/>
      <c r="Y29" s="62">
        <v>1.385</v>
      </c>
      <c r="Z29" s="64">
        <f>V29</f>
        <v>7350</v>
      </c>
      <c r="AA29" s="56">
        <f>Z29*Y29</f>
        <v>10179.75</v>
      </c>
      <c r="AB29" s="57"/>
      <c r="AC29" s="60">
        <f>AA29-W29</f>
        <v>48.510000000000218</v>
      </c>
      <c r="AD29" s="61">
        <f>IF((W29)=0,"",(AC29/W29))</f>
        <v>4.7881601857225984E-3</v>
      </c>
    </row>
    <row r="30" spans="1:168" ht="14.25" x14ac:dyDescent="0.2">
      <c r="A30" s="222" t="s">
        <v>33</v>
      </c>
      <c r="B30" s="222"/>
      <c r="C30" s="220"/>
      <c r="D30" s="221"/>
      <c r="E30" s="66">
        <f>[2]LU_PSS!$I30</f>
        <v>277.54000000000002</v>
      </c>
      <c r="F30" s="55">
        <v>1</v>
      </c>
      <c r="G30" s="56">
        <f t="shared" ref="G30:G31" si="0">F30*E30</f>
        <v>277.54000000000002</v>
      </c>
      <c r="H30" s="57"/>
      <c r="I30" s="66">
        <f>[3]LU!$F$76</f>
        <v>135.52000000000001</v>
      </c>
      <c r="J30" s="58">
        <v>1</v>
      </c>
      <c r="K30" s="59">
        <f t="shared" ref="K30:K31" si="1">J30*I30</f>
        <v>135.52000000000001</v>
      </c>
      <c r="L30" s="57"/>
      <c r="M30" s="60">
        <f t="shared" ref="M30:M33" si="2">K30-G30</f>
        <v>-142.02000000000001</v>
      </c>
      <c r="N30" s="61">
        <f t="shared" ref="N30:N33" si="3">IF((G30)=0,"",(M30/G30))</f>
        <v>-0.51171002378035602</v>
      </c>
      <c r="Q30" s="65" t="s">
        <v>33</v>
      </c>
      <c r="R30" s="65"/>
      <c r="S30" s="52"/>
      <c r="T30" s="53"/>
      <c r="U30" s="66">
        <v>692.30000000000007</v>
      </c>
      <c r="V30" s="55">
        <v>1</v>
      </c>
      <c r="W30" s="56">
        <f t="shared" ref="W30:W31" si="4">V30*U30</f>
        <v>692.30000000000007</v>
      </c>
      <c r="X30" s="57"/>
      <c r="Y30" s="66">
        <v>277.54000000000002</v>
      </c>
      <c r="Z30" s="58">
        <v>1</v>
      </c>
      <c r="AA30" s="59">
        <f t="shared" ref="AA30:AA31" si="5">Z30*Y30</f>
        <v>277.54000000000002</v>
      </c>
      <c r="AB30" s="57"/>
      <c r="AC30" s="60">
        <f t="shared" ref="AC30:AC33" si="6">AA30-W30</f>
        <v>-414.76000000000005</v>
      </c>
      <c r="AD30" s="61">
        <f t="shared" ref="AD30:AD33" si="7">IF((W30)=0,"",(AC30/W30))</f>
        <v>-0.59910443449371664</v>
      </c>
    </row>
    <row r="31" spans="1:168" ht="14.25" x14ac:dyDescent="0.2">
      <c r="A31" s="223" t="s">
        <v>34</v>
      </c>
      <c r="B31" s="224"/>
      <c r="C31" s="225"/>
      <c r="D31" s="226"/>
      <c r="E31" s="71">
        <f>[2]LU_PSS!$I31</f>
        <v>7.3000000000000001E-3</v>
      </c>
      <c r="F31" s="72">
        <v>7350</v>
      </c>
      <c r="G31" s="73">
        <f t="shared" si="0"/>
        <v>53.655000000000001</v>
      </c>
      <c r="H31" s="74"/>
      <c r="I31" s="71">
        <f>[3]LU!$F$77</f>
        <v>7.3000000000000001E-3</v>
      </c>
      <c r="J31" s="75">
        <f>F31</f>
        <v>7350</v>
      </c>
      <c r="K31" s="73">
        <f t="shared" si="1"/>
        <v>53.655000000000001</v>
      </c>
      <c r="L31" s="74"/>
      <c r="M31" s="76">
        <f t="shared" si="2"/>
        <v>0</v>
      </c>
      <c r="N31" s="77">
        <f t="shared" si="3"/>
        <v>0</v>
      </c>
      <c r="Q31" s="67" t="s">
        <v>34</v>
      </c>
      <c r="R31" s="68"/>
      <c r="S31" s="69"/>
      <c r="T31" s="70"/>
      <c r="U31" s="71">
        <v>0</v>
      </c>
      <c r="V31" s="72">
        <v>7350</v>
      </c>
      <c r="W31" s="73">
        <f t="shared" si="4"/>
        <v>0</v>
      </c>
      <c r="X31" s="74"/>
      <c r="Y31" s="71">
        <v>7.3000000000000001E-3</v>
      </c>
      <c r="Z31" s="75">
        <f>V31</f>
        <v>7350</v>
      </c>
      <c r="AA31" s="73">
        <f t="shared" si="5"/>
        <v>53.655000000000001</v>
      </c>
      <c r="AB31" s="74"/>
      <c r="AC31" s="76">
        <f t="shared" si="6"/>
        <v>53.655000000000001</v>
      </c>
      <c r="AD31" s="77" t="str">
        <f t="shared" si="7"/>
        <v/>
      </c>
    </row>
    <row r="32" spans="1:168" s="90" customFormat="1" ht="15" x14ac:dyDescent="0.2">
      <c r="A32" s="227" t="s">
        <v>35</v>
      </c>
      <c r="B32" s="228"/>
      <c r="C32" s="228"/>
      <c r="D32" s="229"/>
      <c r="E32" s="81"/>
      <c r="F32" s="82"/>
      <c r="G32" s="83">
        <f>SUM(G28:G31)</f>
        <v>16494.009999999998</v>
      </c>
      <c r="H32" s="84"/>
      <c r="I32" s="81"/>
      <c r="J32" s="85"/>
      <c r="K32" s="83">
        <f>SUM(K28:K31)</f>
        <v>16578.509999999998</v>
      </c>
      <c r="L32" s="86"/>
      <c r="M32" s="87">
        <f t="shared" si="2"/>
        <v>84.5</v>
      </c>
      <c r="N32" s="88">
        <f t="shared" si="3"/>
        <v>5.1230719515751484E-3</v>
      </c>
      <c r="O32" s="89"/>
      <c r="P32" s="89"/>
      <c r="Q32" s="78" t="s">
        <v>35</v>
      </c>
      <c r="R32" s="79"/>
      <c r="S32" s="79"/>
      <c r="T32" s="80"/>
      <c r="U32" s="81"/>
      <c r="V32" s="82"/>
      <c r="W32" s="83">
        <f>SUM(W28:W31)</f>
        <v>16631.939999999999</v>
      </c>
      <c r="X32" s="84"/>
      <c r="Y32" s="81"/>
      <c r="Z32" s="85"/>
      <c r="AA32" s="83">
        <f>SUM(AA28:AA31)</f>
        <v>16347.225</v>
      </c>
      <c r="AB32" s="86"/>
      <c r="AC32" s="87">
        <f t="shared" si="6"/>
        <v>-284.71499999999833</v>
      </c>
      <c r="AD32" s="88">
        <f t="shared" si="7"/>
        <v>-1.7118568248803107E-2</v>
      </c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89"/>
      <c r="CP32" s="89"/>
      <c r="CQ32" s="89"/>
      <c r="CR32" s="89"/>
      <c r="CS32" s="89"/>
      <c r="CT32" s="89"/>
      <c r="CU32" s="89"/>
      <c r="CV32" s="89"/>
      <c r="CW32" s="89"/>
      <c r="CX32" s="89"/>
      <c r="CY32" s="89"/>
      <c r="CZ32" s="89"/>
      <c r="DA32" s="89"/>
      <c r="DB32" s="89"/>
      <c r="DC32" s="89"/>
      <c r="DD32" s="89"/>
      <c r="DE32" s="89"/>
      <c r="DF32" s="89"/>
      <c r="DG32" s="89"/>
      <c r="DH32" s="89"/>
      <c r="DI32" s="89"/>
      <c r="DJ32" s="89"/>
      <c r="DK32" s="89"/>
      <c r="DL32" s="89"/>
      <c r="DM32" s="89"/>
      <c r="DN32" s="89"/>
      <c r="DO32" s="89"/>
      <c r="DP32" s="89"/>
      <c r="DQ32" s="89"/>
      <c r="DR32" s="89"/>
      <c r="DS32" s="89"/>
      <c r="DT32" s="89"/>
      <c r="DU32" s="89"/>
      <c r="DV32" s="89"/>
      <c r="DW32" s="89"/>
      <c r="DX32" s="89"/>
      <c r="DY32" s="89"/>
      <c r="DZ32" s="89"/>
      <c r="EA32" s="89"/>
      <c r="EB32" s="89"/>
      <c r="EC32" s="89"/>
      <c r="ED32" s="89"/>
      <c r="EE32" s="89"/>
      <c r="EF32" s="89"/>
      <c r="EG32" s="89"/>
      <c r="EH32" s="89"/>
      <c r="EI32" s="89"/>
      <c r="EJ32" s="89"/>
      <c r="EK32" s="89"/>
      <c r="EL32" s="89"/>
      <c r="EM32" s="89"/>
      <c r="EN32" s="89"/>
      <c r="EO32" s="89"/>
      <c r="EP32" s="89"/>
      <c r="EQ32" s="89"/>
      <c r="ER32" s="89"/>
      <c r="ES32" s="89"/>
      <c r="ET32" s="89"/>
      <c r="EU32" s="89"/>
      <c r="EV32" s="89"/>
      <c r="EW32" s="89"/>
      <c r="EX32" s="89"/>
      <c r="EY32" s="89"/>
      <c r="EZ32" s="89"/>
      <c r="FA32" s="89"/>
      <c r="FB32" s="89"/>
      <c r="FC32" s="89"/>
      <c r="FD32" s="89"/>
      <c r="FE32" s="89"/>
      <c r="FF32" s="89"/>
      <c r="FG32" s="89"/>
      <c r="FH32" s="89"/>
      <c r="FI32" s="89"/>
      <c r="FJ32" s="89"/>
      <c r="FK32" s="89"/>
      <c r="FL32" s="89"/>
    </row>
    <row r="33" spans="1:168" ht="14.25" x14ac:dyDescent="0.2">
      <c r="A33" s="230" t="s">
        <v>36</v>
      </c>
      <c r="B33" s="231"/>
      <c r="C33" s="232"/>
      <c r="D33" s="233"/>
      <c r="E33" s="62">
        <f>[2]LU_PSS!$I33</f>
        <v>9.2460000000000001E-2</v>
      </c>
      <c r="F33" s="95">
        <f>E18*(E16-1)</f>
        <v>96599.98581187494</v>
      </c>
      <c r="G33" s="56">
        <f>E33*F33</f>
        <v>8931.6346881659574</v>
      </c>
      <c r="H33" s="84"/>
      <c r="I33" s="62">
        <f>[3]LU!$F$15</f>
        <v>9.2460000000000001E-2</v>
      </c>
      <c r="J33" s="95">
        <f>F33</f>
        <v>96599.98581187494</v>
      </c>
      <c r="K33" s="56">
        <f>I33*J33</f>
        <v>8931.6346881659574</v>
      </c>
      <c r="L33" s="96"/>
      <c r="M33" s="60">
        <f t="shared" si="2"/>
        <v>0</v>
      </c>
      <c r="N33" s="61">
        <f t="shared" si="3"/>
        <v>0</v>
      </c>
      <c r="O33" s="22"/>
      <c r="P33" s="22"/>
      <c r="Q33" s="91" t="s">
        <v>36</v>
      </c>
      <c r="R33" s="92"/>
      <c r="S33" s="93"/>
      <c r="T33" s="94"/>
      <c r="U33" s="62">
        <f>U46*0.64+U47*0.18+U48*0.18</f>
        <v>8.8919999999999999E-2</v>
      </c>
      <c r="V33" s="95">
        <f>U18*(U16-1)</f>
        <v>96599.98581187494</v>
      </c>
      <c r="W33" s="56">
        <f>U33*V33</f>
        <v>8589.6707383919202</v>
      </c>
      <c r="X33" s="84"/>
      <c r="Y33" s="62">
        <f>Y46*0.64+Y47*0.18+Y48*0.18</f>
        <v>8.8919999999999999E-2</v>
      </c>
      <c r="Z33" s="95">
        <f>V33</f>
        <v>96599.98581187494</v>
      </c>
      <c r="AA33" s="56">
        <f>Y33*Z33</f>
        <v>8589.6707383919202</v>
      </c>
      <c r="AB33" s="96"/>
      <c r="AC33" s="60">
        <f t="shared" si="6"/>
        <v>0</v>
      </c>
      <c r="AD33" s="61">
        <f t="shared" si="7"/>
        <v>0</v>
      </c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</row>
    <row r="34" spans="1:168" ht="14.25" x14ac:dyDescent="0.2">
      <c r="A34" s="230" t="s">
        <v>37</v>
      </c>
      <c r="B34" s="231"/>
      <c r="C34" s="232"/>
      <c r="D34" s="233"/>
      <c r="E34" s="97">
        <f>[2]LU_PSS!$I34</f>
        <v>-0.40150000000000002</v>
      </c>
      <c r="F34" s="95">
        <v>7350</v>
      </c>
      <c r="G34" s="56">
        <f>F34*E34</f>
        <v>-2951.0250000000001</v>
      </c>
      <c r="H34" s="84"/>
      <c r="I34" s="97">
        <f>[3]LU!$F$78</f>
        <v>-0.1973</v>
      </c>
      <c r="J34" s="95">
        <f>F34</f>
        <v>7350</v>
      </c>
      <c r="K34" s="56">
        <f>J34*I34</f>
        <v>-1450.155</v>
      </c>
      <c r="L34" s="96"/>
      <c r="M34" s="60">
        <f>K34-G34</f>
        <v>1500.8700000000001</v>
      </c>
      <c r="N34" s="61">
        <f>IF((G34)=0,"",(M34/G34))</f>
        <v>-0.50859277708592776</v>
      </c>
      <c r="O34" s="22"/>
      <c r="P34" s="22"/>
      <c r="Q34" s="91" t="s">
        <v>37</v>
      </c>
      <c r="R34" s="92"/>
      <c r="S34" s="93"/>
      <c r="T34" s="94"/>
      <c r="U34" s="97">
        <f>[4]LU!$C$78</f>
        <v>-0.20419999999999999</v>
      </c>
      <c r="V34" s="95">
        <v>7350</v>
      </c>
      <c r="W34" s="56">
        <f>V34*U34</f>
        <v>-1500.87</v>
      </c>
      <c r="X34" s="84"/>
      <c r="Y34" s="97">
        <f>[4]LU!$D$78</f>
        <v>-0.40150000000000002</v>
      </c>
      <c r="Z34" s="95">
        <f>V34</f>
        <v>7350</v>
      </c>
      <c r="AA34" s="56">
        <f>Z34*Y34</f>
        <v>-2951.0250000000001</v>
      </c>
      <c r="AB34" s="96"/>
      <c r="AC34" s="60">
        <f>AA34-W34</f>
        <v>-1450.1550000000002</v>
      </c>
      <c r="AD34" s="61">
        <f>IF((W34)=0,"",(AC34/W34))</f>
        <v>0.9662095984329091</v>
      </c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</row>
    <row r="35" spans="1:168" ht="14.25" x14ac:dyDescent="0.2">
      <c r="A35" s="231" t="s">
        <v>38</v>
      </c>
      <c r="B35" s="231"/>
      <c r="C35" s="232"/>
      <c r="D35" s="233"/>
      <c r="E35" s="62">
        <f>[2]LU_PSS!$I35</f>
        <v>0.14369999999999999</v>
      </c>
      <c r="F35" s="95">
        <v>7350</v>
      </c>
      <c r="G35" s="56">
        <f>F35*E35</f>
        <v>1056.1949999999999</v>
      </c>
      <c r="H35" s="84"/>
      <c r="I35" s="62">
        <f>[3]LU!$F$17</f>
        <v>0.14369999999999999</v>
      </c>
      <c r="J35" s="95">
        <f>F35</f>
        <v>7350</v>
      </c>
      <c r="K35" s="56">
        <f>J35*I35</f>
        <v>1056.1949999999999</v>
      </c>
      <c r="L35" s="96"/>
      <c r="M35" s="60">
        <f>K35-G35</f>
        <v>0</v>
      </c>
      <c r="N35" s="61">
        <f>IF((G35)=0,"",(M35/G35))</f>
        <v>0</v>
      </c>
      <c r="O35" s="22"/>
      <c r="P35" s="22"/>
      <c r="Q35" s="98" t="s">
        <v>38</v>
      </c>
      <c r="R35" s="92"/>
      <c r="S35" s="93"/>
      <c r="T35" s="94"/>
      <c r="U35" s="62">
        <v>0.14369999999999999</v>
      </c>
      <c r="V35" s="95">
        <v>7350</v>
      </c>
      <c r="W35" s="56">
        <f>V35*U35</f>
        <v>1056.1949999999999</v>
      </c>
      <c r="X35" s="84"/>
      <c r="Y35" s="62">
        <v>0.14369999999999999</v>
      </c>
      <c r="Z35" s="95">
        <f>V35</f>
        <v>7350</v>
      </c>
      <c r="AA35" s="56">
        <f>Z35*Y35</f>
        <v>1056.1949999999999</v>
      </c>
      <c r="AB35" s="96"/>
      <c r="AC35" s="60">
        <f>AA35-W35</f>
        <v>0</v>
      </c>
      <c r="AD35" s="61">
        <f>IF((W35)=0,"",(AC35/W35))</f>
        <v>0</v>
      </c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</row>
    <row r="36" spans="1:168" ht="14.25" x14ac:dyDescent="0.2">
      <c r="A36" s="231" t="s">
        <v>39</v>
      </c>
      <c r="B36" s="231"/>
      <c r="C36" s="232"/>
      <c r="D36" s="233"/>
      <c r="E36" s="62">
        <f>[2]LU_PSS!$I36</f>
        <v>0</v>
      </c>
      <c r="F36" s="95"/>
      <c r="G36" s="56">
        <f>F36*E36</f>
        <v>0</v>
      </c>
      <c r="H36" s="84"/>
      <c r="I36" s="62"/>
      <c r="J36" s="95"/>
      <c r="K36" s="56">
        <f>J36*I36</f>
        <v>0</v>
      </c>
      <c r="L36" s="96"/>
      <c r="M36" s="60">
        <f t="shared" ref="M36:M37" si="8">K36-G36</f>
        <v>0</v>
      </c>
      <c r="N36" s="61" t="str">
        <f t="shared" ref="N36:N37" si="9">IF((G36)=0,"",(M36/G36))</f>
        <v/>
      </c>
      <c r="O36" s="22"/>
      <c r="P36" s="22"/>
      <c r="Q36" s="98" t="s">
        <v>39</v>
      </c>
      <c r="R36" s="92"/>
      <c r="S36" s="93"/>
      <c r="T36" s="94"/>
      <c r="U36" s="62"/>
      <c r="V36" s="95"/>
      <c r="W36" s="56">
        <f>V36*U36</f>
        <v>0</v>
      </c>
      <c r="X36" s="84"/>
      <c r="Y36" s="62"/>
      <c r="Z36" s="95"/>
      <c r="AA36" s="56">
        <f>Z36*Y36</f>
        <v>0</v>
      </c>
      <c r="AB36" s="96"/>
      <c r="AC36" s="60">
        <f t="shared" ref="AC36:AC48" si="10">AA36-W36</f>
        <v>0</v>
      </c>
      <c r="AD36" s="61" t="str">
        <f t="shared" ref="AD36:AD48" si="11">IF((W36)=0,"",(AC36/W36))</f>
        <v/>
      </c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</row>
    <row r="37" spans="1:168" ht="14.25" x14ac:dyDescent="0.2">
      <c r="A37" s="231" t="s">
        <v>57</v>
      </c>
      <c r="B37" s="231"/>
      <c r="C37" s="232"/>
      <c r="D37" s="233"/>
      <c r="E37" s="62">
        <f>[2]LU_PSS!$I37</f>
        <v>1.8E-3</v>
      </c>
      <c r="F37" s="95">
        <f>E18</f>
        <v>2799999.5887500001</v>
      </c>
      <c r="G37" s="56">
        <f>F37*E37</f>
        <v>5039.9992597500004</v>
      </c>
      <c r="H37" s="84"/>
      <c r="I37" s="62">
        <f>[3]LU!$F$79</f>
        <v>0</v>
      </c>
      <c r="J37" s="171"/>
      <c r="K37" s="56">
        <f>J37*I37</f>
        <v>0</v>
      </c>
      <c r="L37" s="96"/>
      <c r="M37" s="60">
        <f t="shared" si="8"/>
        <v>-5039.9992597500004</v>
      </c>
      <c r="N37" s="61">
        <f t="shared" si="9"/>
        <v>-1</v>
      </c>
      <c r="O37" s="22"/>
      <c r="P37" s="22"/>
      <c r="Q37" s="98" t="s">
        <v>57</v>
      </c>
      <c r="R37" s="92"/>
      <c r="S37" s="93"/>
      <c r="T37" s="94"/>
      <c r="U37" s="62">
        <f>[4]LU!$C$79</f>
        <v>1.8E-3</v>
      </c>
      <c r="V37" s="95">
        <f>U18</f>
        <v>2799999.5887500001</v>
      </c>
      <c r="W37" s="56">
        <f>V37*U37</f>
        <v>5039.9992597500004</v>
      </c>
      <c r="X37" s="84"/>
      <c r="Y37" s="62">
        <f>[4]LU!$D$79</f>
        <v>1.8E-3</v>
      </c>
      <c r="Z37" s="171">
        <f>V37</f>
        <v>2799999.5887500001</v>
      </c>
      <c r="AA37" s="56">
        <f>Z37*Y37</f>
        <v>5039.9992597500004</v>
      </c>
      <c r="AB37" s="96"/>
      <c r="AC37" s="60">
        <f t="shared" si="10"/>
        <v>0</v>
      </c>
      <c r="AD37" s="61">
        <f t="shared" si="11"/>
        <v>0</v>
      </c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</row>
    <row r="38" spans="1:168" ht="15" x14ac:dyDescent="0.2">
      <c r="A38" s="234" t="s">
        <v>40</v>
      </c>
      <c r="B38" s="235"/>
      <c r="C38" s="235"/>
      <c r="D38" s="236"/>
      <c r="E38" s="102"/>
      <c r="F38" s="102"/>
      <c r="G38" s="103">
        <f>SUM(G32:G37)</f>
        <v>28570.813947915958</v>
      </c>
      <c r="H38" s="84"/>
      <c r="I38" s="102"/>
      <c r="J38" s="104"/>
      <c r="K38" s="103">
        <f>SUM(K32:K37)</f>
        <v>25116.184688165959</v>
      </c>
      <c r="L38" s="86"/>
      <c r="M38" s="105">
        <f t="shared" ref="M38:M54" si="12">K38-G38</f>
        <v>-3454.6292597499996</v>
      </c>
      <c r="N38" s="106">
        <f t="shared" ref="N38:N54" si="13">IF((G38)=0,"",(M38/G38))</f>
        <v>-0.120914625185258</v>
      </c>
      <c r="O38" s="22"/>
      <c r="P38" s="22"/>
      <c r="Q38" s="99" t="s">
        <v>40</v>
      </c>
      <c r="R38" s="100"/>
      <c r="S38" s="100"/>
      <c r="T38" s="101"/>
      <c r="U38" s="102"/>
      <c r="V38" s="102"/>
      <c r="W38" s="103">
        <f>SUM(W32:W37)</f>
        <v>29816.934998141922</v>
      </c>
      <c r="X38" s="84"/>
      <c r="Y38" s="102"/>
      <c r="Z38" s="104"/>
      <c r="AA38" s="103">
        <f>SUM(AA32:AA37)</f>
        <v>28082.064998141919</v>
      </c>
      <c r="AB38" s="86"/>
      <c r="AC38" s="105">
        <f t="shared" si="10"/>
        <v>-1734.8700000000026</v>
      </c>
      <c r="AD38" s="106">
        <f t="shared" si="11"/>
        <v>-5.8184048766518531E-2</v>
      </c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</row>
    <row r="39" spans="1:168" ht="14.25" x14ac:dyDescent="0.2">
      <c r="A39" s="237" t="s">
        <v>41</v>
      </c>
      <c r="B39" s="237"/>
      <c r="C39" s="238"/>
      <c r="D39" s="239"/>
      <c r="E39" s="62">
        <f>[2]LU_PSS!$I39</f>
        <v>3.3451</v>
      </c>
      <c r="F39" s="110">
        <v>7350</v>
      </c>
      <c r="G39" s="56">
        <f>F39*E39</f>
        <v>24586.485000000001</v>
      </c>
      <c r="H39" s="84"/>
      <c r="I39" s="62">
        <f>[3]LU!$F$20</f>
        <v>3.4638</v>
      </c>
      <c r="J39" s="111">
        <f>F39</f>
        <v>7350</v>
      </c>
      <c r="K39" s="56">
        <f>J39*I39</f>
        <v>25458.93</v>
      </c>
      <c r="L39" s="96"/>
      <c r="M39" s="60">
        <f t="shared" si="12"/>
        <v>872.44499999999971</v>
      </c>
      <c r="N39" s="61">
        <f t="shared" si="13"/>
        <v>3.5484738871782592E-2</v>
      </c>
      <c r="O39" s="22"/>
      <c r="P39" s="22"/>
      <c r="Q39" s="107" t="s">
        <v>41</v>
      </c>
      <c r="R39" s="107"/>
      <c r="S39" s="108"/>
      <c r="T39" s="109"/>
      <c r="U39" s="62">
        <v>3.2216</v>
      </c>
      <c r="V39" s="110">
        <v>7350</v>
      </c>
      <c r="W39" s="56">
        <f>V39*U39</f>
        <v>23678.76</v>
      </c>
      <c r="X39" s="84"/>
      <c r="Y39" s="62">
        <v>3.1939000000000002</v>
      </c>
      <c r="Z39" s="111">
        <f>V39</f>
        <v>7350</v>
      </c>
      <c r="AA39" s="56">
        <f>Z39*Y39</f>
        <v>23475.165000000001</v>
      </c>
      <c r="AB39" s="96"/>
      <c r="AC39" s="60">
        <f t="shared" si="10"/>
        <v>-203.59499999999753</v>
      </c>
      <c r="AD39" s="61">
        <f t="shared" si="11"/>
        <v>-8.5982120685372688E-3</v>
      </c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</row>
    <row r="40" spans="1:168" ht="14.25" customHeight="1" x14ac:dyDescent="0.2">
      <c r="A40" s="289" t="s">
        <v>42</v>
      </c>
      <c r="B40" s="289"/>
      <c r="C40" s="289"/>
      <c r="D40" s="239"/>
      <c r="E40" s="62">
        <f>[2]LU_PSS!$I40</f>
        <v>1.1732</v>
      </c>
      <c r="F40" s="110">
        <v>7350</v>
      </c>
      <c r="G40" s="56">
        <f>F40*E40</f>
        <v>8623.02</v>
      </c>
      <c r="H40" s="84"/>
      <c r="I40" s="62">
        <f>[3]LU!$F$21</f>
        <v>1.2027000000000001</v>
      </c>
      <c r="J40" s="111">
        <f>F40</f>
        <v>7350</v>
      </c>
      <c r="K40" s="56">
        <f>J40*I40</f>
        <v>8839.8450000000012</v>
      </c>
      <c r="L40" s="96"/>
      <c r="M40" s="60">
        <f t="shared" si="12"/>
        <v>216.82500000000073</v>
      </c>
      <c r="N40" s="61">
        <f t="shared" si="13"/>
        <v>2.5144902829867113E-2</v>
      </c>
      <c r="O40" s="22"/>
      <c r="P40" s="22"/>
      <c r="Q40" s="303" t="s">
        <v>42</v>
      </c>
      <c r="R40" s="303"/>
      <c r="S40" s="303"/>
      <c r="T40" s="109"/>
      <c r="U40" s="62">
        <v>1.1183000000000001</v>
      </c>
      <c r="V40" s="110">
        <v>7350</v>
      </c>
      <c r="W40" s="56">
        <f>V40*U40</f>
        <v>8219.505000000001</v>
      </c>
      <c r="X40" s="84"/>
      <c r="Y40" s="62">
        <v>1.1082000000000001</v>
      </c>
      <c r="Z40" s="111">
        <f>V40</f>
        <v>7350</v>
      </c>
      <c r="AA40" s="56">
        <f>Z40*Y40</f>
        <v>8145.27</v>
      </c>
      <c r="AB40" s="96"/>
      <c r="AC40" s="60">
        <f t="shared" si="10"/>
        <v>-74.235000000000582</v>
      </c>
      <c r="AD40" s="61">
        <f t="shared" si="11"/>
        <v>-9.031565769471589E-3</v>
      </c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</row>
    <row r="41" spans="1:168" ht="15" x14ac:dyDescent="0.2">
      <c r="A41" s="234" t="s">
        <v>43</v>
      </c>
      <c r="B41" s="240"/>
      <c r="C41" s="240"/>
      <c r="D41" s="241"/>
      <c r="E41" s="102"/>
      <c r="F41" s="102"/>
      <c r="G41" s="103">
        <f>SUM(G38:G40)</f>
        <v>61780.318947915963</v>
      </c>
      <c r="H41" s="114"/>
      <c r="I41" s="115"/>
      <c r="J41" s="116"/>
      <c r="K41" s="103">
        <f>SUM(K38:K40)</f>
        <v>59414.95968816596</v>
      </c>
      <c r="L41" s="117"/>
      <c r="M41" s="105">
        <f t="shared" si="12"/>
        <v>-2365.3592597500028</v>
      </c>
      <c r="N41" s="106">
        <f t="shared" si="13"/>
        <v>-3.8286614572905074E-2</v>
      </c>
      <c r="O41" s="22"/>
      <c r="P41" s="22"/>
      <c r="Q41" s="99" t="s">
        <v>43</v>
      </c>
      <c r="R41" s="112"/>
      <c r="S41" s="112"/>
      <c r="T41" s="113"/>
      <c r="U41" s="102"/>
      <c r="V41" s="102"/>
      <c r="W41" s="103">
        <f>SUM(W38:W40)</f>
        <v>61715.199998141921</v>
      </c>
      <c r="X41" s="114"/>
      <c r="Y41" s="115"/>
      <c r="Z41" s="116"/>
      <c r="AA41" s="103">
        <f>SUM(AA38:AA40)</f>
        <v>59702.499998141924</v>
      </c>
      <c r="AB41" s="117"/>
      <c r="AC41" s="105">
        <f t="shared" si="10"/>
        <v>-2012.6999999999971</v>
      </c>
      <c r="AD41" s="106">
        <f t="shared" si="11"/>
        <v>-3.2612711294147861E-2</v>
      </c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</row>
    <row r="42" spans="1:168" ht="14.25" x14ac:dyDescent="0.2">
      <c r="A42" s="242" t="s">
        <v>44</v>
      </c>
      <c r="B42" s="231"/>
      <c r="C42" s="232"/>
      <c r="D42" s="233"/>
      <c r="E42" s="119">
        <f>[2]LU_PSS!$I42</f>
        <v>4.4000000000000003E-3</v>
      </c>
      <c r="F42" s="110">
        <f>E18*E16</f>
        <v>2896599.5745618748</v>
      </c>
      <c r="G42" s="120">
        <f t="shared" ref="G42:G48" si="14">F42*E42</f>
        <v>12745.03812807225</v>
      </c>
      <c r="H42" s="96"/>
      <c r="I42" s="119">
        <v>4.4000000000000003E-3</v>
      </c>
      <c r="J42" s="111">
        <f>E18*E16</f>
        <v>2896599.5745618748</v>
      </c>
      <c r="K42" s="120">
        <f t="shared" ref="K42:K48" si="15">J42*I42</f>
        <v>12745.03812807225</v>
      </c>
      <c r="L42" s="96"/>
      <c r="M42" s="60">
        <f t="shared" si="12"/>
        <v>0</v>
      </c>
      <c r="N42" s="121">
        <f t="shared" si="13"/>
        <v>0</v>
      </c>
      <c r="O42" s="22"/>
      <c r="P42" s="22"/>
      <c r="Q42" s="118" t="s">
        <v>44</v>
      </c>
      <c r="R42" s="92"/>
      <c r="S42" s="93"/>
      <c r="T42" s="94"/>
      <c r="U42" s="119">
        <v>4.4000000000000003E-3</v>
      </c>
      <c r="V42" s="110">
        <f>U18*U16</f>
        <v>2896599.5745618748</v>
      </c>
      <c r="W42" s="120">
        <f t="shared" ref="W42:W48" si="16">V42*U42</f>
        <v>12745.03812807225</v>
      </c>
      <c r="X42" s="96"/>
      <c r="Y42" s="119">
        <v>4.4000000000000003E-3</v>
      </c>
      <c r="Z42" s="111">
        <f>U18*U16</f>
        <v>2896599.5745618748</v>
      </c>
      <c r="AA42" s="120">
        <f t="shared" ref="AA42:AA48" si="17">Z42*Y42</f>
        <v>12745.03812807225</v>
      </c>
      <c r="AB42" s="96"/>
      <c r="AC42" s="60">
        <f t="shared" si="10"/>
        <v>0</v>
      </c>
      <c r="AD42" s="121">
        <f t="shared" si="11"/>
        <v>0</v>
      </c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</row>
    <row r="43" spans="1:168" ht="14.25" x14ac:dyDescent="0.2">
      <c r="A43" s="242" t="s">
        <v>45</v>
      </c>
      <c r="B43" s="231"/>
      <c r="C43" s="232"/>
      <c r="D43" s="233"/>
      <c r="E43" s="119">
        <f>[2]LU_PSS!$I43</f>
        <v>1.2999999999999999E-3</v>
      </c>
      <c r="F43" s="110">
        <f>E18*E16</f>
        <v>2896599.5745618748</v>
      </c>
      <c r="G43" s="120">
        <f t="shared" si="14"/>
        <v>3765.5794469304369</v>
      </c>
      <c r="H43" s="96"/>
      <c r="I43" s="119">
        <v>1.2999999999999999E-3</v>
      </c>
      <c r="J43" s="111">
        <f>E18*E16</f>
        <v>2896599.5745618748</v>
      </c>
      <c r="K43" s="120">
        <f t="shared" si="15"/>
        <v>3765.5794469304369</v>
      </c>
      <c r="L43" s="96"/>
      <c r="M43" s="60">
        <f t="shared" si="12"/>
        <v>0</v>
      </c>
      <c r="N43" s="121">
        <f t="shared" si="13"/>
        <v>0</v>
      </c>
      <c r="O43" s="22"/>
      <c r="P43" s="22"/>
      <c r="Q43" s="118" t="s">
        <v>45</v>
      </c>
      <c r="R43" s="92"/>
      <c r="S43" s="93"/>
      <c r="T43" s="94"/>
      <c r="U43" s="119">
        <v>1.1999999999999999E-3</v>
      </c>
      <c r="V43" s="110">
        <f>U18*U16</f>
        <v>2896599.5745618748</v>
      </c>
      <c r="W43" s="120">
        <f t="shared" si="16"/>
        <v>3475.9194894742495</v>
      </c>
      <c r="X43" s="96"/>
      <c r="Y43" s="119">
        <v>1.1999999999999999E-3</v>
      </c>
      <c r="Z43" s="111">
        <f>U18*U16</f>
        <v>2896599.5745618748</v>
      </c>
      <c r="AA43" s="120">
        <f t="shared" si="17"/>
        <v>3475.9194894742495</v>
      </c>
      <c r="AB43" s="96"/>
      <c r="AC43" s="60">
        <f t="shared" si="10"/>
        <v>0</v>
      </c>
      <c r="AD43" s="121">
        <f t="shared" si="11"/>
        <v>0</v>
      </c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</row>
    <row r="44" spans="1:168" ht="14.25" x14ac:dyDescent="0.2">
      <c r="A44" s="231" t="s">
        <v>46</v>
      </c>
      <c r="B44" s="231"/>
      <c r="C44" s="232"/>
      <c r="D44" s="233"/>
      <c r="E44" s="272">
        <f>[2]LU_PSS!$I44</f>
        <v>0.25</v>
      </c>
      <c r="F44" s="110">
        <v>1</v>
      </c>
      <c r="G44" s="120">
        <f t="shared" si="14"/>
        <v>0.25</v>
      </c>
      <c r="H44" s="96"/>
      <c r="I44" s="272">
        <v>0.25</v>
      </c>
      <c r="J44" s="111">
        <v>1</v>
      </c>
      <c r="K44" s="120">
        <f t="shared" si="15"/>
        <v>0.25</v>
      </c>
      <c r="L44" s="96"/>
      <c r="M44" s="60">
        <f t="shared" si="12"/>
        <v>0</v>
      </c>
      <c r="N44" s="121">
        <f t="shared" si="13"/>
        <v>0</v>
      </c>
      <c r="O44" s="22"/>
      <c r="P44" s="22"/>
      <c r="Q44" s="92" t="s">
        <v>46</v>
      </c>
      <c r="R44" s="92"/>
      <c r="S44" s="93"/>
      <c r="T44" s="94"/>
      <c r="U44" s="119">
        <v>0.25</v>
      </c>
      <c r="V44" s="110">
        <v>1</v>
      </c>
      <c r="W44" s="120">
        <f t="shared" si="16"/>
        <v>0.25</v>
      </c>
      <c r="X44" s="96"/>
      <c r="Y44" s="119">
        <v>0.25</v>
      </c>
      <c r="Z44" s="111">
        <v>1</v>
      </c>
      <c r="AA44" s="120">
        <f t="shared" si="17"/>
        <v>0.25</v>
      </c>
      <c r="AB44" s="96"/>
      <c r="AC44" s="60">
        <f t="shared" si="10"/>
        <v>0</v>
      </c>
      <c r="AD44" s="121">
        <f t="shared" si="11"/>
        <v>0</v>
      </c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</row>
    <row r="45" spans="1:168" ht="14.25" x14ac:dyDescent="0.2">
      <c r="A45" s="231" t="s">
        <v>47</v>
      </c>
      <c r="B45" s="231"/>
      <c r="C45" s="232"/>
      <c r="D45" s="233"/>
      <c r="E45" s="273">
        <f>[2]LU_PSS!$I45</f>
        <v>7.0000000000000001E-3</v>
      </c>
      <c r="F45" s="110">
        <f>E18</f>
        <v>2799999.5887500001</v>
      </c>
      <c r="G45" s="120">
        <f t="shared" si="14"/>
        <v>19599.997121250002</v>
      </c>
      <c r="H45" s="96"/>
      <c r="I45" s="273">
        <v>7.0000000000000001E-3</v>
      </c>
      <c r="J45" s="111">
        <f>E18</f>
        <v>2799999.5887500001</v>
      </c>
      <c r="K45" s="120">
        <f t="shared" si="15"/>
        <v>19599.997121250002</v>
      </c>
      <c r="L45" s="96"/>
      <c r="M45" s="60">
        <f t="shared" si="12"/>
        <v>0</v>
      </c>
      <c r="N45" s="121">
        <f t="shared" si="13"/>
        <v>0</v>
      </c>
      <c r="O45" s="22"/>
      <c r="P45" s="22"/>
      <c r="Q45" s="92" t="s">
        <v>47</v>
      </c>
      <c r="R45" s="92"/>
      <c r="S45" s="93"/>
      <c r="T45" s="94"/>
      <c r="U45" s="119">
        <v>7.0000000000000001E-3</v>
      </c>
      <c r="V45" s="110">
        <f>U18</f>
        <v>2799999.5887500001</v>
      </c>
      <c r="W45" s="120">
        <f t="shared" si="16"/>
        <v>19599.997121250002</v>
      </c>
      <c r="X45" s="96"/>
      <c r="Y45" s="119">
        <v>7.0000000000000001E-3</v>
      </c>
      <c r="Z45" s="111">
        <f>U18</f>
        <v>2799999.5887500001</v>
      </c>
      <c r="AA45" s="120">
        <f t="shared" si="17"/>
        <v>19599.997121250002</v>
      </c>
      <c r="AB45" s="96"/>
      <c r="AC45" s="60">
        <f t="shared" si="10"/>
        <v>0</v>
      </c>
      <c r="AD45" s="121">
        <f t="shared" si="11"/>
        <v>0</v>
      </c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</row>
    <row r="46" spans="1:168" ht="14.25" x14ac:dyDescent="0.2">
      <c r="A46" s="231" t="s">
        <v>48</v>
      </c>
      <c r="B46" s="231"/>
      <c r="C46" s="232"/>
      <c r="D46" s="233"/>
      <c r="E46" s="119">
        <f>[2]LU_PSS!$I46</f>
        <v>7.4999999999999997E-2</v>
      </c>
      <c r="F46" s="110">
        <v>1791999.7368000001</v>
      </c>
      <c r="G46" s="120">
        <f t="shared" si="14"/>
        <v>134399.98026000001</v>
      </c>
      <c r="H46" s="96"/>
      <c r="I46" s="119">
        <v>7.4999999999999997E-2</v>
      </c>
      <c r="J46" s="110">
        <f t="shared" ref="J46:J47" si="18">F46</f>
        <v>1791999.7368000001</v>
      </c>
      <c r="K46" s="120">
        <f t="shared" si="15"/>
        <v>134399.98026000001</v>
      </c>
      <c r="L46" s="96"/>
      <c r="M46" s="60">
        <f t="shared" si="12"/>
        <v>0</v>
      </c>
      <c r="N46" s="121">
        <f t="shared" si="13"/>
        <v>0</v>
      </c>
      <c r="O46" s="22"/>
      <c r="P46" s="22"/>
      <c r="Q46" s="98" t="s">
        <v>48</v>
      </c>
      <c r="R46" s="92"/>
      <c r="S46" s="93"/>
      <c r="T46" s="94"/>
      <c r="U46" s="122">
        <v>7.1999999999999995E-2</v>
      </c>
      <c r="V46" s="110">
        <v>1791999.7368000001</v>
      </c>
      <c r="W46" s="120">
        <f t="shared" si="16"/>
        <v>129023.9810496</v>
      </c>
      <c r="X46" s="96"/>
      <c r="Y46" s="119">
        <v>7.1999999999999995E-2</v>
      </c>
      <c r="Z46" s="110">
        <f t="shared" ref="Z46:Z47" si="19">V46</f>
        <v>1791999.7368000001</v>
      </c>
      <c r="AA46" s="120">
        <f t="shared" si="17"/>
        <v>129023.9810496</v>
      </c>
      <c r="AB46" s="96"/>
      <c r="AC46" s="60">
        <f t="shared" si="10"/>
        <v>0</v>
      </c>
      <c r="AD46" s="121">
        <f t="shared" si="11"/>
        <v>0</v>
      </c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</row>
    <row r="47" spans="1:168" ht="14.25" x14ac:dyDescent="0.2">
      <c r="A47" s="231" t="s">
        <v>49</v>
      </c>
      <c r="B47" s="231"/>
      <c r="C47" s="232"/>
      <c r="D47" s="233"/>
      <c r="E47" s="119">
        <f>[2]LU_PSS!$I47</f>
        <v>0.112</v>
      </c>
      <c r="F47" s="110">
        <v>503999.92597500002</v>
      </c>
      <c r="G47" s="120">
        <f t="shared" si="14"/>
        <v>56447.991709200003</v>
      </c>
      <c r="H47" s="96"/>
      <c r="I47" s="119">
        <v>0.112</v>
      </c>
      <c r="J47" s="110">
        <f t="shared" si="18"/>
        <v>503999.92597500002</v>
      </c>
      <c r="K47" s="120">
        <f t="shared" si="15"/>
        <v>56447.991709200003</v>
      </c>
      <c r="L47" s="96"/>
      <c r="M47" s="60">
        <f t="shared" si="12"/>
        <v>0</v>
      </c>
      <c r="N47" s="121">
        <f t="shared" si="13"/>
        <v>0</v>
      </c>
      <c r="O47" s="22"/>
      <c r="P47" s="22"/>
      <c r="Q47" s="98" t="s">
        <v>49</v>
      </c>
      <c r="R47" s="92"/>
      <c r="S47" s="93"/>
      <c r="T47" s="94"/>
      <c r="U47" s="122">
        <v>0.109</v>
      </c>
      <c r="V47" s="110">
        <v>503999.92597500002</v>
      </c>
      <c r="W47" s="120">
        <f t="shared" si="16"/>
        <v>54935.991931274999</v>
      </c>
      <c r="X47" s="96"/>
      <c r="Y47" s="119">
        <v>0.109</v>
      </c>
      <c r="Z47" s="110">
        <f t="shared" si="19"/>
        <v>503999.92597500002</v>
      </c>
      <c r="AA47" s="120">
        <f t="shared" si="17"/>
        <v>54935.991931274999</v>
      </c>
      <c r="AB47" s="96"/>
      <c r="AC47" s="60">
        <f t="shared" si="10"/>
        <v>0</v>
      </c>
      <c r="AD47" s="121">
        <f t="shared" si="11"/>
        <v>0</v>
      </c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</row>
    <row r="48" spans="1:168" ht="15" thickBot="1" x14ac:dyDescent="0.25">
      <c r="A48" s="192" t="s">
        <v>50</v>
      </c>
      <c r="B48" s="231"/>
      <c r="C48" s="232"/>
      <c r="D48" s="233"/>
      <c r="E48" s="119">
        <f>[2]LU_PSS!$I48</f>
        <v>0.13500000000000001</v>
      </c>
      <c r="F48" s="110">
        <v>503999.92597500002</v>
      </c>
      <c r="G48" s="120">
        <f t="shared" si="14"/>
        <v>68039.990006625012</v>
      </c>
      <c r="H48" s="96"/>
      <c r="I48" s="119">
        <v>0.13500000000000001</v>
      </c>
      <c r="J48" s="110">
        <f>F48</f>
        <v>503999.92597500002</v>
      </c>
      <c r="K48" s="120">
        <f t="shared" si="15"/>
        <v>68039.990006625012</v>
      </c>
      <c r="L48" s="96"/>
      <c r="M48" s="60">
        <f t="shared" si="12"/>
        <v>0</v>
      </c>
      <c r="N48" s="121">
        <f t="shared" si="13"/>
        <v>0</v>
      </c>
      <c r="O48" s="22"/>
      <c r="P48" s="22"/>
      <c r="Q48" s="43" t="s">
        <v>50</v>
      </c>
      <c r="R48" s="92"/>
      <c r="S48" s="93"/>
      <c r="T48" s="94"/>
      <c r="U48" s="122">
        <v>0.129</v>
      </c>
      <c r="V48" s="110">
        <v>503999.92597500002</v>
      </c>
      <c r="W48" s="120">
        <f t="shared" si="16"/>
        <v>65015.990450775003</v>
      </c>
      <c r="X48" s="96"/>
      <c r="Y48" s="119">
        <v>0.129</v>
      </c>
      <c r="Z48" s="110">
        <f>V48</f>
        <v>503999.92597500002</v>
      </c>
      <c r="AA48" s="120">
        <f t="shared" si="17"/>
        <v>65015.990450775003</v>
      </c>
      <c r="AB48" s="96"/>
      <c r="AC48" s="60">
        <f t="shared" si="10"/>
        <v>0</v>
      </c>
      <c r="AD48" s="121">
        <f t="shared" si="11"/>
        <v>0</v>
      </c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</row>
    <row r="49" spans="1:168" ht="15" thickBot="1" x14ac:dyDescent="0.25">
      <c r="A49" s="243"/>
      <c r="B49" s="244"/>
      <c r="C49" s="244"/>
      <c r="D49" s="245"/>
      <c r="E49" s="126"/>
      <c r="F49" s="127"/>
      <c r="G49" s="128"/>
      <c r="H49" s="129"/>
      <c r="I49" s="126"/>
      <c r="J49" s="130"/>
      <c r="K49" s="128"/>
      <c r="L49" s="129"/>
      <c r="M49" s="131"/>
      <c r="N49" s="132"/>
      <c r="O49" s="22"/>
      <c r="P49" s="22"/>
      <c r="Q49" s="123"/>
      <c r="R49" s="124"/>
      <c r="S49" s="124"/>
      <c r="T49" s="125"/>
      <c r="U49" s="126"/>
      <c r="V49" s="127"/>
      <c r="W49" s="128"/>
      <c r="X49" s="129"/>
      <c r="Y49" s="126"/>
      <c r="Z49" s="130"/>
      <c r="AA49" s="128"/>
      <c r="AB49" s="129"/>
      <c r="AC49" s="131"/>
      <c r="AD49" s="13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</row>
    <row r="50" spans="1:168" ht="15" x14ac:dyDescent="0.2">
      <c r="A50" s="246" t="s">
        <v>51</v>
      </c>
      <c r="B50" s="231"/>
      <c r="C50" s="231"/>
      <c r="D50" s="247"/>
      <c r="E50" s="135"/>
      <c r="F50" s="136"/>
      <c r="G50" s="137">
        <f>SUM(G41:G45,G46:G48)</f>
        <v>356779.14561999368</v>
      </c>
      <c r="H50" s="138"/>
      <c r="I50" s="139"/>
      <c r="J50" s="139"/>
      <c r="K50" s="140">
        <f>SUM(K41:K45,K46:K48)</f>
        <v>354413.78636024368</v>
      </c>
      <c r="L50" s="141"/>
      <c r="M50" s="142">
        <f t="shared" ref="M50" si="20">K50-G50</f>
        <v>-2365.3592597499955</v>
      </c>
      <c r="N50" s="143">
        <f t="shared" ref="N50" si="21">IF((G50)=0,"",(M50/G50))</f>
        <v>-6.6297576211737028E-3</v>
      </c>
      <c r="O50" s="22"/>
      <c r="P50" s="22"/>
      <c r="Q50" s="133" t="s">
        <v>51</v>
      </c>
      <c r="R50" s="92"/>
      <c r="S50" s="92"/>
      <c r="T50" s="134"/>
      <c r="U50" s="135"/>
      <c r="V50" s="136"/>
      <c r="W50" s="137">
        <f>SUM(W41:W45,W46:W48)</f>
        <v>346512.36816858844</v>
      </c>
      <c r="X50" s="138"/>
      <c r="Y50" s="139"/>
      <c r="Z50" s="139"/>
      <c r="AA50" s="140">
        <f>SUM(AA41:AA45,AA46:AA48)</f>
        <v>344499.66816858843</v>
      </c>
      <c r="AB50" s="141"/>
      <c r="AC50" s="142">
        <f t="shared" ref="AC50:AC54" si="22">AA50-W50</f>
        <v>-2012.7000000000116</v>
      </c>
      <c r="AD50" s="143">
        <f t="shared" ref="AD50:AD54" si="23">IF((W50)=0,"",(AC50/W50))</f>
        <v>-5.8084506785073082E-3</v>
      </c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</row>
    <row r="51" spans="1:168" ht="14.25" x14ac:dyDescent="0.2">
      <c r="A51" s="248" t="s">
        <v>52</v>
      </c>
      <c r="B51" s="231"/>
      <c r="C51" s="231"/>
      <c r="D51" s="247"/>
      <c r="E51" s="135">
        <v>0.13</v>
      </c>
      <c r="F51" s="145"/>
      <c r="G51" s="146">
        <f>G50*E51</f>
        <v>46381.288930599178</v>
      </c>
      <c r="H51" s="55"/>
      <c r="I51" s="135">
        <v>0.13</v>
      </c>
      <c r="J51" s="55"/>
      <c r="K51" s="147">
        <f>K50*I51</f>
        <v>46073.792226831683</v>
      </c>
      <c r="L51" s="148"/>
      <c r="M51" s="149">
        <f t="shared" si="12"/>
        <v>-307.49670376749418</v>
      </c>
      <c r="N51" s="150">
        <f t="shared" si="13"/>
        <v>-6.62975762117359E-3</v>
      </c>
      <c r="O51" s="22"/>
      <c r="P51" s="22"/>
      <c r="Q51" s="144" t="s">
        <v>52</v>
      </c>
      <c r="R51" s="92"/>
      <c r="S51" s="92"/>
      <c r="T51" s="134"/>
      <c r="U51" s="135">
        <v>0.13</v>
      </c>
      <c r="V51" s="145"/>
      <c r="W51" s="146">
        <f>W50*U51</f>
        <v>45046.607861916498</v>
      </c>
      <c r="X51" s="55"/>
      <c r="Y51" s="135">
        <v>0.13</v>
      </c>
      <c r="Z51" s="55"/>
      <c r="AA51" s="147">
        <f>AA50*Y51</f>
        <v>44784.9568619165</v>
      </c>
      <c r="AB51" s="148"/>
      <c r="AC51" s="149">
        <f t="shared" si="22"/>
        <v>-261.65099999999802</v>
      </c>
      <c r="AD51" s="150">
        <f t="shared" si="23"/>
        <v>-5.8084506785072302E-3</v>
      </c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</row>
    <row r="52" spans="1:168" ht="15" x14ac:dyDescent="0.2">
      <c r="A52" s="249" t="s">
        <v>66</v>
      </c>
      <c r="B52" s="231"/>
      <c r="C52" s="231"/>
      <c r="D52" s="247"/>
      <c r="E52" s="55"/>
      <c r="F52" s="145"/>
      <c r="G52" s="146">
        <f>G50+G51</f>
        <v>403160.43455059285</v>
      </c>
      <c r="H52" s="55"/>
      <c r="I52" s="55"/>
      <c r="J52" s="55"/>
      <c r="K52" s="147">
        <f>K50+K51</f>
        <v>400487.57858707535</v>
      </c>
      <c r="L52" s="148"/>
      <c r="M52" s="149">
        <f t="shared" si="12"/>
        <v>-2672.8559635175043</v>
      </c>
      <c r="N52" s="150">
        <f t="shared" si="13"/>
        <v>-6.6297576211737262E-3</v>
      </c>
      <c r="O52" s="22"/>
      <c r="P52" s="22"/>
      <c r="Q52" s="151" t="s">
        <v>53</v>
      </c>
      <c r="R52" s="92"/>
      <c r="S52" s="92"/>
      <c r="T52" s="134"/>
      <c r="U52" s="55"/>
      <c r="V52" s="145"/>
      <c r="W52" s="146">
        <f>W50+W51</f>
        <v>391558.97603050491</v>
      </c>
      <c r="X52" s="55"/>
      <c r="Y52" s="55"/>
      <c r="Z52" s="55"/>
      <c r="AA52" s="147">
        <f>AA50+AA51</f>
        <v>389284.62503050495</v>
      </c>
      <c r="AB52" s="148"/>
      <c r="AC52" s="149">
        <f t="shared" si="22"/>
        <v>-2274.350999999966</v>
      </c>
      <c r="AD52" s="150">
        <f t="shared" si="23"/>
        <v>-5.8084506785071877E-3</v>
      </c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</row>
    <row r="53" spans="1:168" ht="27.75" customHeight="1" x14ac:dyDescent="0.2">
      <c r="A53" s="290" t="s">
        <v>67</v>
      </c>
      <c r="B53" s="290"/>
      <c r="C53" s="290"/>
      <c r="D53" s="247"/>
      <c r="E53" s="55"/>
      <c r="F53" s="145"/>
      <c r="G53" s="152">
        <f>ROUND(-G52*10%,2)</f>
        <v>-40316.04</v>
      </c>
      <c r="H53" s="55"/>
      <c r="I53" s="55"/>
      <c r="J53" s="55"/>
      <c r="K53" s="153">
        <f>ROUND(-K52*10%,2)</f>
        <v>-40048.76</v>
      </c>
      <c r="L53" s="148"/>
      <c r="M53" s="154">
        <f t="shared" si="12"/>
        <v>267.27999999999884</v>
      </c>
      <c r="N53" s="155">
        <f t="shared" si="13"/>
        <v>-6.6296193772999237E-3</v>
      </c>
      <c r="O53" s="22"/>
      <c r="P53" s="22"/>
      <c r="Q53" s="304" t="s">
        <v>54</v>
      </c>
      <c r="R53" s="304"/>
      <c r="S53" s="304"/>
      <c r="T53" s="134"/>
      <c r="U53" s="55"/>
      <c r="V53" s="145"/>
      <c r="W53" s="152">
        <f>ROUND(-W52*10%,2)</f>
        <v>-39155.9</v>
      </c>
      <c r="X53" s="55"/>
      <c r="Y53" s="55"/>
      <c r="Z53" s="55"/>
      <c r="AA53" s="153">
        <f>ROUND(-AA52*10%,2)</f>
        <v>-38928.46</v>
      </c>
      <c r="AB53" s="148"/>
      <c r="AC53" s="154">
        <f t="shared" si="22"/>
        <v>227.44000000000233</v>
      </c>
      <c r="AD53" s="155">
        <f t="shared" si="23"/>
        <v>-5.8085754637232784E-3</v>
      </c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</row>
    <row r="54" spans="1:168" ht="15.75" customHeight="1" thickBot="1" x14ac:dyDescent="0.25">
      <c r="A54" s="275" t="s">
        <v>55</v>
      </c>
      <c r="B54" s="275"/>
      <c r="C54" s="275"/>
      <c r="D54" s="250"/>
      <c r="E54" s="157"/>
      <c r="F54" s="158"/>
      <c r="G54" s="159">
        <f>G52+G53</f>
        <v>362844.39455059287</v>
      </c>
      <c r="H54" s="160"/>
      <c r="I54" s="160"/>
      <c r="J54" s="160"/>
      <c r="K54" s="161">
        <f>K52+K53</f>
        <v>360438.81858707534</v>
      </c>
      <c r="L54" s="162"/>
      <c r="M54" s="87">
        <f t="shared" si="12"/>
        <v>-2405.5759635175345</v>
      </c>
      <c r="N54" s="88">
        <f t="shared" si="13"/>
        <v>-6.629772981602766E-3</v>
      </c>
      <c r="O54" s="22"/>
      <c r="P54" s="22"/>
      <c r="Q54" s="305" t="s">
        <v>55</v>
      </c>
      <c r="R54" s="305"/>
      <c r="S54" s="305"/>
      <c r="T54" s="156"/>
      <c r="U54" s="157"/>
      <c r="V54" s="158"/>
      <c r="W54" s="159">
        <f>W52+W53</f>
        <v>352403.07603050489</v>
      </c>
      <c r="X54" s="160"/>
      <c r="Y54" s="160"/>
      <c r="Z54" s="160"/>
      <c r="AA54" s="161">
        <f>AA52+AA53</f>
        <v>350356.16503050493</v>
      </c>
      <c r="AB54" s="162"/>
      <c r="AC54" s="87">
        <f t="shared" si="22"/>
        <v>-2046.9109999999637</v>
      </c>
      <c r="AD54" s="88">
        <f t="shared" si="23"/>
        <v>-5.8084368134822349E-3</v>
      </c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</row>
    <row r="55" spans="1:168" ht="15" thickBot="1" x14ac:dyDescent="0.25">
      <c r="A55" s="243"/>
      <c r="B55" s="244"/>
      <c r="C55" s="244"/>
      <c r="D55" s="245"/>
      <c r="E55" s="251"/>
      <c r="F55" s="252"/>
      <c r="G55" s="253"/>
      <c r="H55" s="254"/>
      <c r="I55" s="251"/>
      <c r="J55" s="254"/>
      <c r="K55" s="255"/>
      <c r="L55" s="252"/>
      <c r="M55" s="256"/>
      <c r="N55" s="257"/>
      <c r="O55" s="22"/>
      <c r="P55" s="22"/>
      <c r="Q55" s="123"/>
      <c r="R55" s="124"/>
      <c r="S55" s="124"/>
      <c r="T55" s="125"/>
      <c r="U55" s="163"/>
      <c r="V55" s="164"/>
      <c r="W55" s="165"/>
      <c r="X55" s="166"/>
      <c r="Y55" s="163"/>
      <c r="Z55" s="166"/>
      <c r="AA55" s="167"/>
      <c r="AB55" s="164"/>
      <c r="AC55" s="168"/>
      <c r="AD55" s="169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</row>
    <row r="56" spans="1:168" ht="14.25" x14ac:dyDescent="0.2">
      <c r="A56" s="192"/>
      <c r="B56" s="192"/>
      <c r="C56" s="192"/>
      <c r="D56" s="191"/>
      <c r="E56" s="191"/>
      <c r="F56" s="191"/>
      <c r="G56" s="191"/>
      <c r="H56" s="191"/>
      <c r="I56" s="191"/>
      <c r="J56" s="191"/>
      <c r="K56" s="258"/>
      <c r="L56" s="191"/>
      <c r="M56" s="191"/>
      <c r="N56" s="191"/>
      <c r="O56" s="22"/>
      <c r="P56" s="22"/>
      <c r="Q56" s="16"/>
      <c r="R56" s="16"/>
      <c r="S56" s="16"/>
      <c r="AA56" s="170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</row>
    <row r="57" spans="1:168" ht="14.25" x14ac:dyDescent="0.2">
      <c r="A57" s="192"/>
      <c r="B57" s="192"/>
      <c r="C57" s="192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22"/>
      <c r="P57" s="22"/>
      <c r="Q57" s="16"/>
      <c r="R57" s="16"/>
      <c r="S57" s="16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22"/>
      <c r="EY57" s="22"/>
      <c r="EZ57" s="22"/>
      <c r="FA57" s="22"/>
      <c r="FB57" s="22"/>
      <c r="FC57" s="22"/>
      <c r="FD57" s="22"/>
      <c r="FE57" s="22"/>
      <c r="FF57" s="22"/>
      <c r="FG57" s="22"/>
      <c r="FH57" s="22"/>
      <c r="FI57" s="22"/>
      <c r="FJ57" s="22"/>
      <c r="FK57" s="22"/>
      <c r="FL57" s="22"/>
    </row>
    <row r="58" spans="1:168" ht="14.25" x14ac:dyDescent="0.2">
      <c r="A58" s="192"/>
      <c r="B58" s="192"/>
      <c r="C58" s="192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22"/>
      <c r="P58" s="22"/>
      <c r="Q58" s="16"/>
      <c r="R58" s="16"/>
      <c r="S58" s="16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EW58" s="22"/>
      <c r="EX58" s="22"/>
      <c r="EY58" s="22"/>
      <c r="EZ58" s="22"/>
      <c r="FA58" s="22"/>
      <c r="FB58" s="22"/>
      <c r="FC58" s="22"/>
      <c r="FD58" s="22"/>
      <c r="FE58" s="22"/>
      <c r="FF58" s="22"/>
      <c r="FG58" s="22"/>
      <c r="FH58" s="22"/>
      <c r="FI58" s="22"/>
      <c r="FJ58" s="22"/>
      <c r="FK58" s="22"/>
      <c r="FL58" s="22"/>
    </row>
    <row r="59" spans="1:168" ht="15" x14ac:dyDescent="0.25">
      <c r="A59" s="203" t="s">
        <v>56</v>
      </c>
      <c r="B59" s="192"/>
      <c r="C59" s="192"/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22"/>
      <c r="P59" s="22"/>
      <c r="Q59" s="33" t="s">
        <v>56</v>
      </c>
      <c r="R59" s="16"/>
      <c r="S59" s="16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  <c r="EX59" s="22"/>
      <c r="EY59" s="22"/>
      <c r="EZ59" s="22"/>
      <c r="FA59" s="22"/>
      <c r="FB59" s="22"/>
      <c r="FC59" s="22"/>
      <c r="FD59" s="22"/>
      <c r="FE59" s="22"/>
      <c r="FF59" s="22"/>
      <c r="FG59" s="22"/>
      <c r="FH59" s="22"/>
      <c r="FI59" s="22"/>
      <c r="FJ59" s="22"/>
      <c r="FK59" s="22"/>
      <c r="FL59" s="22"/>
    </row>
    <row r="60" spans="1:168" x14ac:dyDescent="0.2">
      <c r="A60" s="16"/>
      <c r="B60" s="16"/>
      <c r="C60" s="16"/>
      <c r="O60" s="22"/>
      <c r="P60" s="22"/>
      <c r="Q60" s="16"/>
      <c r="R60" s="16"/>
      <c r="S60" s="16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22"/>
      <c r="FA60" s="22"/>
      <c r="FB60" s="22"/>
      <c r="FC60" s="22"/>
      <c r="FD60" s="22"/>
      <c r="FE60" s="22"/>
      <c r="FF60" s="22"/>
      <c r="FG60" s="22"/>
      <c r="FH60" s="22"/>
      <c r="FI60" s="22"/>
      <c r="FJ60" s="22"/>
      <c r="FK60" s="22"/>
      <c r="FL60" s="22"/>
    </row>
  </sheetData>
  <mergeCells count="28">
    <mergeCell ref="Q40:S40"/>
    <mergeCell ref="Q53:S53"/>
    <mergeCell ref="Q54:S54"/>
    <mergeCell ref="U25:W25"/>
    <mergeCell ref="Y25:AA25"/>
    <mergeCell ref="AC25:AD25"/>
    <mergeCell ref="S26:S27"/>
    <mergeCell ref="AC26:AC27"/>
    <mergeCell ref="AD26:AD27"/>
    <mergeCell ref="Q3:Z3"/>
    <mergeCell ref="Q10:AD10"/>
    <mergeCell ref="Q11:AD11"/>
    <mergeCell ref="S14:AA14"/>
    <mergeCell ref="U23:Z23"/>
    <mergeCell ref="A54:C54"/>
    <mergeCell ref="A3:J3"/>
    <mergeCell ref="A10:N10"/>
    <mergeCell ref="A11:N11"/>
    <mergeCell ref="C14:K14"/>
    <mergeCell ref="E23:J23"/>
    <mergeCell ref="E25:G25"/>
    <mergeCell ref="I25:K25"/>
    <mergeCell ref="M25:N25"/>
    <mergeCell ref="C26:C27"/>
    <mergeCell ref="M26:M27"/>
    <mergeCell ref="N26:N27"/>
    <mergeCell ref="A40:C40"/>
    <mergeCell ref="A53:C53"/>
  </mergeCells>
  <dataValidations disablePrompts="1" count="4">
    <dataValidation type="list" allowBlank="1" showInputMessage="1" showErrorMessage="1" sqref="C14 S14">
      <formula1>BI_LDCLIST</formula1>
    </dataValidation>
    <dataValidation showDropDown="1" showInputMessage="1" showErrorMessage="1" prompt="Select Charge Unit - monthly, per kWh, per kW" sqref="C28:C31 C34:C37 C39 C42:C48 S28:S31 S34:S37 S39 S42:S48"/>
    <dataValidation type="list" allowBlank="1" showInputMessage="1" showErrorMessage="1" sqref="D39:D40 D55 D28:D31 D34:D37 D42:D49 T39:T40 T55 T28:T31 T34:T37 T42:T49">
      <formula1>#REF!</formula1>
    </dataValidation>
    <dataValidation type="list" allowBlank="1" showInputMessage="1" showErrorMessage="1" prompt="Select Charge Unit - monthly, per kWh, per kW" sqref="C49 C55 S49 S55">
      <formula1>"Monthly, per kWh, per kW"</formula1>
    </dataValidation>
  </dataValidations>
  <pageMargins left="0.7" right="0.7" top="0.75" bottom="0.75" header="0.3" footer="0.3"/>
  <pageSetup scale="4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L60"/>
  <sheetViews>
    <sheetView view="pageBreakPreview" topLeftCell="A19" zoomScale="60" zoomScaleNormal="70" workbookViewId="0">
      <selection activeCell="E37" activeCellId="1" sqref="E34 E37"/>
    </sheetView>
  </sheetViews>
  <sheetFormatPr defaultRowHeight="12.75" outlineLevelCol="1" x14ac:dyDescent="0.2"/>
  <cols>
    <col min="1" max="1" width="63.5703125" style="22" customWidth="1"/>
    <col min="2" max="2" width="1.28515625" style="22" customWidth="1"/>
    <col min="3" max="3" width="11.28515625" style="22" customWidth="1"/>
    <col min="4" max="4" width="1.28515625" style="22" customWidth="1"/>
    <col min="5" max="5" width="12.28515625" style="22" customWidth="1"/>
    <col min="6" max="6" width="12.28515625" style="22" bestFit="1" customWidth="1"/>
    <col min="7" max="7" width="16.7109375" style="22" customWidth="1"/>
    <col min="8" max="8" width="2.85546875" style="22" customWidth="1"/>
    <col min="9" max="9" width="12.140625" style="22" customWidth="1"/>
    <col min="10" max="10" width="12.28515625" style="22" customWidth="1"/>
    <col min="11" max="11" width="18.85546875" style="22" customWidth="1"/>
    <col min="12" max="12" width="2.85546875" style="22" customWidth="1"/>
    <col min="13" max="13" width="18.85546875" style="22" customWidth="1"/>
    <col min="14" max="14" width="12.85546875" style="22" customWidth="1"/>
    <col min="15" max="15" width="3.85546875" style="16" customWidth="1"/>
    <col min="16" max="16" width="9.140625" style="16"/>
    <col min="17" max="17" width="54.5703125" style="22" hidden="1" customWidth="1" outlineLevel="1"/>
    <col min="18" max="18" width="2.5703125" style="22" hidden="1" customWidth="1" outlineLevel="1"/>
    <col min="19" max="19" width="5.7109375" style="22" hidden="1" customWidth="1" outlineLevel="1"/>
    <col min="20" max="20" width="2.42578125" style="22" hidden="1" customWidth="1" outlineLevel="1"/>
    <col min="21" max="22" width="12.140625" style="22" hidden="1" customWidth="1" outlineLevel="1"/>
    <col min="23" max="23" width="14" style="22" hidden="1" customWidth="1" outlineLevel="1"/>
    <col min="24" max="24" width="1.28515625" style="22" hidden="1" customWidth="1" outlineLevel="1"/>
    <col min="25" max="26" width="12.140625" style="22" hidden="1" customWidth="1" outlineLevel="1"/>
    <col min="27" max="27" width="14.42578125" style="22" hidden="1" customWidth="1" outlineLevel="1"/>
    <col min="28" max="28" width="1.42578125" style="22" hidden="1" customWidth="1" outlineLevel="1"/>
    <col min="29" max="30" width="12.140625" style="22" hidden="1" customWidth="1" outlineLevel="1"/>
    <col min="31" max="31" width="12.140625" style="16" customWidth="1" collapsed="1"/>
    <col min="32" max="36" width="12.140625" style="16" customWidth="1"/>
    <col min="37" max="168" width="9.140625" style="16"/>
    <col min="169" max="16384" width="9.140625" style="22"/>
  </cols>
  <sheetData>
    <row r="1" spans="1:168" s="12" customFormat="1" ht="15" customHeight="1" x14ac:dyDescent="0.25">
      <c r="A1" s="182"/>
      <c r="B1" s="182"/>
      <c r="C1" s="182"/>
      <c r="D1" s="182"/>
      <c r="E1" s="182"/>
      <c r="F1" s="182"/>
      <c r="G1" s="182"/>
      <c r="H1" s="182"/>
      <c r="I1" s="182"/>
      <c r="J1" s="182"/>
      <c r="K1" s="183"/>
      <c r="L1" s="184"/>
      <c r="M1" s="185"/>
      <c r="N1" s="186"/>
      <c r="O1" s="16"/>
      <c r="P1" s="17"/>
      <c r="Q1" s="11"/>
      <c r="R1" s="11"/>
      <c r="S1" s="11"/>
      <c r="T1" s="11"/>
      <c r="U1" s="11"/>
      <c r="V1" s="11"/>
      <c r="W1" s="11"/>
      <c r="X1" s="11"/>
      <c r="Y1" s="11"/>
      <c r="Z1" s="11"/>
      <c r="AB1" s="13"/>
      <c r="AC1" s="14"/>
      <c r="AD1" s="15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</row>
    <row r="2" spans="1:168" s="12" customFormat="1" ht="15" customHeight="1" x14ac:dyDescent="0.25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3"/>
      <c r="L2" s="184"/>
      <c r="M2" s="185"/>
      <c r="N2" s="188"/>
      <c r="O2" s="16"/>
      <c r="P2" s="175" t="s">
        <v>64</v>
      </c>
      <c r="Q2" s="18"/>
      <c r="R2" s="18"/>
      <c r="S2" s="18"/>
      <c r="T2" s="18"/>
      <c r="U2" s="18"/>
      <c r="V2" s="18"/>
      <c r="W2" s="18"/>
      <c r="X2" s="18"/>
      <c r="Y2" s="18"/>
      <c r="Z2" s="18"/>
      <c r="AB2" s="13"/>
      <c r="AC2" s="14"/>
      <c r="AD2" s="19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</row>
    <row r="3" spans="1:168" s="12" customFormat="1" ht="15" customHeight="1" x14ac:dyDescent="0.25">
      <c r="A3" s="276"/>
      <c r="B3" s="276"/>
      <c r="C3" s="276"/>
      <c r="D3" s="276"/>
      <c r="E3" s="276"/>
      <c r="F3" s="276"/>
      <c r="G3" s="276"/>
      <c r="H3" s="276"/>
      <c r="I3" s="276"/>
      <c r="J3" s="276"/>
      <c r="K3" s="183"/>
      <c r="L3" s="184"/>
      <c r="M3" s="185"/>
      <c r="N3" s="188"/>
      <c r="O3" s="16"/>
      <c r="P3" s="17"/>
      <c r="Q3" s="299"/>
      <c r="R3" s="299"/>
      <c r="S3" s="299"/>
      <c r="T3" s="299"/>
      <c r="U3" s="299"/>
      <c r="V3" s="299"/>
      <c r="W3" s="299"/>
      <c r="X3" s="299"/>
      <c r="Y3" s="299"/>
      <c r="Z3" s="299"/>
      <c r="AB3" s="13"/>
      <c r="AC3" s="14"/>
      <c r="AD3" s="19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</row>
    <row r="4" spans="1:168" s="12" customFormat="1" ht="15" customHeight="1" x14ac:dyDescent="0.25">
      <c r="A4" s="187"/>
      <c r="B4" s="187"/>
      <c r="C4" s="187"/>
      <c r="D4" s="187"/>
      <c r="E4" s="187"/>
      <c r="F4" s="187"/>
      <c r="G4" s="187"/>
      <c r="H4" s="189"/>
      <c r="I4" s="189"/>
      <c r="J4" s="189"/>
      <c r="K4" s="183"/>
      <c r="L4" s="184"/>
      <c r="M4" s="185"/>
      <c r="N4" s="188"/>
      <c r="O4" s="16"/>
      <c r="P4" s="17"/>
      <c r="Q4" s="18"/>
      <c r="R4" s="18"/>
      <c r="S4" s="18"/>
      <c r="T4" s="18"/>
      <c r="U4" s="18"/>
      <c r="V4" s="18"/>
      <c r="W4" s="18"/>
      <c r="X4" s="20"/>
      <c r="Y4" s="20"/>
      <c r="Z4" s="20"/>
      <c r="AB4" s="13"/>
      <c r="AC4" s="14"/>
      <c r="AD4" s="19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</row>
    <row r="5" spans="1:168" s="12" customFormat="1" ht="15" customHeight="1" x14ac:dyDescent="0.25">
      <c r="A5" s="183"/>
      <c r="B5" s="190"/>
      <c r="C5" s="190"/>
      <c r="D5" s="190"/>
      <c r="E5" s="183"/>
      <c r="F5" s="183"/>
      <c r="G5" s="183"/>
      <c r="H5" s="183"/>
      <c r="I5" s="183"/>
      <c r="J5" s="183"/>
      <c r="K5" s="183"/>
      <c r="L5" s="184"/>
      <c r="M5" s="185"/>
      <c r="N5" s="186"/>
      <c r="O5" s="16"/>
      <c r="P5" s="17"/>
      <c r="R5" s="21"/>
      <c r="S5" s="21"/>
      <c r="T5" s="21"/>
      <c r="AB5" s="13"/>
      <c r="AC5" s="14"/>
      <c r="AD5" s="15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</row>
    <row r="6" spans="1:168" s="12" customFormat="1" ht="9" customHeight="1" x14ac:dyDescent="0.2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4"/>
      <c r="M6" s="185"/>
      <c r="N6" s="186"/>
      <c r="O6" s="16"/>
      <c r="P6" s="17"/>
      <c r="AB6" s="13"/>
      <c r="AC6" s="14"/>
      <c r="AD6" s="15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</row>
    <row r="7" spans="1:168" s="12" customFormat="1" ht="15" x14ac:dyDescent="0.25">
      <c r="A7" s="183"/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4"/>
      <c r="M7" s="185"/>
      <c r="N7" s="186"/>
      <c r="O7" s="16"/>
      <c r="P7" s="17"/>
      <c r="AB7" s="13"/>
      <c r="AC7" s="14"/>
      <c r="AD7" s="15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</row>
    <row r="8" spans="1:168" s="12" customFormat="1" ht="15" customHeight="1" x14ac:dyDescent="0.2">
      <c r="A8" s="183"/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91"/>
      <c r="N8" s="191"/>
      <c r="O8" s="16"/>
      <c r="P8" s="17"/>
      <c r="AC8" s="22"/>
      <c r="AD8" s="22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</row>
    <row r="9" spans="1:168" ht="7.5" customHeight="1" x14ac:dyDescent="0.2">
      <c r="A9" s="191"/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</row>
    <row r="10" spans="1:168" ht="18.75" customHeight="1" x14ac:dyDescent="0.25">
      <c r="A10" s="277" t="s">
        <v>71</v>
      </c>
      <c r="B10" s="277"/>
      <c r="C10" s="277"/>
      <c r="D10" s="277"/>
      <c r="E10" s="277"/>
      <c r="F10" s="277"/>
      <c r="G10" s="277"/>
      <c r="H10" s="277"/>
      <c r="I10" s="277"/>
      <c r="J10" s="277"/>
      <c r="K10" s="277"/>
      <c r="L10" s="277"/>
      <c r="M10" s="277"/>
      <c r="N10" s="277"/>
      <c r="Q10" s="300"/>
      <c r="R10" s="300"/>
      <c r="S10" s="300"/>
      <c r="T10" s="300"/>
      <c r="U10" s="300"/>
      <c r="V10" s="300"/>
      <c r="W10" s="300"/>
      <c r="X10" s="300"/>
      <c r="Y10" s="300"/>
      <c r="Z10" s="300"/>
      <c r="AA10" s="300"/>
      <c r="AB10" s="300"/>
      <c r="AC10" s="300"/>
      <c r="AD10" s="300"/>
    </row>
    <row r="11" spans="1:168" ht="18.75" customHeight="1" x14ac:dyDescent="0.25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Q11" s="300"/>
      <c r="R11" s="300"/>
      <c r="S11" s="300"/>
      <c r="T11" s="300"/>
      <c r="U11" s="300"/>
      <c r="V11" s="300"/>
      <c r="W11" s="300"/>
      <c r="X11" s="300"/>
      <c r="Y11" s="300"/>
      <c r="Z11" s="300"/>
      <c r="AA11" s="300"/>
      <c r="AB11" s="300"/>
      <c r="AC11" s="300"/>
      <c r="AD11" s="300"/>
    </row>
    <row r="12" spans="1:168" s="16" customFormat="1" ht="14.25" x14ac:dyDescent="0.2">
      <c r="A12" s="192"/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</row>
    <row r="13" spans="1:168" s="16" customFormat="1" ht="14.25" x14ac:dyDescent="0.2">
      <c r="A13" s="192"/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</row>
    <row r="14" spans="1:168" ht="15.75" x14ac:dyDescent="0.25">
      <c r="A14" s="193" t="s">
        <v>0</v>
      </c>
      <c r="B14" s="191"/>
      <c r="C14" s="278" t="s">
        <v>14</v>
      </c>
      <c r="D14" s="278"/>
      <c r="E14" s="278"/>
      <c r="F14" s="278"/>
      <c r="G14" s="278"/>
      <c r="H14" s="278"/>
      <c r="I14" s="278"/>
      <c r="J14" s="278"/>
      <c r="K14" s="278"/>
      <c r="L14" s="194"/>
      <c r="M14" s="194"/>
      <c r="N14" s="194"/>
      <c r="Q14" s="23" t="s">
        <v>0</v>
      </c>
      <c r="S14" s="301" t="s">
        <v>14</v>
      </c>
      <c r="T14" s="301"/>
      <c r="U14" s="301"/>
      <c r="V14" s="301"/>
      <c r="W14" s="301"/>
      <c r="X14" s="301"/>
      <c r="Y14" s="301"/>
      <c r="Z14" s="301"/>
      <c r="AA14" s="301"/>
      <c r="AB14" s="24"/>
      <c r="AC14" s="24"/>
      <c r="AD14" s="24"/>
    </row>
    <row r="15" spans="1:168" s="16" customFormat="1" ht="15.75" x14ac:dyDescent="0.25">
      <c r="A15" s="195"/>
      <c r="B15" s="192"/>
      <c r="C15" s="196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Q15" s="25"/>
      <c r="S15" s="26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</row>
    <row r="16" spans="1:168" ht="12.75" customHeight="1" x14ac:dyDescent="0.25">
      <c r="A16" s="193" t="s">
        <v>15</v>
      </c>
      <c r="B16" s="191"/>
      <c r="C16" s="198"/>
      <c r="D16" s="198"/>
      <c r="E16" s="199">
        <v>1.0345</v>
      </c>
      <c r="F16" s="198"/>
      <c r="G16" s="198"/>
      <c r="H16" s="198"/>
      <c r="I16" s="198"/>
      <c r="J16" s="198"/>
      <c r="K16" s="198"/>
      <c r="L16" s="198"/>
      <c r="M16" s="198"/>
      <c r="N16" s="198"/>
      <c r="Q16" s="23" t="s">
        <v>15</v>
      </c>
      <c r="S16" s="28"/>
      <c r="T16" s="28"/>
      <c r="U16" s="29">
        <v>1.0345</v>
      </c>
      <c r="V16" s="28"/>
      <c r="W16" s="28"/>
      <c r="X16" s="28"/>
      <c r="Y16" s="28"/>
      <c r="Z16" s="28"/>
      <c r="AA16" s="28"/>
      <c r="AB16" s="28"/>
      <c r="AC16" s="28"/>
      <c r="AD16" s="28"/>
    </row>
    <row r="17" spans="1:168" s="16" customFormat="1" ht="12.75" customHeight="1" x14ac:dyDescent="0.25">
      <c r="A17" s="195"/>
      <c r="B17" s="192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Q17" s="25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</row>
    <row r="18" spans="1:168" ht="12.75" customHeight="1" x14ac:dyDescent="0.25">
      <c r="A18" s="193" t="s">
        <v>16</v>
      </c>
      <c r="B18" s="191"/>
      <c r="C18" s="200" t="s">
        <v>17</v>
      </c>
      <c r="D18" s="201"/>
      <c r="E18" s="259">
        <f>730*E21*E22</f>
        <v>79999.60500000001</v>
      </c>
      <c r="F18" s="191"/>
      <c r="G18" s="191"/>
      <c r="H18" s="191"/>
      <c r="I18" s="191"/>
      <c r="J18" s="191"/>
      <c r="K18" s="191"/>
      <c r="L18" s="191"/>
      <c r="M18" s="191"/>
      <c r="N18" s="191"/>
      <c r="Q18" s="23" t="s">
        <v>16</v>
      </c>
      <c r="S18" s="30" t="s">
        <v>17</v>
      </c>
      <c r="T18" s="31"/>
      <c r="U18" s="32">
        <f>730*U21*U22</f>
        <v>79999.60500000001</v>
      </c>
    </row>
    <row r="19" spans="1:168" s="16" customFormat="1" ht="12.75" customHeight="1" x14ac:dyDescent="0.25">
      <c r="A19" s="192"/>
      <c r="B19" s="192"/>
      <c r="C19" s="192"/>
      <c r="D19" s="192"/>
      <c r="E19" s="192"/>
      <c r="F19" s="203"/>
      <c r="G19" s="192"/>
      <c r="H19" s="192"/>
      <c r="I19" s="192"/>
      <c r="J19" s="192"/>
      <c r="K19" s="192"/>
      <c r="L19" s="192"/>
      <c r="M19" s="192"/>
      <c r="N19" s="192"/>
      <c r="V19" s="33"/>
    </row>
    <row r="20" spans="1:168" ht="12.75" customHeight="1" x14ac:dyDescent="0.25">
      <c r="A20" s="204" t="s">
        <v>18</v>
      </c>
      <c r="B20" s="191"/>
      <c r="C20" s="191"/>
      <c r="D20" s="191"/>
      <c r="E20" s="191"/>
      <c r="F20" s="201"/>
      <c r="G20" s="191"/>
      <c r="H20" s="191"/>
      <c r="I20" s="191"/>
      <c r="J20" s="191"/>
      <c r="K20" s="191"/>
      <c r="L20" s="191"/>
      <c r="M20" s="191"/>
      <c r="N20" s="191"/>
      <c r="Q20" s="34" t="s">
        <v>18</v>
      </c>
      <c r="V20" s="31"/>
    </row>
    <row r="21" spans="1:168" ht="12.75" customHeight="1" x14ac:dyDescent="0.25">
      <c r="A21" s="205" t="s">
        <v>19</v>
      </c>
      <c r="B21" s="206"/>
      <c r="C21" s="207" t="s">
        <v>20</v>
      </c>
      <c r="D21" s="208"/>
      <c r="E21" s="260">
        <v>250</v>
      </c>
      <c r="F21" s="201">
        <v>38</v>
      </c>
      <c r="G21" s="191"/>
      <c r="H21" s="191"/>
      <c r="I21" s="191"/>
      <c r="J21" s="191"/>
      <c r="K21" s="191"/>
      <c r="L21" s="191"/>
      <c r="M21" s="191"/>
      <c r="N21" s="191"/>
      <c r="Q21" s="35" t="s">
        <v>19</v>
      </c>
      <c r="R21" s="36"/>
      <c r="S21" s="37" t="s">
        <v>20</v>
      </c>
      <c r="T21" s="38"/>
      <c r="U21" s="39">
        <v>250</v>
      </c>
      <c r="V21" s="31">
        <v>38</v>
      </c>
    </row>
    <row r="22" spans="1:168" ht="12.75" customHeight="1" x14ac:dyDescent="0.25">
      <c r="A22" s="205" t="s">
        <v>21</v>
      </c>
      <c r="B22" s="206"/>
      <c r="C22" s="207"/>
      <c r="D22" s="208"/>
      <c r="E22" s="261">
        <v>0.43835400000000002</v>
      </c>
      <c r="F22" s="191"/>
      <c r="G22" s="191"/>
      <c r="H22" s="191"/>
      <c r="I22" s="191"/>
      <c r="J22" s="191"/>
      <c r="K22" s="191"/>
      <c r="L22" s="191"/>
      <c r="M22" s="191"/>
      <c r="N22" s="191"/>
      <c r="Q22" s="35" t="s">
        <v>21</v>
      </c>
      <c r="R22" s="36"/>
      <c r="S22" s="37"/>
      <c r="T22" s="38"/>
      <c r="U22" s="40">
        <v>0.43835400000000002</v>
      </c>
    </row>
    <row r="23" spans="1:168" s="16" customFormat="1" ht="15" x14ac:dyDescent="0.25">
      <c r="A23" s="211"/>
      <c r="B23" s="192"/>
      <c r="C23" s="212"/>
      <c r="D23" s="203"/>
      <c r="E23" s="279" t="str">
        <f>IF(AND(ISNUMBER(E21), ISBLANK(E22)), "Please enter a load factor", "")</f>
        <v/>
      </c>
      <c r="F23" s="279"/>
      <c r="G23" s="279"/>
      <c r="H23" s="279"/>
      <c r="I23" s="279"/>
      <c r="J23" s="279"/>
      <c r="K23" s="192"/>
      <c r="L23" s="192"/>
      <c r="M23" s="192"/>
      <c r="N23" s="192"/>
      <c r="Q23" s="41"/>
      <c r="S23" s="42"/>
      <c r="T23" s="33"/>
      <c r="U23" s="302" t="str">
        <f>IF(AND(ISNUMBER(U21), ISBLANK(U22)), "Please enter a load factor", "")</f>
        <v/>
      </c>
      <c r="V23" s="302"/>
      <c r="W23" s="302"/>
      <c r="X23" s="302"/>
      <c r="Y23" s="302"/>
      <c r="Z23" s="302"/>
    </row>
    <row r="24" spans="1:168" s="16" customFormat="1" ht="14.25" x14ac:dyDescent="0.2">
      <c r="A24" s="192"/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Q24" s="43"/>
    </row>
    <row r="25" spans="1:168" s="16" customFormat="1" ht="15" x14ac:dyDescent="0.25">
      <c r="A25" s="192"/>
      <c r="B25" s="192"/>
      <c r="C25" s="213"/>
      <c r="D25" s="213"/>
      <c r="E25" s="280" t="s">
        <v>22</v>
      </c>
      <c r="F25" s="281"/>
      <c r="G25" s="282"/>
      <c r="H25" s="192"/>
      <c r="I25" s="280" t="s">
        <v>23</v>
      </c>
      <c r="J25" s="281"/>
      <c r="K25" s="282"/>
      <c r="L25" s="192"/>
      <c r="M25" s="280" t="s">
        <v>24</v>
      </c>
      <c r="N25" s="282"/>
      <c r="Q25" s="43"/>
      <c r="S25" s="44"/>
      <c r="T25" s="44"/>
      <c r="U25" s="291" t="s">
        <v>22</v>
      </c>
      <c r="V25" s="306"/>
      <c r="W25" s="292"/>
      <c r="Y25" s="291" t="s">
        <v>23</v>
      </c>
      <c r="Z25" s="306"/>
      <c r="AA25" s="292"/>
      <c r="AC25" s="291" t="s">
        <v>24</v>
      </c>
      <c r="AD25" s="292"/>
    </row>
    <row r="26" spans="1:168" s="16" customFormat="1" ht="15" x14ac:dyDescent="0.25">
      <c r="A26" s="192"/>
      <c r="B26" s="192"/>
      <c r="C26" s="283"/>
      <c r="D26" s="197"/>
      <c r="E26" s="214" t="s">
        <v>25</v>
      </c>
      <c r="F26" s="214" t="s">
        <v>26</v>
      </c>
      <c r="G26" s="215" t="s">
        <v>27</v>
      </c>
      <c r="H26" s="192"/>
      <c r="I26" s="214" t="s">
        <v>25</v>
      </c>
      <c r="J26" s="216" t="s">
        <v>26</v>
      </c>
      <c r="K26" s="215" t="s">
        <v>27</v>
      </c>
      <c r="L26" s="192"/>
      <c r="M26" s="285" t="s">
        <v>28</v>
      </c>
      <c r="N26" s="287" t="s">
        <v>29</v>
      </c>
      <c r="Q26" s="43"/>
      <c r="S26" s="293"/>
      <c r="T26" s="45"/>
      <c r="U26" s="46" t="s">
        <v>25</v>
      </c>
      <c r="V26" s="46" t="s">
        <v>26</v>
      </c>
      <c r="W26" s="47" t="s">
        <v>27</v>
      </c>
      <c r="Y26" s="46" t="s">
        <v>25</v>
      </c>
      <c r="Z26" s="48" t="s">
        <v>26</v>
      </c>
      <c r="AA26" s="47" t="s">
        <v>27</v>
      </c>
      <c r="AC26" s="295" t="s">
        <v>28</v>
      </c>
      <c r="AD26" s="297" t="s">
        <v>29</v>
      </c>
    </row>
    <row r="27" spans="1:168" s="16" customFormat="1" ht="15" x14ac:dyDescent="0.25">
      <c r="A27" s="192"/>
      <c r="B27" s="192"/>
      <c r="C27" s="284"/>
      <c r="D27" s="197"/>
      <c r="E27" s="217" t="s">
        <v>30</v>
      </c>
      <c r="F27" s="217"/>
      <c r="G27" s="218" t="s">
        <v>30</v>
      </c>
      <c r="H27" s="192"/>
      <c r="I27" s="217" t="s">
        <v>30</v>
      </c>
      <c r="J27" s="218"/>
      <c r="K27" s="218" t="s">
        <v>30</v>
      </c>
      <c r="L27" s="192"/>
      <c r="M27" s="286"/>
      <c r="N27" s="288"/>
      <c r="Q27" s="43"/>
      <c r="S27" s="294"/>
      <c r="T27" s="45"/>
      <c r="U27" s="49" t="s">
        <v>30</v>
      </c>
      <c r="V27" s="49"/>
      <c r="W27" s="50" t="s">
        <v>30</v>
      </c>
      <c r="Y27" s="49" t="s">
        <v>30</v>
      </c>
      <c r="Z27" s="50"/>
      <c r="AA27" s="50" t="s">
        <v>30</v>
      </c>
      <c r="AC27" s="296"/>
      <c r="AD27" s="298"/>
    </row>
    <row r="28" spans="1:168" ht="14.25" x14ac:dyDescent="0.2">
      <c r="A28" s="219" t="s">
        <v>31</v>
      </c>
      <c r="B28" s="219"/>
      <c r="C28" s="220"/>
      <c r="D28" s="221"/>
      <c r="E28" s="54">
        <f>[2]GSG50_PSS!$I28</f>
        <v>136.69999999999999</v>
      </c>
      <c r="F28" s="55">
        <v>1</v>
      </c>
      <c r="G28" s="56">
        <f>F28*E28</f>
        <v>136.69999999999999</v>
      </c>
      <c r="H28" s="57"/>
      <c r="I28" s="54">
        <f>'[3]GS&gt;50'!$F$11</f>
        <v>138.61000000000001</v>
      </c>
      <c r="J28" s="58">
        <v>1</v>
      </c>
      <c r="K28" s="59">
        <f>J28*I28</f>
        <v>138.61000000000001</v>
      </c>
      <c r="L28" s="57"/>
      <c r="M28" s="60">
        <f>K28-G28</f>
        <v>1.910000000000025</v>
      </c>
      <c r="N28" s="61">
        <f>IF((G28)=0,"",(M28/G28))</f>
        <v>1.3972201901975312E-2</v>
      </c>
      <c r="Q28" s="51" t="s">
        <v>31</v>
      </c>
      <c r="R28" s="51"/>
      <c r="S28" s="52"/>
      <c r="T28" s="53"/>
      <c r="U28" s="54">
        <v>134.81</v>
      </c>
      <c r="V28" s="55">
        <v>1</v>
      </c>
      <c r="W28" s="56">
        <f>V28*U28</f>
        <v>134.81</v>
      </c>
      <c r="X28" s="57"/>
      <c r="Y28" s="54">
        <v>135.46</v>
      </c>
      <c r="Z28" s="58">
        <v>1</v>
      </c>
      <c r="AA28" s="59">
        <f>Z28*Y28</f>
        <v>135.46</v>
      </c>
      <c r="AB28" s="57"/>
      <c r="AC28" s="60">
        <f>AA28-W28</f>
        <v>0.65000000000000568</v>
      </c>
      <c r="AD28" s="61">
        <f>IF((W28)=0,"",(AC28/W28))</f>
        <v>4.8216007714561651E-3</v>
      </c>
    </row>
    <row r="29" spans="1:168" ht="14.25" x14ac:dyDescent="0.2">
      <c r="A29" s="219" t="s">
        <v>32</v>
      </c>
      <c r="B29" s="219"/>
      <c r="C29" s="220"/>
      <c r="D29" s="221"/>
      <c r="E29" s="62">
        <f>[2]GSG50_PSS!$I29</f>
        <v>3.2850999999999999</v>
      </c>
      <c r="F29" s="63">
        <v>250</v>
      </c>
      <c r="G29" s="56">
        <f>F29*E29</f>
        <v>821.27499999999998</v>
      </c>
      <c r="H29" s="57"/>
      <c r="I29" s="62">
        <f>'[3]GS&gt;50'!$F$12</f>
        <v>3.3311000000000002</v>
      </c>
      <c r="J29" s="64">
        <f>F29</f>
        <v>250</v>
      </c>
      <c r="K29" s="56">
        <f>J29*I29</f>
        <v>832.77500000000009</v>
      </c>
      <c r="L29" s="57"/>
      <c r="M29" s="60">
        <f>K29-G29</f>
        <v>11.500000000000114</v>
      </c>
      <c r="N29" s="61">
        <f>IF((G29)=0,"",(M29/G29))</f>
        <v>1.4002617880734362E-2</v>
      </c>
      <c r="Q29" s="51" t="s">
        <v>32</v>
      </c>
      <c r="R29" s="51"/>
      <c r="S29" s="52"/>
      <c r="T29" s="53"/>
      <c r="U29" s="62">
        <v>3.2397</v>
      </c>
      <c r="V29" s="63">
        <v>250</v>
      </c>
      <c r="W29" s="56">
        <f>V29*U29</f>
        <v>809.92499999999995</v>
      </c>
      <c r="X29" s="57"/>
      <c r="Y29" s="62">
        <v>3.2553000000000001</v>
      </c>
      <c r="Z29" s="64">
        <f>V29</f>
        <v>250</v>
      </c>
      <c r="AA29" s="56">
        <f>Z29*Y29</f>
        <v>813.82500000000005</v>
      </c>
      <c r="AB29" s="57"/>
      <c r="AC29" s="60">
        <f>AA29-W29</f>
        <v>3.9000000000000909</v>
      </c>
      <c r="AD29" s="61">
        <f>IF((W29)=0,"",(AC29/W29))</f>
        <v>4.8152606722845831E-3</v>
      </c>
    </row>
    <row r="30" spans="1:168" ht="14.25" x14ac:dyDescent="0.2">
      <c r="A30" s="222" t="s">
        <v>33</v>
      </c>
      <c r="B30" s="222"/>
      <c r="C30" s="220"/>
      <c r="D30" s="221"/>
      <c r="E30" s="66">
        <f>[2]GSG50_PSS!$I30</f>
        <v>16.16</v>
      </c>
      <c r="F30" s="55">
        <v>1</v>
      </c>
      <c r="G30" s="56">
        <f t="shared" ref="G30:G31" si="0">F30*E30</f>
        <v>16.16</v>
      </c>
      <c r="H30" s="57"/>
      <c r="I30" s="66">
        <f>'[3]GS&gt;50'!$F$77</f>
        <v>7.71</v>
      </c>
      <c r="J30" s="58">
        <v>1</v>
      </c>
      <c r="K30" s="59">
        <f t="shared" ref="K30:K31" si="1">J30*I30</f>
        <v>7.71</v>
      </c>
      <c r="L30" s="57"/>
      <c r="M30" s="60">
        <f t="shared" ref="M30:M33" si="2">K30-G30</f>
        <v>-8.4499999999999993</v>
      </c>
      <c r="N30" s="61">
        <f t="shared" ref="N30:N33" si="3">IF((G30)=0,"",(M30/G30))</f>
        <v>-0.52289603960396036</v>
      </c>
      <c r="Q30" s="65" t="s">
        <v>33</v>
      </c>
      <c r="R30" s="65"/>
      <c r="S30" s="52"/>
      <c r="T30" s="53"/>
      <c r="U30" s="66">
        <v>7.71</v>
      </c>
      <c r="V30" s="55">
        <v>1</v>
      </c>
      <c r="W30" s="56">
        <f t="shared" ref="W30:W31" si="4">V30*U30</f>
        <v>7.71</v>
      </c>
      <c r="X30" s="57"/>
      <c r="Y30" s="66">
        <v>16.16</v>
      </c>
      <c r="Z30" s="58">
        <v>1</v>
      </c>
      <c r="AA30" s="59">
        <f t="shared" ref="AA30:AA31" si="5">Z30*Y30</f>
        <v>16.16</v>
      </c>
      <c r="AB30" s="57"/>
      <c r="AC30" s="60">
        <f t="shared" ref="AC30:AC33" si="6">AA30-W30</f>
        <v>8.4499999999999993</v>
      </c>
      <c r="AD30" s="61">
        <f t="shared" ref="AD30:AD33" si="7">IF((W30)=0,"",(AC30/W30))</f>
        <v>1.0959792477302204</v>
      </c>
    </row>
    <row r="31" spans="1:168" ht="14.25" x14ac:dyDescent="0.2">
      <c r="A31" s="223" t="s">
        <v>34</v>
      </c>
      <c r="B31" s="224"/>
      <c r="C31" s="225"/>
      <c r="D31" s="226"/>
      <c r="E31" s="71">
        <f>[2]GSG50_PSS!$I31</f>
        <v>1.7299999999999999E-2</v>
      </c>
      <c r="F31" s="72">
        <v>250</v>
      </c>
      <c r="G31" s="73">
        <f t="shared" si="0"/>
        <v>4.3250000000000002</v>
      </c>
      <c r="H31" s="74"/>
      <c r="I31" s="71">
        <f>'[3]GS&gt;50'!$F$78</f>
        <v>3.0699999999999998E-2</v>
      </c>
      <c r="J31" s="75">
        <f>F31</f>
        <v>250</v>
      </c>
      <c r="K31" s="73">
        <f t="shared" si="1"/>
        <v>7.6749999999999998</v>
      </c>
      <c r="L31" s="74"/>
      <c r="M31" s="76">
        <f t="shared" si="2"/>
        <v>3.3499999999999996</v>
      </c>
      <c r="N31" s="77">
        <f t="shared" si="3"/>
        <v>0.77456647398843914</v>
      </c>
      <c r="Q31" s="67" t="s">
        <v>34</v>
      </c>
      <c r="R31" s="68"/>
      <c r="S31" s="69"/>
      <c r="T31" s="70"/>
      <c r="U31" s="71">
        <f>'[4]GS&gt;50'!$C$77</f>
        <v>0</v>
      </c>
      <c r="V31" s="72">
        <v>250</v>
      </c>
      <c r="W31" s="73">
        <f t="shared" si="4"/>
        <v>0</v>
      </c>
      <c r="X31" s="74"/>
      <c r="Y31" s="71">
        <f>'[4]GS&gt;50'!$D$77</f>
        <v>1.7299999999999999E-2</v>
      </c>
      <c r="Z31" s="75">
        <f>V31</f>
        <v>250</v>
      </c>
      <c r="AA31" s="73">
        <f t="shared" si="5"/>
        <v>4.3250000000000002</v>
      </c>
      <c r="AB31" s="74"/>
      <c r="AC31" s="76">
        <f t="shared" si="6"/>
        <v>4.3250000000000002</v>
      </c>
      <c r="AD31" s="77" t="str">
        <f t="shared" si="7"/>
        <v/>
      </c>
    </row>
    <row r="32" spans="1:168" s="90" customFormat="1" ht="15" x14ac:dyDescent="0.2">
      <c r="A32" s="227" t="s">
        <v>35</v>
      </c>
      <c r="B32" s="228"/>
      <c r="C32" s="228"/>
      <c r="D32" s="229"/>
      <c r="E32" s="81"/>
      <c r="F32" s="82"/>
      <c r="G32" s="83">
        <f>SUM(G28:G31)</f>
        <v>978.45999999999992</v>
      </c>
      <c r="H32" s="84"/>
      <c r="I32" s="81"/>
      <c r="J32" s="85"/>
      <c r="K32" s="83">
        <f>SUM(K28:K31)</f>
        <v>986.7700000000001</v>
      </c>
      <c r="L32" s="86"/>
      <c r="M32" s="87">
        <f t="shared" si="2"/>
        <v>8.3100000000001728</v>
      </c>
      <c r="N32" s="88">
        <f t="shared" si="3"/>
        <v>8.4929378819779792E-3</v>
      </c>
      <c r="O32" s="89"/>
      <c r="P32" s="89"/>
      <c r="Q32" s="78" t="s">
        <v>35</v>
      </c>
      <c r="R32" s="79"/>
      <c r="S32" s="79"/>
      <c r="T32" s="80"/>
      <c r="U32" s="81"/>
      <c r="V32" s="82"/>
      <c r="W32" s="83">
        <f>SUM(W28:W31)</f>
        <v>952.44499999999994</v>
      </c>
      <c r="X32" s="84"/>
      <c r="Y32" s="81"/>
      <c r="Z32" s="85"/>
      <c r="AA32" s="83">
        <f>SUM(AA28:AA31)</f>
        <v>969.7700000000001</v>
      </c>
      <c r="AB32" s="86"/>
      <c r="AC32" s="87">
        <f t="shared" si="6"/>
        <v>17.325000000000159</v>
      </c>
      <c r="AD32" s="88">
        <f t="shared" si="7"/>
        <v>1.81900267207032E-2</v>
      </c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89"/>
      <c r="CP32" s="89"/>
      <c r="CQ32" s="89"/>
      <c r="CR32" s="89"/>
      <c r="CS32" s="89"/>
      <c r="CT32" s="89"/>
      <c r="CU32" s="89"/>
      <c r="CV32" s="89"/>
      <c r="CW32" s="89"/>
      <c r="CX32" s="89"/>
      <c r="CY32" s="89"/>
      <c r="CZ32" s="89"/>
      <c r="DA32" s="89"/>
      <c r="DB32" s="89"/>
      <c r="DC32" s="89"/>
      <c r="DD32" s="89"/>
      <c r="DE32" s="89"/>
      <c r="DF32" s="89"/>
      <c r="DG32" s="89"/>
      <c r="DH32" s="89"/>
      <c r="DI32" s="89"/>
      <c r="DJ32" s="89"/>
      <c r="DK32" s="89"/>
      <c r="DL32" s="89"/>
      <c r="DM32" s="89"/>
      <c r="DN32" s="89"/>
      <c r="DO32" s="89"/>
      <c r="DP32" s="89"/>
      <c r="DQ32" s="89"/>
      <c r="DR32" s="89"/>
      <c r="DS32" s="89"/>
      <c r="DT32" s="89"/>
      <c r="DU32" s="89"/>
      <c r="DV32" s="89"/>
      <c r="DW32" s="89"/>
      <c r="DX32" s="89"/>
      <c r="DY32" s="89"/>
      <c r="DZ32" s="89"/>
      <c r="EA32" s="89"/>
      <c r="EB32" s="89"/>
      <c r="EC32" s="89"/>
      <c r="ED32" s="89"/>
      <c r="EE32" s="89"/>
      <c r="EF32" s="89"/>
      <c r="EG32" s="89"/>
      <c r="EH32" s="89"/>
      <c r="EI32" s="89"/>
      <c r="EJ32" s="89"/>
      <c r="EK32" s="89"/>
      <c r="EL32" s="89"/>
      <c r="EM32" s="89"/>
      <c r="EN32" s="89"/>
      <c r="EO32" s="89"/>
      <c r="EP32" s="89"/>
      <c r="EQ32" s="89"/>
      <c r="ER32" s="89"/>
      <c r="ES32" s="89"/>
      <c r="ET32" s="89"/>
      <c r="EU32" s="89"/>
      <c r="EV32" s="89"/>
      <c r="EW32" s="89"/>
      <c r="EX32" s="89"/>
      <c r="EY32" s="89"/>
      <c r="EZ32" s="89"/>
      <c r="FA32" s="89"/>
      <c r="FB32" s="89"/>
      <c r="FC32" s="89"/>
      <c r="FD32" s="89"/>
      <c r="FE32" s="89"/>
      <c r="FF32" s="89"/>
      <c r="FG32" s="89"/>
      <c r="FH32" s="89"/>
      <c r="FI32" s="89"/>
      <c r="FJ32" s="89"/>
      <c r="FK32" s="89"/>
      <c r="FL32" s="89"/>
    </row>
    <row r="33" spans="1:168" ht="14.25" x14ac:dyDescent="0.2">
      <c r="A33" s="230" t="s">
        <v>36</v>
      </c>
      <c r="B33" s="231"/>
      <c r="C33" s="232"/>
      <c r="D33" s="233"/>
      <c r="E33" s="62">
        <f>[2]GSG50_PSS!$I33</f>
        <v>9.2460000000000001E-2</v>
      </c>
      <c r="F33" s="95">
        <f>E18*(E16-1)</f>
        <v>2759.9863724999982</v>
      </c>
      <c r="G33" s="56">
        <f>E33*F33</f>
        <v>255.18834000134984</v>
      </c>
      <c r="H33" s="84"/>
      <c r="I33" s="62">
        <f>'[3]GS&gt;50'!$F$16</f>
        <v>9.2460000000000001E-2</v>
      </c>
      <c r="J33" s="95">
        <f>F33</f>
        <v>2759.9863724999982</v>
      </c>
      <c r="K33" s="56">
        <f>I33*J33</f>
        <v>255.18834000134984</v>
      </c>
      <c r="L33" s="96"/>
      <c r="M33" s="60">
        <f t="shared" si="2"/>
        <v>0</v>
      </c>
      <c r="N33" s="61">
        <f t="shared" si="3"/>
        <v>0</v>
      </c>
      <c r="O33" s="22"/>
      <c r="P33" s="22"/>
      <c r="Q33" s="91" t="s">
        <v>36</v>
      </c>
      <c r="R33" s="92"/>
      <c r="S33" s="93"/>
      <c r="T33" s="94"/>
      <c r="U33" s="62">
        <f>U46*0.64+U47*0.18+U48*0.18</f>
        <v>8.8919999999999999E-2</v>
      </c>
      <c r="V33" s="95">
        <f>U18*(U16-1)</f>
        <v>2759.9863724999982</v>
      </c>
      <c r="W33" s="56">
        <f>U33*V33</f>
        <v>245.41798824269983</v>
      </c>
      <c r="X33" s="84"/>
      <c r="Y33" s="62">
        <f>Y46*0.64+Y47*0.18+Y48*0.18</f>
        <v>8.8919999999999999E-2</v>
      </c>
      <c r="Z33" s="95">
        <f>V33</f>
        <v>2759.9863724999982</v>
      </c>
      <c r="AA33" s="56">
        <f>Y33*Z33</f>
        <v>245.41798824269983</v>
      </c>
      <c r="AB33" s="96"/>
      <c r="AC33" s="60">
        <f t="shared" si="6"/>
        <v>0</v>
      </c>
      <c r="AD33" s="61">
        <f t="shared" si="7"/>
        <v>0</v>
      </c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</row>
    <row r="34" spans="1:168" ht="14.25" x14ac:dyDescent="0.2">
      <c r="A34" s="230" t="s">
        <v>37</v>
      </c>
      <c r="B34" s="231"/>
      <c r="C34" s="232"/>
      <c r="D34" s="233"/>
      <c r="E34" s="97">
        <f>[2]GSG50_PSS!$I34</f>
        <v>-0.87070000000000003</v>
      </c>
      <c r="F34" s="95">
        <v>250</v>
      </c>
      <c r="G34" s="56">
        <f>F34*E34</f>
        <v>-217.67500000000001</v>
      </c>
      <c r="H34" s="84"/>
      <c r="I34" s="97">
        <f>'[3]GS&gt;50'!$F$79</f>
        <v>-0.29270000000000002</v>
      </c>
      <c r="J34" s="95">
        <f>F34</f>
        <v>250</v>
      </c>
      <c r="K34" s="56">
        <f>J34*I34</f>
        <v>-73.174999999999997</v>
      </c>
      <c r="L34" s="96"/>
      <c r="M34" s="60">
        <f>K34-G34</f>
        <v>144.5</v>
      </c>
      <c r="N34" s="61">
        <f>IF((G34)=0,"",(M34/G34))</f>
        <v>-0.66383369702538186</v>
      </c>
      <c r="O34" s="22"/>
      <c r="P34" s="22"/>
      <c r="Q34" s="91" t="s">
        <v>37</v>
      </c>
      <c r="R34" s="92"/>
      <c r="S34" s="93"/>
      <c r="T34" s="94"/>
      <c r="U34" s="97">
        <f>'[4]GS&gt;50'!$C$78</f>
        <v>-0.57799999999999996</v>
      </c>
      <c r="V34" s="95">
        <v>250</v>
      </c>
      <c r="W34" s="56">
        <f>V34*U34</f>
        <v>-144.5</v>
      </c>
      <c r="X34" s="84"/>
      <c r="Y34" s="97">
        <f>'[4]GS&gt;50'!$D$78</f>
        <v>-0.87070000000000003</v>
      </c>
      <c r="Z34" s="95">
        <f>V34</f>
        <v>250</v>
      </c>
      <c r="AA34" s="56">
        <f>Z34*Y34</f>
        <v>-217.67500000000001</v>
      </c>
      <c r="AB34" s="96"/>
      <c r="AC34" s="60">
        <f>AA34-W34</f>
        <v>-73.175000000000011</v>
      </c>
      <c r="AD34" s="61">
        <f>IF((W34)=0,"",(AC34/W34))</f>
        <v>0.50640138408304503</v>
      </c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</row>
    <row r="35" spans="1:168" ht="14.25" x14ac:dyDescent="0.2">
      <c r="A35" s="231" t="s">
        <v>38</v>
      </c>
      <c r="B35" s="231"/>
      <c r="C35" s="232"/>
      <c r="D35" s="233"/>
      <c r="E35" s="62">
        <f>[2]GSG50_PSS!$I35</f>
        <v>0.11890000000000001</v>
      </c>
      <c r="F35" s="95">
        <v>250</v>
      </c>
      <c r="G35" s="56">
        <f>F35*E35</f>
        <v>29.725000000000001</v>
      </c>
      <c r="H35" s="84"/>
      <c r="I35" s="62">
        <f>'[3]GS&gt;50'!$F$18</f>
        <v>0.11890000000000001</v>
      </c>
      <c r="J35" s="95">
        <f>F35</f>
        <v>250</v>
      </c>
      <c r="K35" s="56">
        <f>J35*I35</f>
        <v>29.725000000000001</v>
      </c>
      <c r="L35" s="96"/>
      <c r="M35" s="60">
        <f>K35-G35</f>
        <v>0</v>
      </c>
      <c r="N35" s="61">
        <f>IF((G35)=0,"",(M35/G35))</f>
        <v>0</v>
      </c>
      <c r="O35" s="22"/>
      <c r="P35" s="22"/>
      <c r="Q35" s="98" t="s">
        <v>38</v>
      </c>
      <c r="R35" s="92"/>
      <c r="S35" s="93"/>
      <c r="T35" s="94"/>
      <c r="U35" s="62">
        <v>0.11890000000000001</v>
      </c>
      <c r="V35" s="95">
        <v>250</v>
      </c>
      <c r="W35" s="56">
        <f>V35*U35</f>
        <v>29.725000000000001</v>
      </c>
      <c r="X35" s="84"/>
      <c r="Y35" s="62">
        <v>0.11890000000000001</v>
      </c>
      <c r="Z35" s="95">
        <f>V35</f>
        <v>250</v>
      </c>
      <c r="AA35" s="56">
        <f>Z35*Y35</f>
        <v>29.725000000000001</v>
      </c>
      <c r="AB35" s="96"/>
      <c r="AC35" s="60">
        <f>AA35-W35</f>
        <v>0</v>
      </c>
      <c r="AD35" s="61">
        <f>IF((W35)=0,"",(AC35/W35))</f>
        <v>0</v>
      </c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</row>
    <row r="36" spans="1:168" ht="14.25" x14ac:dyDescent="0.2">
      <c r="A36" s="231" t="s">
        <v>39</v>
      </c>
      <c r="B36" s="231"/>
      <c r="C36" s="232"/>
      <c r="D36" s="233"/>
      <c r="E36" s="62">
        <f>[2]GSG50_PSS!$I36</f>
        <v>0</v>
      </c>
      <c r="F36" s="95"/>
      <c r="G36" s="56">
        <f>F36*E36</f>
        <v>0</v>
      </c>
      <c r="H36" s="84"/>
      <c r="I36" s="62"/>
      <c r="J36" s="95"/>
      <c r="K36" s="56">
        <f>J36*I36</f>
        <v>0</v>
      </c>
      <c r="L36" s="96"/>
      <c r="M36" s="60">
        <f t="shared" ref="M36:M37" si="8">K36-G36</f>
        <v>0</v>
      </c>
      <c r="N36" s="61" t="str">
        <f t="shared" ref="N36:N37" si="9">IF((G36)=0,"",(M36/G36))</f>
        <v/>
      </c>
      <c r="O36" s="22"/>
      <c r="P36" s="22"/>
      <c r="Q36" s="98" t="s">
        <v>39</v>
      </c>
      <c r="R36" s="92"/>
      <c r="S36" s="93"/>
      <c r="T36" s="94"/>
      <c r="U36" s="62"/>
      <c r="V36" s="95"/>
      <c r="W36" s="56">
        <f>V36*U36</f>
        <v>0</v>
      </c>
      <c r="X36" s="84"/>
      <c r="Y36" s="62"/>
      <c r="Z36" s="95"/>
      <c r="AA36" s="56">
        <f>Z36*Y36</f>
        <v>0</v>
      </c>
      <c r="AB36" s="96"/>
      <c r="AC36" s="60">
        <f t="shared" ref="AC36:AC48" si="10">AA36-W36</f>
        <v>0</v>
      </c>
      <c r="AD36" s="61" t="str">
        <f t="shared" ref="AD36:AD48" si="11">IF((W36)=0,"",(AC36/W36))</f>
        <v/>
      </c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</row>
    <row r="37" spans="1:168" ht="14.25" x14ac:dyDescent="0.2">
      <c r="A37" s="231" t="s">
        <v>57</v>
      </c>
      <c r="B37" s="231"/>
      <c r="C37" s="232"/>
      <c r="D37" s="233"/>
      <c r="E37" s="62">
        <f>[2]GSG50_PSS!$I37</f>
        <v>1.8E-3</v>
      </c>
      <c r="F37" s="95">
        <v>80000</v>
      </c>
      <c r="G37" s="56">
        <f>F37*E37</f>
        <v>144</v>
      </c>
      <c r="H37" s="84"/>
      <c r="I37" s="62">
        <f>'[3]GS&gt;50'!$F$80</f>
        <v>0</v>
      </c>
      <c r="J37" s="171"/>
      <c r="K37" s="56">
        <f>J37*I37</f>
        <v>0</v>
      </c>
      <c r="L37" s="96"/>
      <c r="M37" s="60">
        <f t="shared" si="8"/>
        <v>-144</v>
      </c>
      <c r="N37" s="61">
        <f t="shared" si="9"/>
        <v>-1</v>
      </c>
      <c r="O37" s="22"/>
      <c r="P37" s="22"/>
      <c r="Q37" s="98" t="s">
        <v>57</v>
      </c>
      <c r="R37" s="92"/>
      <c r="S37" s="93"/>
      <c r="T37" s="94"/>
      <c r="U37" s="62">
        <f>'[4]GS&gt;50'!$C$79</f>
        <v>1.8E-3</v>
      </c>
      <c r="V37" s="95">
        <v>80000</v>
      </c>
      <c r="W37" s="56">
        <f>V37*U37</f>
        <v>144</v>
      </c>
      <c r="X37" s="84"/>
      <c r="Y37" s="62">
        <f>'[4]GS&gt;50'!$D$79</f>
        <v>1.8E-3</v>
      </c>
      <c r="Z37" s="171">
        <v>80000</v>
      </c>
      <c r="AA37" s="56">
        <f>Z37*Y37</f>
        <v>144</v>
      </c>
      <c r="AB37" s="96"/>
      <c r="AC37" s="60">
        <f t="shared" si="10"/>
        <v>0</v>
      </c>
      <c r="AD37" s="61">
        <f t="shared" si="11"/>
        <v>0</v>
      </c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</row>
    <row r="38" spans="1:168" ht="15" x14ac:dyDescent="0.2">
      <c r="A38" s="234" t="s">
        <v>40</v>
      </c>
      <c r="B38" s="235"/>
      <c r="C38" s="235"/>
      <c r="D38" s="236"/>
      <c r="E38" s="102"/>
      <c r="F38" s="102"/>
      <c r="G38" s="103">
        <f>SUM(G32:G37)</f>
        <v>1189.6983400013498</v>
      </c>
      <c r="H38" s="84"/>
      <c r="I38" s="102"/>
      <c r="J38" s="104"/>
      <c r="K38" s="103">
        <f>SUM(K32:K37)</f>
        <v>1198.5083400013498</v>
      </c>
      <c r="L38" s="86"/>
      <c r="M38" s="105">
        <f t="shared" ref="M38:M54" si="12">K38-G38</f>
        <v>8.8099999999999454</v>
      </c>
      <c r="N38" s="106">
        <f t="shared" ref="N38:N54" si="13">IF((G38)=0,"",(M38/G38))</f>
        <v>7.405238541385163E-3</v>
      </c>
      <c r="O38" s="22"/>
      <c r="P38" s="22"/>
      <c r="Q38" s="99" t="s">
        <v>40</v>
      </c>
      <c r="R38" s="100"/>
      <c r="S38" s="100"/>
      <c r="T38" s="101"/>
      <c r="U38" s="102"/>
      <c r="V38" s="102"/>
      <c r="W38" s="103">
        <f>SUM(W32:W37)</f>
        <v>1227.0879882426998</v>
      </c>
      <c r="X38" s="84"/>
      <c r="Y38" s="102"/>
      <c r="Z38" s="104"/>
      <c r="AA38" s="103">
        <f>SUM(AA32:AA37)</f>
        <v>1171.2379882426999</v>
      </c>
      <c r="AB38" s="86"/>
      <c r="AC38" s="105">
        <f t="shared" si="10"/>
        <v>-55.849999999999909</v>
      </c>
      <c r="AD38" s="106">
        <f t="shared" si="11"/>
        <v>-4.5514258582208214E-2</v>
      </c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</row>
    <row r="39" spans="1:168" ht="14.25" x14ac:dyDescent="0.2">
      <c r="A39" s="237" t="s">
        <v>41</v>
      </c>
      <c r="B39" s="237"/>
      <c r="C39" s="238"/>
      <c r="D39" s="239"/>
      <c r="E39" s="62">
        <f>[2]GSG50_PSS!$I39</f>
        <v>2.8191999999999999</v>
      </c>
      <c r="F39" s="110">
        <v>250</v>
      </c>
      <c r="G39" s="56">
        <f>F39*E39</f>
        <v>704.8</v>
      </c>
      <c r="H39" s="84"/>
      <c r="I39" s="62">
        <f>'[3]GS&gt;50'!$F$21</f>
        <v>2.9192</v>
      </c>
      <c r="J39" s="111">
        <f>F39</f>
        <v>250</v>
      </c>
      <c r="K39" s="56">
        <f>J39*I39</f>
        <v>729.8</v>
      </c>
      <c r="L39" s="96"/>
      <c r="M39" s="60">
        <f t="shared" si="12"/>
        <v>25</v>
      </c>
      <c r="N39" s="61">
        <f t="shared" si="13"/>
        <v>3.5471055618615209E-2</v>
      </c>
      <c r="O39" s="22"/>
      <c r="P39" s="22"/>
      <c r="Q39" s="107" t="s">
        <v>41</v>
      </c>
      <c r="R39" s="107"/>
      <c r="S39" s="108"/>
      <c r="T39" s="109"/>
      <c r="U39" s="62">
        <v>2.7151000000000001</v>
      </c>
      <c r="V39" s="110">
        <v>250</v>
      </c>
      <c r="W39" s="56">
        <f>V39*U39</f>
        <v>678.77499999999998</v>
      </c>
      <c r="X39" s="84"/>
      <c r="Y39" s="62">
        <v>2.6917</v>
      </c>
      <c r="Z39" s="111">
        <f>V39</f>
        <v>250</v>
      </c>
      <c r="AA39" s="56">
        <f>Z39*Y39</f>
        <v>672.92499999999995</v>
      </c>
      <c r="AB39" s="96"/>
      <c r="AC39" s="60">
        <f t="shared" si="10"/>
        <v>-5.8500000000000227</v>
      </c>
      <c r="AD39" s="61">
        <f t="shared" si="11"/>
        <v>-8.6184670914515454E-3</v>
      </c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</row>
    <row r="40" spans="1:168" ht="14.25" x14ac:dyDescent="0.2">
      <c r="A40" s="289" t="s">
        <v>42</v>
      </c>
      <c r="B40" s="289"/>
      <c r="C40" s="289"/>
      <c r="D40" s="239"/>
      <c r="E40" s="62">
        <f>[2]GSG50_PSS!$I40</f>
        <v>1.1438999999999999</v>
      </c>
      <c r="F40" s="110">
        <v>250</v>
      </c>
      <c r="G40" s="56">
        <f>F40*E40</f>
        <v>285.97499999999997</v>
      </c>
      <c r="H40" s="84"/>
      <c r="I40" s="62">
        <f>'[3]GS&gt;50'!$F$22</f>
        <v>1.1726000000000001</v>
      </c>
      <c r="J40" s="111">
        <f>F40</f>
        <v>250</v>
      </c>
      <c r="K40" s="56">
        <f>J40*I40</f>
        <v>293.15000000000003</v>
      </c>
      <c r="L40" s="96"/>
      <c r="M40" s="60">
        <f t="shared" si="12"/>
        <v>7.1750000000000682</v>
      </c>
      <c r="N40" s="61">
        <f t="shared" si="13"/>
        <v>2.5089605734767265E-2</v>
      </c>
      <c r="O40" s="22"/>
      <c r="P40" s="22"/>
      <c r="Q40" s="303" t="s">
        <v>42</v>
      </c>
      <c r="R40" s="303"/>
      <c r="S40" s="303"/>
      <c r="T40" s="109"/>
      <c r="U40" s="62">
        <v>1.0903</v>
      </c>
      <c r="V40" s="110">
        <v>250</v>
      </c>
      <c r="W40" s="56">
        <f>V40*U40</f>
        <v>272.57499999999999</v>
      </c>
      <c r="X40" s="84"/>
      <c r="Y40" s="62">
        <v>1.0805</v>
      </c>
      <c r="Z40" s="111">
        <f>V40</f>
        <v>250</v>
      </c>
      <c r="AA40" s="56">
        <f>Z40*Y40</f>
        <v>270.125</v>
      </c>
      <c r="AB40" s="96"/>
      <c r="AC40" s="60">
        <f t="shared" si="10"/>
        <v>-2.4499999999999886</v>
      </c>
      <c r="AD40" s="61">
        <f t="shared" si="11"/>
        <v>-8.9883518297715816E-3</v>
      </c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</row>
    <row r="41" spans="1:168" ht="15" x14ac:dyDescent="0.2">
      <c r="A41" s="234" t="s">
        <v>43</v>
      </c>
      <c r="B41" s="240"/>
      <c r="C41" s="240"/>
      <c r="D41" s="241"/>
      <c r="E41" s="102"/>
      <c r="F41" s="102"/>
      <c r="G41" s="103">
        <f>SUM(G38:G40)</f>
        <v>2180.4733400013497</v>
      </c>
      <c r="H41" s="114"/>
      <c r="I41" s="115"/>
      <c r="J41" s="116"/>
      <c r="K41" s="103">
        <f>SUM(K38:K40)</f>
        <v>2221.4583400013498</v>
      </c>
      <c r="L41" s="117"/>
      <c r="M41" s="105">
        <f t="shared" si="12"/>
        <v>40.985000000000127</v>
      </c>
      <c r="N41" s="106">
        <f t="shared" si="13"/>
        <v>1.8796377487456353E-2</v>
      </c>
      <c r="O41" s="22"/>
      <c r="P41" s="22"/>
      <c r="Q41" s="99" t="s">
        <v>43</v>
      </c>
      <c r="R41" s="112"/>
      <c r="S41" s="112"/>
      <c r="T41" s="113"/>
      <c r="U41" s="102"/>
      <c r="V41" s="102"/>
      <c r="W41" s="103">
        <f>SUM(W38:W40)</f>
        <v>2178.4379882426997</v>
      </c>
      <c r="X41" s="114"/>
      <c r="Y41" s="115"/>
      <c r="Z41" s="116"/>
      <c r="AA41" s="103">
        <f>SUM(AA38:AA40)</f>
        <v>2114.2879882426996</v>
      </c>
      <c r="AB41" s="117"/>
      <c r="AC41" s="105">
        <f t="shared" si="10"/>
        <v>-64.150000000000091</v>
      </c>
      <c r="AD41" s="106">
        <f t="shared" si="11"/>
        <v>-2.9447705349532834E-2</v>
      </c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</row>
    <row r="42" spans="1:168" ht="14.25" x14ac:dyDescent="0.2">
      <c r="A42" s="242" t="s">
        <v>44</v>
      </c>
      <c r="B42" s="231"/>
      <c r="C42" s="232"/>
      <c r="D42" s="233"/>
      <c r="E42" s="119">
        <f>[2]GSG50_PSS!$I42</f>
        <v>4.4000000000000003E-3</v>
      </c>
      <c r="F42" s="110">
        <f>E18*E16</f>
        <v>82759.591372500014</v>
      </c>
      <c r="G42" s="120">
        <f t="shared" ref="G42:G48" si="14">F42*E42</f>
        <v>364.1422020390001</v>
      </c>
      <c r="H42" s="96"/>
      <c r="I42" s="119">
        <v>4.4000000000000003E-3</v>
      </c>
      <c r="J42" s="111">
        <f>E18*E16</f>
        <v>82759.591372500014</v>
      </c>
      <c r="K42" s="120">
        <f t="shared" ref="K42:K48" si="15">J42*I42</f>
        <v>364.1422020390001</v>
      </c>
      <c r="L42" s="96"/>
      <c r="M42" s="60">
        <f t="shared" si="12"/>
        <v>0</v>
      </c>
      <c r="N42" s="121">
        <f t="shared" si="13"/>
        <v>0</v>
      </c>
      <c r="O42" s="22"/>
      <c r="P42" s="22"/>
      <c r="Q42" s="118" t="s">
        <v>44</v>
      </c>
      <c r="R42" s="92"/>
      <c r="S42" s="93"/>
      <c r="T42" s="94"/>
      <c r="U42" s="119">
        <v>4.4000000000000003E-3</v>
      </c>
      <c r="V42" s="110">
        <f>U18*U16</f>
        <v>82759.591372500014</v>
      </c>
      <c r="W42" s="120">
        <f t="shared" ref="W42:W48" si="16">V42*U42</f>
        <v>364.1422020390001</v>
      </c>
      <c r="X42" s="96"/>
      <c r="Y42" s="119">
        <v>4.4000000000000003E-3</v>
      </c>
      <c r="Z42" s="111">
        <f>U18*U16</f>
        <v>82759.591372500014</v>
      </c>
      <c r="AA42" s="120">
        <f t="shared" ref="AA42:AA48" si="17">Z42*Y42</f>
        <v>364.1422020390001</v>
      </c>
      <c r="AB42" s="96"/>
      <c r="AC42" s="60">
        <f t="shared" si="10"/>
        <v>0</v>
      </c>
      <c r="AD42" s="121">
        <f t="shared" si="11"/>
        <v>0</v>
      </c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</row>
    <row r="43" spans="1:168" ht="14.25" x14ac:dyDescent="0.2">
      <c r="A43" s="242" t="s">
        <v>45</v>
      </c>
      <c r="B43" s="231"/>
      <c r="C43" s="232"/>
      <c r="D43" s="233"/>
      <c r="E43" s="119">
        <f>[2]GSG50_PSS!$I43</f>
        <v>1.2999999999999999E-3</v>
      </c>
      <c r="F43" s="110">
        <f>E18*E16</f>
        <v>82759.591372500014</v>
      </c>
      <c r="G43" s="120">
        <f t="shared" si="14"/>
        <v>107.58746878425001</v>
      </c>
      <c r="H43" s="96"/>
      <c r="I43" s="119">
        <v>1.2999999999999999E-3</v>
      </c>
      <c r="J43" s="111">
        <f>E18*E16</f>
        <v>82759.591372500014</v>
      </c>
      <c r="K43" s="120">
        <f t="shared" si="15"/>
        <v>107.58746878425001</v>
      </c>
      <c r="L43" s="96"/>
      <c r="M43" s="60">
        <f t="shared" si="12"/>
        <v>0</v>
      </c>
      <c r="N43" s="121">
        <f t="shared" si="13"/>
        <v>0</v>
      </c>
      <c r="O43" s="22"/>
      <c r="P43" s="22"/>
      <c r="Q43" s="118" t="s">
        <v>45</v>
      </c>
      <c r="R43" s="92"/>
      <c r="S43" s="93"/>
      <c r="T43" s="94"/>
      <c r="U43" s="119">
        <v>1.1999999999999999E-3</v>
      </c>
      <c r="V43" s="110">
        <f>U18*U16</f>
        <v>82759.591372500014</v>
      </c>
      <c r="W43" s="120">
        <f t="shared" si="16"/>
        <v>99.311509647000008</v>
      </c>
      <c r="X43" s="96"/>
      <c r="Y43" s="119">
        <v>1.1999999999999999E-3</v>
      </c>
      <c r="Z43" s="111">
        <f>U18*U16</f>
        <v>82759.591372500014</v>
      </c>
      <c r="AA43" s="120">
        <f t="shared" si="17"/>
        <v>99.311509647000008</v>
      </c>
      <c r="AB43" s="96"/>
      <c r="AC43" s="60">
        <f t="shared" si="10"/>
        <v>0</v>
      </c>
      <c r="AD43" s="121">
        <f t="shared" si="11"/>
        <v>0</v>
      </c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</row>
    <row r="44" spans="1:168" ht="14.25" x14ac:dyDescent="0.2">
      <c r="A44" s="231" t="s">
        <v>46</v>
      </c>
      <c r="B44" s="231"/>
      <c r="C44" s="232"/>
      <c r="D44" s="233"/>
      <c r="E44" s="272">
        <f>[2]GSG50_PSS!$I44</f>
        <v>0.25</v>
      </c>
      <c r="F44" s="110">
        <v>1</v>
      </c>
      <c r="G44" s="120">
        <f t="shared" si="14"/>
        <v>0.25</v>
      </c>
      <c r="H44" s="96"/>
      <c r="I44" s="272">
        <v>0.25</v>
      </c>
      <c r="J44" s="111">
        <v>1</v>
      </c>
      <c r="K44" s="120">
        <f t="shared" si="15"/>
        <v>0.25</v>
      </c>
      <c r="L44" s="96"/>
      <c r="M44" s="60">
        <f t="shared" si="12"/>
        <v>0</v>
      </c>
      <c r="N44" s="121">
        <f t="shared" si="13"/>
        <v>0</v>
      </c>
      <c r="O44" s="22"/>
      <c r="P44" s="22"/>
      <c r="Q44" s="92" t="s">
        <v>46</v>
      </c>
      <c r="R44" s="92"/>
      <c r="S44" s="93"/>
      <c r="T44" s="94"/>
      <c r="U44" s="119">
        <v>0.25</v>
      </c>
      <c r="V44" s="110">
        <v>1</v>
      </c>
      <c r="W44" s="120">
        <f t="shared" si="16"/>
        <v>0.25</v>
      </c>
      <c r="X44" s="96"/>
      <c r="Y44" s="119">
        <v>0.25</v>
      </c>
      <c r="Z44" s="111">
        <v>1</v>
      </c>
      <c r="AA44" s="120">
        <f t="shared" si="17"/>
        <v>0.25</v>
      </c>
      <c r="AB44" s="96"/>
      <c r="AC44" s="60">
        <f t="shared" si="10"/>
        <v>0</v>
      </c>
      <c r="AD44" s="121">
        <f t="shared" si="11"/>
        <v>0</v>
      </c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</row>
    <row r="45" spans="1:168" ht="14.25" x14ac:dyDescent="0.2">
      <c r="A45" s="231" t="s">
        <v>47</v>
      </c>
      <c r="B45" s="231"/>
      <c r="C45" s="232"/>
      <c r="D45" s="233"/>
      <c r="E45" s="273">
        <f>[2]GSG50_PSS!$I45</f>
        <v>7.0000000000000001E-3</v>
      </c>
      <c r="F45" s="110">
        <f>E18</f>
        <v>79999.60500000001</v>
      </c>
      <c r="G45" s="120">
        <f t="shared" si="14"/>
        <v>559.99723500000005</v>
      </c>
      <c r="H45" s="96"/>
      <c r="I45" s="273">
        <v>7.0000000000000001E-3</v>
      </c>
      <c r="J45" s="111">
        <f>E18</f>
        <v>79999.60500000001</v>
      </c>
      <c r="K45" s="120">
        <f t="shared" si="15"/>
        <v>559.99723500000005</v>
      </c>
      <c r="L45" s="96"/>
      <c r="M45" s="60">
        <f t="shared" si="12"/>
        <v>0</v>
      </c>
      <c r="N45" s="121">
        <f t="shared" si="13"/>
        <v>0</v>
      </c>
      <c r="O45" s="22"/>
      <c r="P45" s="22"/>
      <c r="Q45" s="92" t="s">
        <v>47</v>
      </c>
      <c r="R45" s="92"/>
      <c r="S45" s="93"/>
      <c r="T45" s="94"/>
      <c r="U45" s="119">
        <v>7.0000000000000001E-3</v>
      </c>
      <c r="V45" s="110">
        <f>U18</f>
        <v>79999.60500000001</v>
      </c>
      <c r="W45" s="120">
        <f t="shared" si="16"/>
        <v>559.99723500000005</v>
      </c>
      <c r="X45" s="96"/>
      <c r="Y45" s="119">
        <v>7.0000000000000001E-3</v>
      </c>
      <c r="Z45" s="111">
        <f>U18</f>
        <v>79999.60500000001</v>
      </c>
      <c r="AA45" s="120">
        <f t="shared" si="17"/>
        <v>559.99723500000005</v>
      </c>
      <c r="AB45" s="96"/>
      <c r="AC45" s="60">
        <f t="shared" si="10"/>
        <v>0</v>
      </c>
      <c r="AD45" s="121">
        <f t="shared" si="11"/>
        <v>0</v>
      </c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</row>
    <row r="46" spans="1:168" ht="14.25" x14ac:dyDescent="0.2">
      <c r="A46" s="231" t="s">
        <v>48</v>
      </c>
      <c r="B46" s="231"/>
      <c r="C46" s="232"/>
      <c r="D46" s="233"/>
      <c r="E46" s="119">
        <f>[2]GSG50_PSS!$I46</f>
        <v>7.4999999999999997E-2</v>
      </c>
      <c r="F46" s="110">
        <v>51199.747200000005</v>
      </c>
      <c r="G46" s="120">
        <f t="shared" si="14"/>
        <v>3839.9810400000001</v>
      </c>
      <c r="H46" s="96"/>
      <c r="I46" s="119">
        <v>7.4999999999999997E-2</v>
      </c>
      <c r="J46" s="110">
        <f t="shared" ref="J46:J47" si="18">F46</f>
        <v>51199.747200000005</v>
      </c>
      <c r="K46" s="120">
        <f t="shared" si="15"/>
        <v>3839.9810400000001</v>
      </c>
      <c r="L46" s="96"/>
      <c r="M46" s="60">
        <f t="shared" si="12"/>
        <v>0</v>
      </c>
      <c r="N46" s="121">
        <f t="shared" si="13"/>
        <v>0</v>
      </c>
      <c r="O46" s="22"/>
      <c r="P46" s="22"/>
      <c r="Q46" s="98" t="s">
        <v>48</v>
      </c>
      <c r="R46" s="92"/>
      <c r="S46" s="93"/>
      <c r="T46" s="94"/>
      <c r="U46" s="122">
        <v>7.1999999999999995E-2</v>
      </c>
      <c r="V46" s="110">
        <v>51199.747200000005</v>
      </c>
      <c r="W46" s="120">
        <f t="shared" si="16"/>
        <v>3686.3817984000002</v>
      </c>
      <c r="X46" s="96"/>
      <c r="Y46" s="119">
        <v>7.1999999999999995E-2</v>
      </c>
      <c r="Z46" s="110">
        <f t="shared" ref="Z46:Z47" si="19">V46</f>
        <v>51199.747200000005</v>
      </c>
      <c r="AA46" s="120">
        <f t="shared" si="17"/>
        <v>3686.3817984000002</v>
      </c>
      <c r="AB46" s="96"/>
      <c r="AC46" s="60">
        <f t="shared" si="10"/>
        <v>0</v>
      </c>
      <c r="AD46" s="121">
        <f t="shared" si="11"/>
        <v>0</v>
      </c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</row>
    <row r="47" spans="1:168" ht="14.25" x14ac:dyDescent="0.2">
      <c r="A47" s="231" t="s">
        <v>49</v>
      </c>
      <c r="B47" s="231"/>
      <c r="C47" s="232"/>
      <c r="D47" s="233"/>
      <c r="E47" s="119">
        <f>[2]GSG50_PSS!$I47</f>
        <v>0.112</v>
      </c>
      <c r="F47" s="110">
        <v>14399.928900000001</v>
      </c>
      <c r="G47" s="120">
        <f t="shared" si="14"/>
        <v>1612.7920368000002</v>
      </c>
      <c r="H47" s="96"/>
      <c r="I47" s="119">
        <v>0.112</v>
      </c>
      <c r="J47" s="110">
        <f t="shared" si="18"/>
        <v>14399.928900000001</v>
      </c>
      <c r="K47" s="120">
        <f t="shared" si="15"/>
        <v>1612.7920368000002</v>
      </c>
      <c r="L47" s="96"/>
      <c r="M47" s="60">
        <f t="shared" si="12"/>
        <v>0</v>
      </c>
      <c r="N47" s="121">
        <f t="shared" si="13"/>
        <v>0</v>
      </c>
      <c r="O47" s="22"/>
      <c r="P47" s="22"/>
      <c r="Q47" s="98" t="s">
        <v>49</v>
      </c>
      <c r="R47" s="92"/>
      <c r="S47" s="93"/>
      <c r="T47" s="94"/>
      <c r="U47" s="122">
        <v>0.109</v>
      </c>
      <c r="V47" s="110">
        <v>14399.928900000001</v>
      </c>
      <c r="W47" s="120">
        <f t="shared" si="16"/>
        <v>1569.5922501</v>
      </c>
      <c r="X47" s="96"/>
      <c r="Y47" s="119">
        <v>0.109</v>
      </c>
      <c r="Z47" s="110">
        <f t="shared" si="19"/>
        <v>14399.928900000001</v>
      </c>
      <c r="AA47" s="120">
        <f t="shared" si="17"/>
        <v>1569.5922501</v>
      </c>
      <c r="AB47" s="96"/>
      <c r="AC47" s="60">
        <f t="shared" si="10"/>
        <v>0</v>
      </c>
      <c r="AD47" s="121">
        <f t="shared" si="11"/>
        <v>0</v>
      </c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</row>
    <row r="48" spans="1:168" ht="15" thickBot="1" x14ac:dyDescent="0.25">
      <c r="A48" s="192" t="s">
        <v>50</v>
      </c>
      <c r="B48" s="231"/>
      <c r="C48" s="232"/>
      <c r="D48" s="233"/>
      <c r="E48" s="119">
        <f>[2]GSG50_PSS!$I48</f>
        <v>0.13500000000000001</v>
      </c>
      <c r="F48" s="110">
        <v>14399.928900000001</v>
      </c>
      <c r="G48" s="120">
        <f t="shared" si="14"/>
        <v>1943.9904015000002</v>
      </c>
      <c r="H48" s="96"/>
      <c r="I48" s="119">
        <v>0.13500000000000001</v>
      </c>
      <c r="J48" s="110">
        <f>F48</f>
        <v>14399.928900000001</v>
      </c>
      <c r="K48" s="120">
        <f t="shared" si="15"/>
        <v>1943.9904015000002</v>
      </c>
      <c r="L48" s="96"/>
      <c r="M48" s="60">
        <f t="shared" si="12"/>
        <v>0</v>
      </c>
      <c r="N48" s="121">
        <f t="shared" si="13"/>
        <v>0</v>
      </c>
      <c r="O48" s="22"/>
      <c r="P48" s="22"/>
      <c r="Q48" s="43" t="s">
        <v>50</v>
      </c>
      <c r="R48" s="92"/>
      <c r="S48" s="93"/>
      <c r="T48" s="94"/>
      <c r="U48" s="122">
        <v>0.129</v>
      </c>
      <c r="V48" s="110">
        <v>14399.928900000001</v>
      </c>
      <c r="W48" s="120">
        <f t="shared" si="16"/>
        <v>1857.5908281000002</v>
      </c>
      <c r="X48" s="96"/>
      <c r="Y48" s="119">
        <v>0.129</v>
      </c>
      <c r="Z48" s="110">
        <f>V48</f>
        <v>14399.928900000001</v>
      </c>
      <c r="AA48" s="120">
        <f t="shared" si="17"/>
        <v>1857.5908281000002</v>
      </c>
      <c r="AB48" s="96"/>
      <c r="AC48" s="60">
        <f t="shared" si="10"/>
        <v>0</v>
      </c>
      <c r="AD48" s="121">
        <f t="shared" si="11"/>
        <v>0</v>
      </c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</row>
    <row r="49" spans="1:168" ht="15" thickBot="1" x14ac:dyDescent="0.25">
      <c r="A49" s="243"/>
      <c r="B49" s="244"/>
      <c r="C49" s="244"/>
      <c r="D49" s="245"/>
      <c r="E49" s="126"/>
      <c r="F49" s="127"/>
      <c r="G49" s="128"/>
      <c r="H49" s="129"/>
      <c r="I49" s="126"/>
      <c r="J49" s="130"/>
      <c r="K49" s="128"/>
      <c r="L49" s="129"/>
      <c r="M49" s="131"/>
      <c r="N49" s="132"/>
      <c r="O49" s="22"/>
      <c r="P49" s="22"/>
      <c r="Q49" s="123"/>
      <c r="R49" s="124"/>
      <c r="S49" s="124"/>
      <c r="T49" s="125"/>
      <c r="U49" s="126"/>
      <c r="V49" s="127"/>
      <c r="W49" s="128"/>
      <c r="X49" s="129"/>
      <c r="Y49" s="126"/>
      <c r="Z49" s="130"/>
      <c r="AA49" s="128"/>
      <c r="AB49" s="129"/>
      <c r="AC49" s="131"/>
      <c r="AD49" s="13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</row>
    <row r="50" spans="1:168" ht="15" x14ac:dyDescent="0.2">
      <c r="A50" s="246" t="s">
        <v>51</v>
      </c>
      <c r="B50" s="231"/>
      <c r="C50" s="231"/>
      <c r="D50" s="247"/>
      <c r="E50" s="135"/>
      <c r="F50" s="136"/>
      <c r="G50" s="137">
        <f>SUM(G41:G45,G46:G48)</f>
        <v>10609.213724124598</v>
      </c>
      <c r="H50" s="138"/>
      <c r="I50" s="139"/>
      <c r="J50" s="139"/>
      <c r="K50" s="140">
        <f>SUM(K41:K45,K46:K48)</f>
        <v>10650.198724124599</v>
      </c>
      <c r="L50" s="141"/>
      <c r="M50" s="142">
        <f t="shared" ref="M50" si="20">K50-G50</f>
        <v>40.985000000000582</v>
      </c>
      <c r="N50" s="143">
        <f t="shared" ref="N50" si="21">IF((G50)=0,"",(M50/G50))</f>
        <v>3.8631515082784697E-3</v>
      </c>
      <c r="O50" s="22"/>
      <c r="P50" s="22"/>
      <c r="Q50" s="133" t="s">
        <v>51</v>
      </c>
      <c r="R50" s="92"/>
      <c r="S50" s="92"/>
      <c r="T50" s="134"/>
      <c r="U50" s="135"/>
      <c r="V50" s="136"/>
      <c r="W50" s="137">
        <f>SUM(W41:W45,W46:W48)</f>
        <v>10315.7038115287</v>
      </c>
      <c r="X50" s="138"/>
      <c r="Y50" s="139"/>
      <c r="Z50" s="139"/>
      <c r="AA50" s="140">
        <f>SUM(AA41:AA45,AA46:AA48)</f>
        <v>10251.553811528702</v>
      </c>
      <c r="AB50" s="141"/>
      <c r="AC50" s="142">
        <f t="shared" ref="AC50:AC54" si="22">AA50-W50</f>
        <v>-64.149999999997817</v>
      </c>
      <c r="AD50" s="143">
        <f t="shared" ref="AD50:AD54" si="23">IF((W50)=0,"",(AC50/W50))</f>
        <v>-6.2186740887523921E-3</v>
      </c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</row>
    <row r="51" spans="1:168" ht="14.25" x14ac:dyDescent="0.2">
      <c r="A51" s="248" t="s">
        <v>52</v>
      </c>
      <c r="B51" s="231"/>
      <c r="C51" s="231"/>
      <c r="D51" s="247"/>
      <c r="E51" s="135">
        <v>0.13</v>
      </c>
      <c r="F51" s="145"/>
      <c r="G51" s="146">
        <f>G50*E51</f>
        <v>1379.1977841361979</v>
      </c>
      <c r="H51" s="55"/>
      <c r="I51" s="135">
        <v>0.13</v>
      </c>
      <c r="J51" s="55"/>
      <c r="K51" s="147">
        <f>K50*I51</f>
        <v>1384.525834136198</v>
      </c>
      <c r="L51" s="148"/>
      <c r="M51" s="149">
        <f t="shared" si="12"/>
        <v>5.3280500000000757</v>
      </c>
      <c r="N51" s="150">
        <f t="shared" si="13"/>
        <v>3.8631515082784692E-3</v>
      </c>
      <c r="O51" s="22"/>
      <c r="P51" s="22"/>
      <c r="Q51" s="144" t="s">
        <v>52</v>
      </c>
      <c r="R51" s="92"/>
      <c r="S51" s="92"/>
      <c r="T51" s="134"/>
      <c r="U51" s="135">
        <v>0.13</v>
      </c>
      <c r="V51" s="145"/>
      <c r="W51" s="146">
        <f>W50*U51</f>
        <v>1341.0414954987309</v>
      </c>
      <c r="X51" s="55"/>
      <c r="Y51" s="135">
        <v>0.13</v>
      </c>
      <c r="Z51" s="55"/>
      <c r="AA51" s="147">
        <f>AA50*Y51</f>
        <v>1332.7019954987313</v>
      </c>
      <c r="AB51" s="148"/>
      <c r="AC51" s="149">
        <f t="shared" si="22"/>
        <v>-8.3394999999995889</v>
      </c>
      <c r="AD51" s="150">
        <f t="shared" si="23"/>
        <v>-6.2186740887522976E-3</v>
      </c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</row>
    <row r="52" spans="1:168" ht="15" x14ac:dyDescent="0.2">
      <c r="A52" s="249" t="s">
        <v>66</v>
      </c>
      <c r="B52" s="231"/>
      <c r="C52" s="231"/>
      <c r="D52" s="247"/>
      <c r="E52" s="55"/>
      <c r="F52" s="145"/>
      <c r="G52" s="146">
        <f>G50+G51</f>
        <v>11988.411508260797</v>
      </c>
      <c r="H52" s="55"/>
      <c r="I52" s="55"/>
      <c r="J52" s="55"/>
      <c r="K52" s="147">
        <f>K50+K51</f>
        <v>12034.724558260797</v>
      </c>
      <c r="L52" s="148"/>
      <c r="M52" s="149">
        <f t="shared" si="12"/>
        <v>46.313050000000658</v>
      </c>
      <c r="N52" s="150">
        <f t="shared" si="13"/>
        <v>3.8631515082784692E-3</v>
      </c>
      <c r="O52" s="22"/>
      <c r="P52" s="22"/>
      <c r="Q52" s="151" t="s">
        <v>53</v>
      </c>
      <c r="R52" s="92"/>
      <c r="S52" s="92"/>
      <c r="T52" s="134"/>
      <c r="U52" s="55"/>
      <c r="V52" s="145"/>
      <c r="W52" s="146">
        <f>W50+W51</f>
        <v>11656.745307027431</v>
      </c>
      <c r="X52" s="55"/>
      <c r="Y52" s="55"/>
      <c r="Z52" s="55"/>
      <c r="AA52" s="147">
        <f>AA50+AA51</f>
        <v>11584.255807027434</v>
      </c>
      <c r="AB52" s="148"/>
      <c r="AC52" s="149">
        <f t="shared" si="22"/>
        <v>-72.489499999997861</v>
      </c>
      <c r="AD52" s="150">
        <f t="shared" si="23"/>
        <v>-6.2186740887524199E-3</v>
      </c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</row>
    <row r="53" spans="1:168" ht="31.5" customHeight="1" x14ac:dyDescent="0.2">
      <c r="A53" s="290" t="s">
        <v>67</v>
      </c>
      <c r="B53" s="290"/>
      <c r="C53" s="290"/>
      <c r="D53" s="247"/>
      <c r="E53" s="55"/>
      <c r="F53" s="145"/>
      <c r="G53" s="152">
        <f>ROUND(-G52*10%,2)</f>
        <v>-1198.8399999999999</v>
      </c>
      <c r="H53" s="55"/>
      <c r="I53" s="55"/>
      <c r="J53" s="55"/>
      <c r="K53" s="153">
        <f>ROUND(-K52*10%,2)</f>
        <v>-1203.47</v>
      </c>
      <c r="L53" s="148"/>
      <c r="M53" s="154">
        <f t="shared" si="12"/>
        <v>-4.6300000000001091</v>
      </c>
      <c r="N53" s="155">
        <f t="shared" si="13"/>
        <v>3.8620666644423856E-3</v>
      </c>
      <c r="O53" s="22"/>
      <c r="P53" s="22"/>
      <c r="Q53" s="304" t="s">
        <v>54</v>
      </c>
      <c r="R53" s="304"/>
      <c r="S53" s="304"/>
      <c r="T53" s="134"/>
      <c r="U53" s="55"/>
      <c r="V53" s="145"/>
      <c r="W53" s="152">
        <f>ROUND(-W52*10%,2)</f>
        <v>-1165.67</v>
      </c>
      <c r="X53" s="55"/>
      <c r="Y53" s="55"/>
      <c r="Z53" s="55"/>
      <c r="AA53" s="153">
        <f>ROUND(-AA52*10%,2)</f>
        <v>-1158.43</v>
      </c>
      <c r="AB53" s="148"/>
      <c r="AC53" s="154">
        <f t="shared" si="22"/>
        <v>7.2400000000000091</v>
      </c>
      <c r="AD53" s="155">
        <f t="shared" si="23"/>
        <v>-6.2110202716034631E-3</v>
      </c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</row>
    <row r="54" spans="1:168" ht="15.75" thickBot="1" x14ac:dyDescent="0.25">
      <c r="A54" s="275" t="s">
        <v>55</v>
      </c>
      <c r="B54" s="275"/>
      <c r="C54" s="275"/>
      <c r="D54" s="250"/>
      <c r="E54" s="157"/>
      <c r="F54" s="158"/>
      <c r="G54" s="159">
        <f>G52+G53</f>
        <v>10789.571508260797</v>
      </c>
      <c r="H54" s="160"/>
      <c r="I54" s="160"/>
      <c r="J54" s="160"/>
      <c r="K54" s="161">
        <f>K52+K53</f>
        <v>10831.254558260798</v>
      </c>
      <c r="L54" s="162"/>
      <c r="M54" s="87">
        <f t="shared" si="12"/>
        <v>41.683050000001458</v>
      </c>
      <c r="N54" s="88">
        <f t="shared" si="13"/>
        <v>3.8632720463539958E-3</v>
      </c>
      <c r="O54" s="22"/>
      <c r="P54" s="22"/>
      <c r="Q54" s="305" t="s">
        <v>55</v>
      </c>
      <c r="R54" s="305"/>
      <c r="S54" s="305"/>
      <c r="T54" s="156"/>
      <c r="U54" s="157"/>
      <c r="V54" s="158"/>
      <c r="W54" s="159">
        <f>W52+W53</f>
        <v>10491.075307027431</v>
      </c>
      <c r="X54" s="160"/>
      <c r="Y54" s="160"/>
      <c r="Z54" s="160"/>
      <c r="AA54" s="161">
        <f>AA52+AA53</f>
        <v>10425.825807027433</v>
      </c>
      <c r="AB54" s="162"/>
      <c r="AC54" s="87">
        <f t="shared" si="22"/>
        <v>-65.249499999998079</v>
      </c>
      <c r="AD54" s="88">
        <f t="shared" si="23"/>
        <v>-6.2195245092074398E-3</v>
      </c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</row>
    <row r="55" spans="1:168" ht="15" thickBot="1" x14ac:dyDescent="0.25">
      <c r="A55" s="243"/>
      <c r="B55" s="244"/>
      <c r="C55" s="244"/>
      <c r="D55" s="245"/>
      <c r="E55" s="251"/>
      <c r="F55" s="252"/>
      <c r="G55" s="253"/>
      <c r="H55" s="254"/>
      <c r="I55" s="251"/>
      <c r="J55" s="254"/>
      <c r="K55" s="255"/>
      <c r="L55" s="252"/>
      <c r="M55" s="256"/>
      <c r="N55" s="257"/>
      <c r="O55" s="22"/>
      <c r="P55" s="22"/>
      <c r="Q55" s="123"/>
      <c r="R55" s="124"/>
      <c r="S55" s="124"/>
      <c r="T55" s="125"/>
      <c r="U55" s="163"/>
      <c r="V55" s="164"/>
      <c r="W55" s="165"/>
      <c r="X55" s="166"/>
      <c r="Y55" s="163"/>
      <c r="Z55" s="166"/>
      <c r="AA55" s="167"/>
      <c r="AB55" s="164"/>
      <c r="AC55" s="168"/>
      <c r="AD55" s="169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</row>
    <row r="56" spans="1:168" ht="14.25" x14ac:dyDescent="0.2">
      <c r="A56" s="192"/>
      <c r="B56" s="192"/>
      <c r="C56" s="192"/>
      <c r="D56" s="191"/>
      <c r="E56" s="191"/>
      <c r="F56" s="191"/>
      <c r="G56" s="191"/>
      <c r="H56" s="191"/>
      <c r="I56" s="191"/>
      <c r="J56" s="191"/>
      <c r="K56" s="258"/>
      <c r="L56" s="191"/>
      <c r="M56" s="191"/>
      <c r="N56" s="191"/>
      <c r="O56" s="22"/>
      <c r="P56" s="22"/>
      <c r="Q56" s="16"/>
      <c r="R56" s="16"/>
      <c r="S56" s="16"/>
      <c r="AA56" s="170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</row>
    <row r="57" spans="1:168" ht="14.25" x14ac:dyDescent="0.2">
      <c r="A57" s="192"/>
      <c r="B57" s="192"/>
      <c r="C57" s="192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22"/>
      <c r="P57" s="22"/>
      <c r="Q57" s="16"/>
      <c r="R57" s="16"/>
      <c r="S57" s="16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22"/>
      <c r="EY57" s="22"/>
      <c r="EZ57" s="22"/>
      <c r="FA57" s="22"/>
      <c r="FB57" s="22"/>
      <c r="FC57" s="22"/>
      <c r="FD57" s="22"/>
      <c r="FE57" s="22"/>
      <c r="FF57" s="22"/>
      <c r="FG57" s="22"/>
      <c r="FH57" s="22"/>
      <c r="FI57" s="22"/>
      <c r="FJ57" s="22"/>
      <c r="FK57" s="22"/>
      <c r="FL57" s="22"/>
    </row>
    <row r="58" spans="1:168" ht="14.25" x14ac:dyDescent="0.2">
      <c r="A58" s="192"/>
      <c r="B58" s="192"/>
      <c r="C58" s="192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22"/>
      <c r="P58" s="22"/>
      <c r="Q58" s="16"/>
      <c r="R58" s="16"/>
      <c r="S58" s="16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EW58" s="22"/>
      <c r="EX58" s="22"/>
      <c r="EY58" s="22"/>
      <c r="EZ58" s="22"/>
      <c r="FA58" s="22"/>
      <c r="FB58" s="22"/>
      <c r="FC58" s="22"/>
      <c r="FD58" s="22"/>
      <c r="FE58" s="22"/>
      <c r="FF58" s="22"/>
      <c r="FG58" s="22"/>
      <c r="FH58" s="22"/>
      <c r="FI58" s="22"/>
      <c r="FJ58" s="22"/>
      <c r="FK58" s="22"/>
      <c r="FL58" s="22"/>
    </row>
    <row r="59" spans="1:168" ht="15" x14ac:dyDescent="0.25">
      <c r="A59" s="203" t="s">
        <v>56</v>
      </c>
      <c r="B59" s="192"/>
      <c r="C59" s="192"/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22"/>
      <c r="P59" s="22"/>
      <c r="Q59" s="33" t="s">
        <v>56</v>
      </c>
      <c r="R59" s="16"/>
      <c r="S59" s="16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  <c r="EX59" s="22"/>
      <c r="EY59" s="22"/>
      <c r="EZ59" s="22"/>
      <c r="FA59" s="22"/>
      <c r="FB59" s="22"/>
      <c r="FC59" s="22"/>
      <c r="FD59" s="22"/>
      <c r="FE59" s="22"/>
      <c r="FF59" s="22"/>
      <c r="FG59" s="22"/>
      <c r="FH59" s="22"/>
      <c r="FI59" s="22"/>
      <c r="FJ59" s="22"/>
      <c r="FK59" s="22"/>
      <c r="FL59" s="22"/>
    </row>
    <row r="60" spans="1:168" x14ac:dyDescent="0.2">
      <c r="A60" s="16"/>
      <c r="B60" s="16"/>
      <c r="C60" s="16"/>
      <c r="O60" s="22"/>
      <c r="P60" s="22"/>
      <c r="Q60" s="16"/>
      <c r="R60" s="16"/>
      <c r="S60" s="16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22"/>
      <c r="FA60" s="22"/>
      <c r="FB60" s="22"/>
      <c r="FC60" s="22"/>
      <c r="FD60" s="22"/>
      <c r="FE60" s="22"/>
      <c r="FF60" s="22"/>
      <c r="FG60" s="22"/>
      <c r="FH60" s="22"/>
      <c r="FI60" s="22"/>
      <c r="FJ60" s="22"/>
      <c r="FK60" s="22"/>
      <c r="FL60" s="22"/>
    </row>
  </sheetData>
  <mergeCells count="28">
    <mergeCell ref="Q40:S40"/>
    <mergeCell ref="Q53:S53"/>
    <mergeCell ref="Q54:S54"/>
    <mergeCell ref="U25:W25"/>
    <mergeCell ref="Y25:AA25"/>
    <mergeCell ref="AC25:AD25"/>
    <mergeCell ref="S26:S27"/>
    <mergeCell ref="AC26:AC27"/>
    <mergeCell ref="AD26:AD27"/>
    <mergeCell ref="Q3:Z3"/>
    <mergeCell ref="Q10:AD10"/>
    <mergeCell ref="Q11:AD11"/>
    <mergeCell ref="S14:AA14"/>
    <mergeCell ref="U23:Z23"/>
    <mergeCell ref="A54:C54"/>
    <mergeCell ref="A3:J3"/>
    <mergeCell ref="A10:N10"/>
    <mergeCell ref="A11:N11"/>
    <mergeCell ref="C14:K14"/>
    <mergeCell ref="E23:J23"/>
    <mergeCell ref="E25:G25"/>
    <mergeCell ref="I25:K25"/>
    <mergeCell ref="M25:N25"/>
    <mergeCell ref="C26:C27"/>
    <mergeCell ref="M26:M27"/>
    <mergeCell ref="N26:N27"/>
    <mergeCell ref="A40:C40"/>
    <mergeCell ref="A53:C53"/>
  </mergeCells>
  <dataValidations count="4">
    <dataValidation type="list" allowBlank="1" showInputMessage="1" showErrorMessage="1" sqref="C14 S14">
      <formula1>BI_LDCLIST</formula1>
    </dataValidation>
    <dataValidation showDropDown="1" showInputMessage="1" showErrorMessage="1" prompt="Select Charge Unit - monthly, per kWh, per kW" sqref="C28:C31 C34:C37 C39 C42:C48 S28:S31 S34:S37 S39 S42:S48"/>
    <dataValidation type="list" allowBlank="1" showInputMessage="1" showErrorMessage="1" sqref="D39:D40 D55 D28:D31 D34:D37 D42:D49 T39:T40 T55 T28:T31 T34:T37 T42:T49">
      <formula1>#REF!</formula1>
    </dataValidation>
    <dataValidation type="list" allowBlank="1" showInputMessage="1" showErrorMessage="1" prompt="Select Charge Unit - monthly, per kWh, per kW" sqref="C49 C55 S49 S55">
      <formula1>"Monthly, per kWh, per kW"</formula1>
    </dataValidation>
  </dataValidations>
  <pageMargins left="0.7" right="0.7" top="0.75" bottom="0.75" header="0.3" footer="0.3"/>
  <pageSetup scale="46" orientation="portrait" r:id="rId1"/>
  <colBreaks count="1" manualBreakCount="1">
    <brk id="1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L59"/>
  <sheetViews>
    <sheetView view="pageBreakPreview" topLeftCell="A7" zoomScale="60" zoomScaleNormal="70" workbookViewId="0">
      <selection activeCell="C13" sqref="C13"/>
    </sheetView>
  </sheetViews>
  <sheetFormatPr defaultRowHeight="12.75" outlineLevelCol="1" x14ac:dyDescent="0.2"/>
  <cols>
    <col min="1" max="1" width="67.42578125" style="22" customWidth="1"/>
    <col min="2" max="2" width="1.28515625" style="22" customWidth="1"/>
    <col min="3" max="3" width="6.7109375" style="22" bestFit="1" customWidth="1"/>
    <col min="4" max="4" width="1.28515625" style="22" customWidth="1"/>
    <col min="5" max="5" width="12.28515625" style="22" customWidth="1"/>
    <col min="6" max="6" width="12.28515625" style="22" bestFit="1" customWidth="1"/>
    <col min="7" max="7" width="14.5703125" style="22" customWidth="1"/>
    <col min="8" max="8" width="2.85546875" style="22" customWidth="1"/>
    <col min="9" max="9" width="12.140625" style="22" customWidth="1"/>
    <col min="10" max="10" width="12.28515625" style="22" customWidth="1"/>
    <col min="11" max="11" width="18.85546875" style="22" customWidth="1"/>
    <col min="12" max="12" width="2.85546875" style="22" customWidth="1"/>
    <col min="13" max="13" width="18.85546875" style="22" customWidth="1"/>
    <col min="14" max="14" width="16.42578125" style="22" customWidth="1"/>
    <col min="15" max="15" width="3.85546875" style="16" customWidth="1"/>
    <col min="16" max="16" width="9.140625" style="16"/>
    <col min="17" max="17" width="56.28515625" style="22" hidden="1" customWidth="1" outlineLevel="1"/>
    <col min="18" max="18" width="1.28515625" style="22" hidden="1" customWidth="1" outlineLevel="1"/>
    <col min="19" max="19" width="6.7109375" style="22" hidden="1" customWidth="1" outlineLevel="1"/>
    <col min="20" max="20" width="1.28515625" style="22" hidden="1" customWidth="1" outlineLevel="1"/>
    <col min="21" max="22" width="12.28515625" style="22" hidden="1" customWidth="1" outlineLevel="1"/>
    <col min="23" max="23" width="14.5703125" style="22" hidden="1" customWidth="1" outlineLevel="1"/>
    <col min="24" max="24" width="2.85546875" style="22" hidden="1" customWidth="1" outlineLevel="1"/>
    <col min="25" max="25" width="12.140625" style="22" hidden="1" customWidth="1" outlineLevel="1"/>
    <col min="26" max="26" width="12.28515625" style="22" hidden="1" customWidth="1" outlineLevel="1"/>
    <col min="27" max="27" width="18.85546875" style="22" hidden="1" customWidth="1" outlineLevel="1"/>
    <col min="28" max="28" width="2.85546875" style="22" hidden="1" customWidth="1" outlineLevel="1"/>
    <col min="29" max="29" width="18.85546875" style="22" hidden="1" customWidth="1" outlineLevel="1"/>
    <col min="30" max="30" width="12.85546875" style="22" hidden="1" customWidth="1" outlineLevel="1"/>
    <col min="31" max="31" width="9.140625" style="16" collapsed="1"/>
    <col min="32" max="168" width="9.140625" style="16"/>
    <col min="169" max="16384" width="9.140625" style="22"/>
  </cols>
  <sheetData>
    <row r="1" spans="1:168" s="12" customFormat="1" ht="15" customHeight="1" x14ac:dyDescent="0.25">
      <c r="A1" s="182"/>
      <c r="B1" s="182"/>
      <c r="C1" s="182"/>
      <c r="D1" s="182"/>
      <c r="E1" s="182"/>
      <c r="F1" s="182"/>
      <c r="G1" s="182"/>
      <c r="H1" s="182"/>
      <c r="I1" s="182"/>
      <c r="J1" s="182"/>
      <c r="K1" s="183"/>
      <c r="L1" s="184"/>
      <c r="M1" s="269" t="s">
        <v>72</v>
      </c>
      <c r="N1" s="270"/>
      <c r="O1" s="271"/>
      <c r="P1" s="17"/>
      <c r="Q1" s="11"/>
      <c r="R1" s="11"/>
      <c r="S1" s="11"/>
      <c r="T1" s="11"/>
      <c r="U1" s="11"/>
      <c r="V1" s="11"/>
      <c r="W1" s="11"/>
      <c r="X1" s="11"/>
      <c r="Y1" s="11"/>
      <c r="Z1" s="11"/>
      <c r="AB1" s="13"/>
      <c r="AC1" s="14"/>
      <c r="AD1" s="15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</row>
    <row r="2" spans="1:168" s="12" customFormat="1" ht="15" customHeight="1" x14ac:dyDescent="0.25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3"/>
      <c r="L2" s="184"/>
      <c r="M2" s="185"/>
      <c r="N2" s="188"/>
      <c r="O2" s="16"/>
      <c r="P2" s="175" t="s">
        <v>64</v>
      </c>
      <c r="Q2" s="18"/>
      <c r="R2" s="18"/>
      <c r="S2" s="18"/>
      <c r="T2" s="18"/>
      <c r="U2" s="18"/>
      <c r="V2" s="18"/>
      <c r="W2" s="18"/>
      <c r="X2" s="18"/>
      <c r="Y2" s="18"/>
      <c r="Z2" s="18"/>
      <c r="AB2" s="13"/>
      <c r="AC2" s="14"/>
      <c r="AD2" s="19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</row>
    <row r="3" spans="1:168" s="12" customFormat="1" ht="15" customHeight="1" x14ac:dyDescent="0.25">
      <c r="A3" s="276"/>
      <c r="B3" s="276"/>
      <c r="C3" s="276"/>
      <c r="D3" s="276"/>
      <c r="E3" s="276"/>
      <c r="F3" s="276"/>
      <c r="G3" s="276"/>
      <c r="H3" s="276"/>
      <c r="I3" s="276"/>
      <c r="J3" s="276"/>
      <c r="K3" s="183"/>
      <c r="L3" s="184"/>
      <c r="M3" s="185"/>
      <c r="N3" s="188"/>
      <c r="O3" s="16"/>
      <c r="P3" s="17"/>
      <c r="Q3" s="299"/>
      <c r="R3" s="299"/>
      <c r="S3" s="299"/>
      <c r="T3" s="299"/>
      <c r="U3" s="299"/>
      <c r="V3" s="299"/>
      <c r="W3" s="299"/>
      <c r="X3" s="299"/>
      <c r="Y3" s="299"/>
      <c r="Z3" s="299"/>
      <c r="AB3" s="13"/>
      <c r="AC3" s="14"/>
      <c r="AD3" s="19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</row>
    <row r="4" spans="1:168" s="12" customFormat="1" ht="15" customHeight="1" x14ac:dyDescent="0.25">
      <c r="A4" s="187"/>
      <c r="B4" s="187"/>
      <c r="C4" s="187"/>
      <c r="D4" s="187"/>
      <c r="E4" s="187"/>
      <c r="F4" s="187"/>
      <c r="G4" s="187"/>
      <c r="H4" s="189"/>
      <c r="I4" s="189"/>
      <c r="J4" s="189"/>
      <c r="K4" s="183"/>
      <c r="L4" s="184"/>
      <c r="M4" s="185"/>
      <c r="N4" s="188"/>
      <c r="O4" s="16"/>
      <c r="P4" s="17"/>
      <c r="Q4" s="18"/>
      <c r="R4" s="18"/>
      <c r="S4" s="18"/>
      <c r="T4" s="18"/>
      <c r="U4" s="18"/>
      <c r="V4" s="18"/>
      <c r="W4" s="18"/>
      <c r="X4" s="20"/>
      <c r="Y4" s="20"/>
      <c r="Z4" s="20"/>
      <c r="AB4" s="13"/>
      <c r="AC4" s="14"/>
      <c r="AD4" s="19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</row>
    <row r="5" spans="1:168" s="12" customFormat="1" ht="15" customHeight="1" x14ac:dyDescent="0.25">
      <c r="A5" s="183"/>
      <c r="B5" s="190"/>
      <c r="C5" s="190"/>
      <c r="D5" s="190"/>
      <c r="E5" s="183"/>
      <c r="F5" s="183"/>
      <c r="G5" s="183"/>
      <c r="H5" s="183"/>
      <c r="I5" s="183"/>
      <c r="J5" s="183"/>
      <c r="K5" s="183"/>
      <c r="L5" s="184"/>
      <c r="M5" s="185"/>
      <c r="N5" s="186"/>
      <c r="O5" s="16"/>
      <c r="P5" s="17"/>
      <c r="R5" s="21"/>
      <c r="S5" s="21"/>
      <c r="T5" s="21"/>
      <c r="AB5" s="13"/>
      <c r="AC5" s="14"/>
      <c r="AD5" s="15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</row>
    <row r="6" spans="1:168" s="12" customFormat="1" ht="9" customHeight="1" x14ac:dyDescent="0.2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4"/>
      <c r="M6" s="185"/>
      <c r="N6" s="186"/>
      <c r="O6" s="16"/>
      <c r="P6" s="17"/>
      <c r="AB6" s="13"/>
      <c r="AC6" s="14"/>
      <c r="AD6" s="15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</row>
    <row r="7" spans="1:168" s="12" customFormat="1" ht="15" x14ac:dyDescent="0.25">
      <c r="A7" s="183"/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4"/>
      <c r="M7" s="185"/>
      <c r="N7" s="186"/>
      <c r="O7" s="16"/>
      <c r="P7" s="17"/>
      <c r="AB7" s="13"/>
      <c r="AC7" s="14"/>
      <c r="AD7" s="15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</row>
    <row r="8" spans="1:168" s="12" customFormat="1" ht="15" customHeight="1" x14ac:dyDescent="0.2">
      <c r="A8" s="183"/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91"/>
      <c r="N8" s="191"/>
      <c r="O8" s="16"/>
      <c r="P8" s="17"/>
      <c r="AC8" s="22"/>
      <c r="AD8" s="22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</row>
    <row r="9" spans="1:168" ht="7.5" customHeight="1" x14ac:dyDescent="0.2">
      <c r="A9" s="191"/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</row>
    <row r="10" spans="1:168" ht="18.75" customHeight="1" x14ac:dyDescent="0.25">
      <c r="A10" s="277" t="s">
        <v>71</v>
      </c>
      <c r="B10" s="277"/>
      <c r="C10" s="277"/>
      <c r="D10" s="277"/>
      <c r="E10" s="277"/>
      <c r="F10" s="277"/>
      <c r="G10" s="277"/>
      <c r="H10" s="277"/>
      <c r="I10" s="277"/>
      <c r="J10" s="277"/>
      <c r="K10" s="277"/>
      <c r="L10" s="277"/>
      <c r="M10" s="277"/>
      <c r="N10" s="277"/>
      <c r="Q10" s="300"/>
      <c r="R10" s="300"/>
      <c r="S10" s="300"/>
      <c r="T10" s="300"/>
      <c r="U10" s="300"/>
      <c r="V10" s="300"/>
      <c r="W10" s="300"/>
      <c r="X10" s="300"/>
      <c r="Y10" s="300"/>
      <c r="Z10" s="300"/>
      <c r="AA10" s="300"/>
      <c r="AB10" s="300"/>
      <c r="AC10" s="300"/>
      <c r="AD10" s="300"/>
    </row>
    <row r="11" spans="1:168" ht="18.75" customHeight="1" x14ac:dyDescent="0.25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Q11" s="300" t="s">
        <v>63</v>
      </c>
      <c r="R11" s="300"/>
      <c r="S11" s="300"/>
      <c r="T11" s="300"/>
      <c r="U11" s="300"/>
      <c r="V11" s="300"/>
      <c r="W11" s="300"/>
      <c r="X11" s="300"/>
      <c r="Y11" s="300"/>
      <c r="Z11" s="300"/>
      <c r="AA11" s="300"/>
      <c r="AB11" s="300"/>
      <c r="AC11" s="300"/>
      <c r="AD11" s="300"/>
    </row>
    <row r="12" spans="1:168" s="16" customFormat="1" ht="14.25" x14ac:dyDescent="0.2">
      <c r="A12" s="192"/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</row>
    <row r="13" spans="1:168" s="16" customFormat="1" ht="14.25" x14ac:dyDescent="0.2">
      <c r="A13" s="192"/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</row>
    <row r="14" spans="1:168" ht="15.75" x14ac:dyDescent="0.25">
      <c r="A14" s="193" t="s">
        <v>0</v>
      </c>
      <c r="B14" s="191"/>
      <c r="C14" s="278" t="s">
        <v>65</v>
      </c>
      <c r="D14" s="278"/>
      <c r="E14" s="278"/>
      <c r="F14" s="278"/>
      <c r="G14" s="278"/>
      <c r="H14" s="278"/>
      <c r="I14" s="278"/>
      <c r="J14" s="278"/>
      <c r="K14" s="278"/>
      <c r="L14" s="194"/>
      <c r="M14" s="194"/>
      <c r="N14" s="194"/>
      <c r="Q14" s="23" t="s">
        <v>0</v>
      </c>
      <c r="S14" s="301" t="s">
        <v>65</v>
      </c>
      <c r="T14" s="301"/>
      <c r="U14" s="301"/>
      <c r="V14" s="301"/>
      <c r="W14" s="301"/>
      <c r="X14" s="301"/>
      <c r="Y14" s="301"/>
      <c r="Z14" s="301"/>
      <c r="AA14" s="301"/>
      <c r="AB14" s="24"/>
      <c r="AC14" s="24"/>
      <c r="AD14" s="24"/>
    </row>
    <row r="15" spans="1:168" s="16" customFormat="1" ht="15.75" x14ac:dyDescent="0.25">
      <c r="A15" s="195"/>
      <c r="B15" s="192"/>
      <c r="C15" s="196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Q15" s="25"/>
      <c r="S15" s="26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</row>
    <row r="16" spans="1:168" ht="12.75" customHeight="1" x14ac:dyDescent="0.25">
      <c r="A16" s="193" t="s">
        <v>15</v>
      </c>
      <c r="B16" s="191"/>
      <c r="C16" s="198"/>
      <c r="D16" s="198"/>
      <c r="E16" s="199">
        <v>1.0345</v>
      </c>
      <c r="F16" s="198"/>
      <c r="G16" s="198"/>
      <c r="H16" s="198"/>
      <c r="I16" s="198"/>
      <c r="J16" s="198"/>
      <c r="K16" s="198"/>
      <c r="L16" s="198"/>
      <c r="M16" s="198"/>
      <c r="N16" s="198"/>
      <c r="Q16" s="23" t="s">
        <v>15</v>
      </c>
      <c r="S16" s="28"/>
      <c r="T16" s="28"/>
      <c r="U16" s="29">
        <v>1.0345</v>
      </c>
      <c r="V16" s="28"/>
      <c r="W16" s="28"/>
      <c r="X16" s="28"/>
      <c r="Y16" s="28"/>
      <c r="Z16" s="28"/>
      <c r="AA16" s="28"/>
      <c r="AB16" s="28"/>
      <c r="AC16" s="28"/>
      <c r="AD16" s="28"/>
    </row>
    <row r="17" spans="1:168" s="16" customFormat="1" ht="12.75" customHeight="1" x14ac:dyDescent="0.25">
      <c r="A17" s="195"/>
      <c r="B17" s="192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Q17" s="25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</row>
    <row r="18" spans="1:168" ht="12.75" customHeight="1" x14ac:dyDescent="0.25">
      <c r="A18" s="193" t="s">
        <v>16</v>
      </c>
      <c r="B18" s="191"/>
      <c r="C18" s="200" t="s">
        <v>17</v>
      </c>
      <c r="D18" s="201"/>
      <c r="E18" s="202">
        <v>2000</v>
      </c>
      <c r="F18" s="191"/>
      <c r="G18" s="191"/>
      <c r="H18" s="191"/>
      <c r="I18" s="191"/>
      <c r="J18" s="191"/>
      <c r="K18" s="191"/>
      <c r="L18" s="191"/>
      <c r="M18" s="191"/>
      <c r="N18" s="191"/>
      <c r="Q18" s="23" t="s">
        <v>16</v>
      </c>
      <c r="S18" s="30" t="s">
        <v>17</v>
      </c>
      <c r="T18" s="31"/>
      <c r="U18" s="172">
        <v>2000</v>
      </c>
    </row>
    <row r="19" spans="1:168" s="16" customFormat="1" ht="12.75" customHeight="1" x14ac:dyDescent="0.25">
      <c r="A19" s="192"/>
      <c r="B19" s="192"/>
      <c r="C19" s="192"/>
      <c r="D19" s="192"/>
      <c r="E19" s="192"/>
      <c r="F19" s="203"/>
      <c r="G19" s="192"/>
      <c r="H19" s="192"/>
      <c r="I19" s="192"/>
      <c r="J19" s="192"/>
      <c r="K19" s="192"/>
      <c r="L19" s="192"/>
      <c r="M19" s="192"/>
      <c r="N19" s="192"/>
      <c r="V19" s="33"/>
    </row>
    <row r="20" spans="1:168" ht="12.75" customHeight="1" x14ac:dyDescent="0.25">
      <c r="A20" s="204" t="s">
        <v>18</v>
      </c>
      <c r="B20" s="191"/>
      <c r="C20" s="191"/>
      <c r="D20" s="191"/>
      <c r="E20" s="191"/>
      <c r="F20" s="201"/>
      <c r="G20" s="191"/>
      <c r="H20" s="191"/>
      <c r="I20" s="191"/>
      <c r="J20" s="191"/>
      <c r="K20" s="191"/>
      <c r="L20" s="191"/>
      <c r="M20" s="191"/>
      <c r="N20" s="191"/>
      <c r="Q20" s="34" t="s">
        <v>18</v>
      </c>
      <c r="V20" s="31"/>
    </row>
    <row r="21" spans="1:168" ht="12.75" customHeight="1" x14ac:dyDescent="0.25">
      <c r="A21" s="205" t="s">
        <v>19</v>
      </c>
      <c r="B21" s="206"/>
      <c r="C21" s="207" t="s">
        <v>20</v>
      </c>
      <c r="D21" s="208"/>
      <c r="E21" s="209"/>
      <c r="F21" s="201">
        <v>38</v>
      </c>
      <c r="G21" s="191"/>
      <c r="H21" s="191"/>
      <c r="I21" s="191"/>
      <c r="J21" s="191"/>
      <c r="K21" s="191"/>
      <c r="L21" s="191"/>
      <c r="M21" s="191"/>
      <c r="N21" s="191"/>
      <c r="Q21" s="35" t="s">
        <v>19</v>
      </c>
      <c r="R21" s="36"/>
      <c r="S21" s="37" t="s">
        <v>20</v>
      </c>
      <c r="T21" s="38"/>
      <c r="U21" s="173"/>
      <c r="V21" s="31">
        <v>38</v>
      </c>
    </row>
    <row r="22" spans="1:168" ht="12.75" customHeight="1" x14ac:dyDescent="0.25">
      <c r="A22" s="205" t="s">
        <v>21</v>
      </c>
      <c r="B22" s="206"/>
      <c r="C22" s="207"/>
      <c r="D22" s="208"/>
      <c r="E22" s="210"/>
      <c r="F22" s="191"/>
      <c r="G22" s="191"/>
      <c r="H22" s="191"/>
      <c r="I22" s="191"/>
      <c r="J22" s="191"/>
      <c r="K22" s="191"/>
      <c r="L22" s="191"/>
      <c r="M22" s="191"/>
      <c r="N22" s="191"/>
      <c r="Q22" s="35" t="s">
        <v>21</v>
      </c>
      <c r="R22" s="36"/>
      <c r="S22" s="37"/>
      <c r="T22" s="38"/>
      <c r="U22" s="174"/>
    </row>
    <row r="23" spans="1:168" s="16" customFormat="1" ht="15" x14ac:dyDescent="0.25">
      <c r="A23" s="211"/>
      <c r="B23" s="192"/>
      <c r="C23" s="212"/>
      <c r="D23" s="203"/>
      <c r="E23" s="279" t="str">
        <f>IF(AND(ISNUMBER(E21), ISBLANK(E22)), "Please enter a load factor", "")</f>
        <v/>
      </c>
      <c r="F23" s="279"/>
      <c r="G23" s="279"/>
      <c r="H23" s="279"/>
      <c r="I23" s="279"/>
      <c r="J23" s="279"/>
      <c r="K23" s="192"/>
      <c r="L23" s="192"/>
      <c r="M23" s="192"/>
      <c r="N23" s="192"/>
      <c r="Q23" s="41"/>
      <c r="S23" s="42"/>
      <c r="T23" s="33"/>
      <c r="U23" s="302" t="str">
        <f>IF(AND(ISNUMBER(U21), ISBLANK(U22)), "Please enter a load factor", "")</f>
        <v/>
      </c>
      <c r="V23" s="302"/>
      <c r="W23" s="302"/>
      <c r="X23" s="302"/>
      <c r="Y23" s="302"/>
      <c r="Z23" s="302"/>
    </row>
    <row r="24" spans="1:168" s="16" customFormat="1" ht="14.25" x14ac:dyDescent="0.2">
      <c r="A24" s="192"/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Q24" s="43"/>
    </row>
    <row r="25" spans="1:168" s="16" customFormat="1" ht="15" x14ac:dyDescent="0.25">
      <c r="A25" s="192"/>
      <c r="B25" s="192"/>
      <c r="C25" s="213"/>
      <c r="D25" s="213"/>
      <c r="E25" s="280" t="s">
        <v>22</v>
      </c>
      <c r="F25" s="281"/>
      <c r="G25" s="282"/>
      <c r="H25" s="192"/>
      <c r="I25" s="280" t="s">
        <v>23</v>
      </c>
      <c r="J25" s="281"/>
      <c r="K25" s="282"/>
      <c r="L25" s="192"/>
      <c r="M25" s="280" t="s">
        <v>24</v>
      </c>
      <c r="N25" s="282"/>
      <c r="Q25" s="43"/>
      <c r="S25" s="44"/>
      <c r="T25" s="44"/>
      <c r="U25" s="291" t="s">
        <v>22</v>
      </c>
      <c r="V25" s="306"/>
      <c r="W25" s="292"/>
      <c r="Y25" s="291" t="s">
        <v>23</v>
      </c>
      <c r="Z25" s="306"/>
      <c r="AA25" s="292"/>
      <c r="AC25" s="291" t="s">
        <v>24</v>
      </c>
      <c r="AD25" s="292"/>
    </row>
    <row r="26" spans="1:168" s="16" customFormat="1" ht="15" x14ac:dyDescent="0.25">
      <c r="A26" s="192"/>
      <c r="B26" s="192"/>
      <c r="C26" s="283"/>
      <c r="D26" s="197"/>
      <c r="E26" s="214" t="s">
        <v>25</v>
      </c>
      <c r="F26" s="214" t="s">
        <v>26</v>
      </c>
      <c r="G26" s="215" t="s">
        <v>27</v>
      </c>
      <c r="H26" s="192"/>
      <c r="I26" s="214" t="s">
        <v>25</v>
      </c>
      <c r="J26" s="216" t="s">
        <v>26</v>
      </c>
      <c r="K26" s="215" t="s">
        <v>27</v>
      </c>
      <c r="L26" s="192"/>
      <c r="M26" s="285" t="s">
        <v>28</v>
      </c>
      <c r="N26" s="287" t="s">
        <v>29</v>
      </c>
      <c r="Q26" s="43"/>
      <c r="S26" s="293"/>
      <c r="T26" s="45"/>
      <c r="U26" s="46" t="s">
        <v>25</v>
      </c>
      <c r="V26" s="46" t="s">
        <v>26</v>
      </c>
      <c r="W26" s="47" t="s">
        <v>27</v>
      </c>
      <c r="Y26" s="46" t="s">
        <v>25</v>
      </c>
      <c r="Z26" s="48" t="s">
        <v>26</v>
      </c>
      <c r="AA26" s="47" t="s">
        <v>27</v>
      </c>
      <c r="AC26" s="295" t="s">
        <v>28</v>
      </c>
      <c r="AD26" s="297" t="s">
        <v>29</v>
      </c>
    </row>
    <row r="27" spans="1:168" s="16" customFormat="1" ht="15" x14ac:dyDescent="0.25">
      <c r="A27" s="192"/>
      <c r="B27" s="192"/>
      <c r="C27" s="284"/>
      <c r="D27" s="197"/>
      <c r="E27" s="217" t="s">
        <v>30</v>
      </c>
      <c r="F27" s="217"/>
      <c r="G27" s="218" t="s">
        <v>30</v>
      </c>
      <c r="H27" s="192"/>
      <c r="I27" s="217" t="s">
        <v>30</v>
      </c>
      <c r="J27" s="218"/>
      <c r="K27" s="218" t="s">
        <v>30</v>
      </c>
      <c r="L27" s="192"/>
      <c r="M27" s="286"/>
      <c r="N27" s="288"/>
      <c r="Q27" s="43"/>
      <c r="S27" s="294"/>
      <c r="T27" s="45"/>
      <c r="U27" s="49" t="s">
        <v>30</v>
      </c>
      <c r="V27" s="49"/>
      <c r="W27" s="50" t="s">
        <v>30</v>
      </c>
      <c r="Y27" s="49" t="s">
        <v>30</v>
      </c>
      <c r="Z27" s="50"/>
      <c r="AA27" s="50" t="s">
        <v>30</v>
      </c>
      <c r="AC27" s="296"/>
      <c r="AD27" s="298"/>
    </row>
    <row r="28" spans="1:168" ht="14.25" x14ac:dyDescent="0.2">
      <c r="A28" s="219" t="s">
        <v>31</v>
      </c>
      <c r="B28" s="219"/>
      <c r="C28" s="220"/>
      <c r="D28" s="221"/>
      <c r="E28" s="54">
        <f>[2]GSL50_PSS!$I28</f>
        <v>25.75</v>
      </c>
      <c r="F28" s="55">
        <v>1</v>
      </c>
      <c r="G28" s="56">
        <f>F28*E28</f>
        <v>25.75</v>
      </c>
      <c r="H28" s="57"/>
      <c r="I28" s="54">
        <f>'[3]GS&lt;50'!$F$10</f>
        <v>26.11</v>
      </c>
      <c r="J28" s="58">
        <v>1</v>
      </c>
      <c r="K28" s="59">
        <f>J28*I28</f>
        <v>26.11</v>
      </c>
      <c r="L28" s="57"/>
      <c r="M28" s="60">
        <f>K28-G28</f>
        <v>0.35999999999999943</v>
      </c>
      <c r="N28" s="61">
        <f>IF((G28)=0,"",(M28/G28))</f>
        <v>1.3980582524271822E-2</v>
      </c>
      <c r="Q28" s="51" t="s">
        <v>31</v>
      </c>
      <c r="R28" s="51"/>
      <c r="S28" s="52"/>
      <c r="T28" s="53"/>
      <c r="U28" s="54">
        <v>25.39</v>
      </c>
      <c r="V28" s="55">
        <v>1</v>
      </c>
      <c r="W28" s="56">
        <f>V28*U28</f>
        <v>25.39</v>
      </c>
      <c r="X28" s="57"/>
      <c r="Y28" s="54">
        <v>25.51</v>
      </c>
      <c r="Z28" s="58">
        <v>1</v>
      </c>
      <c r="AA28" s="59">
        <f>Z28*Y28</f>
        <v>25.51</v>
      </c>
      <c r="AB28" s="57"/>
      <c r="AC28" s="60">
        <f>AA28-W28</f>
        <v>0.12000000000000099</v>
      </c>
      <c r="AD28" s="61">
        <f>IF((W28)=0,"",(AC28/W28))</f>
        <v>4.7262701851122878E-3</v>
      </c>
    </row>
    <row r="29" spans="1:168" ht="14.25" x14ac:dyDescent="0.2">
      <c r="A29" s="219" t="s">
        <v>32</v>
      </c>
      <c r="B29" s="219"/>
      <c r="C29" s="220"/>
      <c r="D29" s="221"/>
      <c r="E29" s="62">
        <f>[2]GSL50_PSS!$I29</f>
        <v>1.37E-2</v>
      </c>
      <c r="F29" s="63">
        <v>2000</v>
      </c>
      <c r="G29" s="56">
        <f>F29*E29</f>
        <v>27.400000000000002</v>
      </c>
      <c r="H29" s="57"/>
      <c r="I29" s="62">
        <f>'[3]GS&lt;50'!$F$11</f>
        <v>1.3899999999999999E-2</v>
      </c>
      <c r="J29" s="64">
        <f>F29</f>
        <v>2000</v>
      </c>
      <c r="K29" s="56">
        <f>J29*I29</f>
        <v>27.799999999999997</v>
      </c>
      <c r="L29" s="57"/>
      <c r="M29" s="60">
        <f>K29-G29</f>
        <v>0.39999999999999503</v>
      </c>
      <c r="N29" s="61">
        <f>IF((G29)=0,"",(M29/G29))</f>
        <v>1.4598540145985219E-2</v>
      </c>
      <c r="Q29" s="51" t="s">
        <v>32</v>
      </c>
      <c r="R29" s="51"/>
      <c r="S29" s="52"/>
      <c r="T29" s="53"/>
      <c r="U29" s="62">
        <v>1.35E-2</v>
      </c>
      <c r="V29" s="63">
        <v>2000</v>
      </c>
      <c r="W29" s="56">
        <f>V29*U29</f>
        <v>27</v>
      </c>
      <c r="X29" s="57"/>
      <c r="Y29" s="62">
        <v>1.3599999999999999E-2</v>
      </c>
      <c r="Z29" s="64">
        <f>V29</f>
        <v>2000</v>
      </c>
      <c r="AA29" s="56">
        <f>Z29*Y29</f>
        <v>27.2</v>
      </c>
      <c r="AB29" s="57"/>
      <c r="AC29" s="60">
        <f>AA29-W29</f>
        <v>0.19999999999999929</v>
      </c>
      <c r="AD29" s="61">
        <f>IF((W29)=0,"",(AC29/W29))</f>
        <v>7.4074074074073808E-3</v>
      </c>
    </row>
    <row r="30" spans="1:168" ht="14.25" x14ac:dyDescent="0.2">
      <c r="A30" s="222" t="s">
        <v>33</v>
      </c>
      <c r="B30" s="222"/>
      <c r="C30" s="220"/>
      <c r="D30" s="221"/>
      <c r="E30" s="66">
        <f>[2]GSL50_PSS!$I30</f>
        <v>1.37</v>
      </c>
      <c r="F30" s="55">
        <v>1</v>
      </c>
      <c r="G30" s="56">
        <f t="shared" ref="G30:G31" si="0">F30*E30</f>
        <v>1.37</v>
      </c>
      <c r="H30" s="57"/>
      <c r="I30" s="66">
        <f>'[3]GS&lt;50'!$F$77</f>
        <v>0.69000000000000006</v>
      </c>
      <c r="J30" s="58">
        <v>1</v>
      </c>
      <c r="K30" s="59">
        <f t="shared" ref="K30:K31" si="1">J30*I30</f>
        <v>0.69000000000000006</v>
      </c>
      <c r="L30" s="57"/>
      <c r="M30" s="60">
        <f t="shared" ref="M30:M33" si="2">K30-G30</f>
        <v>-0.68</v>
      </c>
      <c r="N30" s="61">
        <f t="shared" ref="N30:N33" si="3">IF((G30)=0,"",(M30/G30))</f>
        <v>-0.49635036496350365</v>
      </c>
      <c r="Q30" s="65" t="s">
        <v>33</v>
      </c>
      <c r="R30" s="65"/>
      <c r="S30" s="52"/>
      <c r="T30" s="53"/>
      <c r="U30" s="66">
        <v>0.41000000000000003</v>
      </c>
      <c r="V30" s="55">
        <v>1</v>
      </c>
      <c r="W30" s="56">
        <f t="shared" ref="W30:W31" si="4">V30*U30</f>
        <v>0.41000000000000003</v>
      </c>
      <c r="X30" s="57"/>
      <c r="Y30" s="66">
        <v>1.37</v>
      </c>
      <c r="Z30" s="58">
        <v>1</v>
      </c>
      <c r="AA30" s="59">
        <f t="shared" ref="AA30:AA31" si="5">Z30*Y30</f>
        <v>1.37</v>
      </c>
      <c r="AB30" s="57"/>
      <c r="AC30" s="60">
        <f t="shared" ref="AC30:AC33" si="6">AA30-W30</f>
        <v>0.96000000000000008</v>
      </c>
      <c r="AD30" s="61">
        <f t="shared" ref="AD30:AD33" si="7">IF((W30)=0,"",(AC30/W30))</f>
        <v>2.3414634146341462</v>
      </c>
    </row>
    <row r="31" spans="1:168" ht="14.25" x14ac:dyDescent="0.2">
      <c r="A31" s="223" t="s">
        <v>34</v>
      </c>
      <c r="B31" s="224"/>
      <c r="C31" s="225"/>
      <c r="D31" s="226"/>
      <c r="E31" s="71">
        <f>[2]GSL50_PSS!$I31</f>
        <v>1.8E-3</v>
      </c>
      <c r="F31" s="72">
        <v>2000</v>
      </c>
      <c r="G31" s="73">
        <f t="shared" si="0"/>
        <v>3.6</v>
      </c>
      <c r="H31" s="74"/>
      <c r="I31" s="71">
        <f>'[3]GS&lt;50'!$F$78</f>
        <v>5.0000000000000001E-4</v>
      </c>
      <c r="J31" s="75">
        <f>F31</f>
        <v>2000</v>
      </c>
      <c r="K31" s="73">
        <f t="shared" si="1"/>
        <v>1</v>
      </c>
      <c r="L31" s="74"/>
      <c r="M31" s="76">
        <f t="shared" si="2"/>
        <v>-2.6</v>
      </c>
      <c r="N31" s="77">
        <f t="shared" si="3"/>
        <v>-0.72222222222222221</v>
      </c>
      <c r="Q31" s="67" t="s">
        <v>34</v>
      </c>
      <c r="R31" s="68"/>
      <c r="S31" s="69"/>
      <c r="T31" s="70"/>
      <c r="U31" s="71">
        <v>1.6999999999999999E-3</v>
      </c>
      <c r="V31" s="72">
        <v>2000</v>
      </c>
      <c r="W31" s="73">
        <f t="shared" si="4"/>
        <v>3.4</v>
      </c>
      <c r="X31" s="74"/>
      <c r="Y31" s="71">
        <v>1.8E-3</v>
      </c>
      <c r="Z31" s="75">
        <f>V31</f>
        <v>2000</v>
      </c>
      <c r="AA31" s="73">
        <f t="shared" si="5"/>
        <v>3.6</v>
      </c>
      <c r="AB31" s="74"/>
      <c r="AC31" s="76">
        <f t="shared" si="6"/>
        <v>0.20000000000000018</v>
      </c>
      <c r="AD31" s="77">
        <f t="shared" si="7"/>
        <v>5.8823529411764761E-2</v>
      </c>
    </row>
    <row r="32" spans="1:168" s="90" customFormat="1" ht="15" x14ac:dyDescent="0.2">
      <c r="A32" s="227" t="s">
        <v>35</v>
      </c>
      <c r="B32" s="228"/>
      <c r="C32" s="228"/>
      <c r="D32" s="229"/>
      <c r="E32" s="81"/>
      <c r="F32" s="82"/>
      <c r="G32" s="83">
        <f>SUM(G28:G31)</f>
        <v>58.120000000000005</v>
      </c>
      <c r="H32" s="84"/>
      <c r="I32" s="81"/>
      <c r="J32" s="85"/>
      <c r="K32" s="83">
        <f>SUM(K28:K31)</f>
        <v>55.599999999999994</v>
      </c>
      <c r="L32" s="86"/>
      <c r="M32" s="87">
        <f t="shared" si="2"/>
        <v>-2.5200000000000102</v>
      </c>
      <c r="N32" s="88">
        <f t="shared" si="3"/>
        <v>-4.3358568479009117E-2</v>
      </c>
      <c r="O32" s="89"/>
      <c r="P32" s="89"/>
      <c r="Q32" s="78" t="s">
        <v>35</v>
      </c>
      <c r="R32" s="79"/>
      <c r="S32" s="79"/>
      <c r="T32" s="80"/>
      <c r="U32" s="81"/>
      <c r="V32" s="82"/>
      <c r="W32" s="83">
        <f>SUM(W28:W31)</f>
        <v>56.199999999999996</v>
      </c>
      <c r="X32" s="84"/>
      <c r="Y32" s="81"/>
      <c r="Z32" s="85"/>
      <c r="AA32" s="83">
        <f>SUM(AA28:AA31)</f>
        <v>57.68</v>
      </c>
      <c r="AB32" s="86"/>
      <c r="AC32" s="87">
        <f t="shared" si="6"/>
        <v>1.480000000000004</v>
      </c>
      <c r="AD32" s="88">
        <f t="shared" si="7"/>
        <v>2.633451957295381E-2</v>
      </c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89"/>
      <c r="CP32" s="89"/>
      <c r="CQ32" s="89"/>
      <c r="CR32" s="89"/>
      <c r="CS32" s="89"/>
      <c r="CT32" s="89"/>
      <c r="CU32" s="89"/>
      <c r="CV32" s="89"/>
      <c r="CW32" s="89"/>
      <c r="CX32" s="89"/>
      <c r="CY32" s="89"/>
      <c r="CZ32" s="89"/>
      <c r="DA32" s="89"/>
      <c r="DB32" s="89"/>
      <c r="DC32" s="89"/>
      <c r="DD32" s="89"/>
      <c r="DE32" s="89"/>
      <c r="DF32" s="89"/>
      <c r="DG32" s="89"/>
      <c r="DH32" s="89"/>
      <c r="DI32" s="89"/>
      <c r="DJ32" s="89"/>
      <c r="DK32" s="89"/>
      <c r="DL32" s="89"/>
      <c r="DM32" s="89"/>
      <c r="DN32" s="89"/>
      <c r="DO32" s="89"/>
      <c r="DP32" s="89"/>
      <c r="DQ32" s="89"/>
      <c r="DR32" s="89"/>
      <c r="DS32" s="89"/>
      <c r="DT32" s="89"/>
      <c r="DU32" s="89"/>
      <c r="DV32" s="89"/>
      <c r="DW32" s="89"/>
      <c r="DX32" s="89"/>
      <c r="DY32" s="89"/>
      <c r="DZ32" s="89"/>
      <c r="EA32" s="89"/>
      <c r="EB32" s="89"/>
      <c r="EC32" s="89"/>
      <c r="ED32" s="89"/>
      <c r="EE32" s="89"/>
      <c r="EF32" s="89"/>
      <c r="EG32" s="89"/>
      <c r="EH32" s="89"/>
      <c r="EI32" s="89"/>
      <c r="EJ32" s="89"/>
      <c r="EK32" s="89"/>
      <c r="EL32" s="89"/>
      <c r="EM32" s="89"/>
      <c r="EN32" s="89"/>
      <c r="EO32" s="89"/>
      <c r="EP32" s="89"/>
      <c r="EQ32" s="89"/>
      <c r="ER32" s="89"/>
      <c r="ES32" s="89"/>
      <c r="ET32" s="89"/>
      <c r="EU32" s="89"/>
      <c r="EV32" s="89"/>
      <c r="EW32" s="89"/>
      <c r="EX32" s="89"/>
      <c r="EY32" s="89"/>
      <c r="EZ32" s="89"/>
      <c r="FA32" s="89"/>
      <c r="FB32" s="89"/>
      <c r="FC32" s="89"/>
      <c r="FD32" s="89"/>
      <c r="FE32" s="89"/>
      <c r="FF32" s="89"/>
      <c r="FG32" s="89"/>
      <c r="FH32" s="89"/>
      <c r="FI32" s="89"/>
      <c r="FJ32" s="89"/>
      <c r="FK32" s="89"/>
      <c r="FL32" s="89"/>
    </row>
    <row r="33" spans="1:30" s="22" customFormat="1" ht="14.25" x14ac:dyDescent="0.2">
      <c r="A33" s="230" t="s">
        <v>36</v>
      </c>
      <c r="B33" s="231"/>
      <c r="C33" s="232"/>
      <c r="D33" s="233"/>
      <c r="E33" s="62">
        <f>[2]GSL50_PSS!$I33</f>
        <v>9.2460000000000001E-2</v>
      </c>
      <c r="F33" s="95">
        <f>E18*(E16-1)</f>
        <v>68.999999999999943</v>
      </c>
      <c r="G33" s="56">
        <f>E33*F33</f>
        <v>6.3797399999999946</v>
      </c>
      <c r="H33" s="84"/>
      <c r="I33" s="62">
        <f>I45*0.64+I46*0.18+I47*0.18</f>
        <v>9.2460000000000001E-2</v>
      </c>
      <c r="J33" s="95">
        <f>F33</f>
        <v>68.999999999999943</v>
      </c>
      <c r="K33" s="56">
        <f>I33*J33</f>
        <v>6.3797399999999946</v>
      </c>
      <c r="L33" s="96"/>
      <c r="M33" s="60">
        <f t="shared" si="2"/>
        <v>0</v>
      </c>
      <c r="N33" s="61">
        <f t="shared" si="3"/>
        <v>0</v>
      </c>
      <c r="Q33" s="91" t="s">
        <v>36</v>
      </c>
      <c r="R33" s="92"/>
      <c r="S33" s="93"/>
      <c r="T33" s="94"/>
      <c r="U33" s="62">
        <f>U45*0.64+U46*0.18+U47*0.18</f>
        <v>8.8919999999999999E-2</v>
      </c>
      <c r="V33" s="95">
        <f>U18*(U16-1)</f>
        <v>68.999999999999943</v>
      </c>
      <c r="W33" s="56">
        <f>U33*V33</f>
        <v>6.1354799999999949</v>
      </c>
      <c r="X33" s="84"/>
      <c r="Y33" s="62">
        <f>Y45*0.64+Y46*0.18+Y47*0.18</f>
        <v>8.8919999999999999E-2</v>
      </c>
      <c r="Z33" s="95">
        <f>V33</f>
        <v>68.999999999999943</v>
      </c>
      <c r="AA33" s="56">
        <f>Y33*Z33</f>
        <v>6.1354799999999949</v>
      </c>
      <c r="AB33" s="96"/>
      <c r="AC33" s="60">
        <f t="shared" si="6"/>
        <v>0</v>
      </c>
      <c r="AD33" s="61">
        <f t="shared" si="7"/>
        <v>0</v>
      </c>
    </row>
    <row r="34" spans="1:30" s="22" customFormat="1" ht="14.25" x14ac:dyDescent="0.2">
      <c r="A34" s="230" t="s">
        <v>37</v>
      </c>
      <c r="B34" s="231"/>
      <c r="C34" s="232"/>
      <c r="D34" s="233"/>
      <c r="E34" s="97">
        <f>[2]GSL50_PSS!$I34</f>
        <v>-2.3999999999999998E-3</v>
      </c>
      <c r="F34" s="95">
        <v>2000</v>
      </c>
      <c r="G34" s="56">
        <f>F34*E34</f>
        <v>-4.8</v>
      </c>
      <c r="H34" s="84"/>
      <c r="I34" s="97">
        <f>'[3]GS&lt;50'!$F$79</f>
        <v>-5.9999999999999995E-4</v>
      </c>
      <c r="J34" s="95">
        <f>F34</f>
        <v>2000</v>
      </c>
      <c r="K34" s="56">
        <f>J34*I34</f>
        <v>-1.2</v>
      </c>
      <c r="L34" s="96"/>
      <c r="M34" s="60">
        <f>K34-G34</f>
        <v>3.5999999999999996</v>
      </c>
      <c r="N34" s="61">
        <f>IF((G34)=0,"",(M34/G34))</f>
        <v>-0.75</v>
      </c>
      <c r="Q34" s="91" t="s">
        <v>37</v>
      </c>
      <c r="R34" s="92"/>
      <c r="S34" s="93"/>
      <c r="T34" s="94"/>
      <c r="U34" s="97">
        <v>-1.8E-3</v>
      </c>
      <c r="V34" s="95">
        <v>2000</v>
      </c>
      <c r="W34" s="56">
        <f>V34*U34</f>
        <v>-3.6</v>
      </c>
      <c r="X34" s="84"/>
      <c r="Y34" s="97">
        <v>-2.3999999999999998E-3</v>
      </c>
      <c r="Z34" s="95">
        <f>V34</f>
        <v>2000</v>
      </c>
      <c r="AA34" s="56">
        <f>Z34*Y34</f>
        <v>-4.8</v>
      </c>
      <c r="AB34" s="96"/>
      <c r="AC34" s="60">
        <f>AA34-W34</f>
        <v>-1.1999999999999997</v>
      </c>
      <c r="AD34" s="61">
        <f>IF((W34)=0,"",(AC34/W34))</f>
        <v>0.33333333333333326</v>
      </c>
    </row>
    <row r="35" spans="1:30" s="22" customFormat="1" ht="14.25" x14ac:dyDescent="0.2">
      <c r="A35" s="231" t="s">
        <v>38</v>
      </c>
      <c r="B35" s="231"/>
      <c r="C35" s="232"/>
      <c r="D35" s="233"/>
      <c r="E35" s="62">
        <f>[2]GSL50_PSS!$I35</f>
        <v>2.9999999999999997E-4</v>
      </c>
      <c r="F35" s="95">
        <v>2000</v>
      </c>
      <c r="G35" s="56">
        <f>F35*E35</f>
        <v>0.6</v>
      </c>
      <c r="H35" s="84"/>
      <c r="I35" s="62">
        <f>'[3]GS&lt;50'!$F$17</f>
        <v>2.9999999999999997E-4</v>
      </c>
      <c r="J35" s="95">
        <f>F35</f>
        <v>2000</v>
      </c>
      <c r="K35" s="56">
        <f>J35*I35</f>
        <v>0.6</v>
      </c>
      <c r="L35" s="96"/>
      <c r="M35" s="60">
        <f>K35-G35</f>
        <v>0</v>
      </c>
      <c r="N35" s="61">
        <f>IF((G35)=0,"",(M35/G35))</f>
        <v>0</v>
      </c>
      <c r="Q35" s="98" t="s">
        <v>38</v>
      </c>
      <c r="R35" s="92"/>
      <c r="S35" s="93"/>
      <c r="T35" s="94"/>
      <c r="U35" s="62">
        <v>2.9999999999999997E-4</v>
      </c>
      <c r="V35" s="95">
        <v>2000</v>
      </c>
      <c r="W35" s="56">
        <f>V35*U35</f>
        <v>0.6</v>
      </c>
      <c r="X35" s="84"/>
      <c r="Y35" s="62">
        <v>2.9999999999999997E-4</v>
      </c>
      <c r="Z35" s="95">
        <f>V35</f>
        <v>2000</v>
      </c>
      <c r="AA35" s="56">
        <f>Z35*Y35</f>
        <v>0.6</v>
      </c>
      <c r="AB35" s="96"/>
      <c r="AC35" s="60">
        <f>AA35-W35</f>
        <v>0</v>
      </c>
      <c r="AD35" s="61">
        <f>IF((W35)=0,"",(AC35/W35))</f>
        <v>0</v>
      </c>
    </row>
    <row r="36" spans="1:30" s="22" customFormat="1" ht="14.25" x14ac:dyDescent="0.2">
      <c r="A36" s="231" t="s">
        <v>39</v>
      </c>
      <c r="B36" s="231"/>
      <c r="C36" s="232"/>
      <c r="D36" s="233"/>
      <c r="E36" s="62">
        <f>[2]GSL50_PSS!$I36</f>
        <v>0.79</v>
      </c>
      <c r="F36" s="95">
        <v>1</v>
      </c>
      <c r="G36" s="56">
        <f>F36*E36</f>
        <v>0.79</v>
      </c>
      <c r="H36" s="84"/>
      <c r="I36" s="62">
        <v>0.79</v>
      </c>
      <c r="J36" s="95">
        <v>1</v>
      </c>
      <c r="K36" s="56">
        <f>J36*I36</f>
        <v>0.79</v>
      </c>
      <c r="L36" s="96"/>
      <c r="M36" s="60">
        <f>K36-G36</f>
        <v>0</v>
      </c>
      <c r="N36" s="61">
        <f>IF((G36)=0,"",(M36/G36))</f>
        <v>0</v>
      </c>
      <c r="Q36" s="98" t="s">
        <v>39</v>
      </c>
      <c r="R36" s="92"/>
      <c r="S36" s="93"/>
      <c r="T36" s="94"/>
      <c r="U36" s="62">
        <v>0.79</v>
      </c>
      <c r="V36" s="95">
        <v>1</v>
      </c>
      <c r="W36" s="56">
        <f>V36*U36</f>
        <v>0.79</v>
      </c>
      <c r="X36" s="84"/>
      <c r="Y36" s="62">
        <v>0.79</v>
      </c>
      <c r="Z36" s="95">
        <v>1</v>
      </c>
      <c r="AA36" s="56">
        <f>Z36*Y36</f>
        <v>0.79</v>
      </c>
      <c r="AB36" s="96"/>
      <c r="AC36" s="60">
        <f>AA36-W36</f>
        <v>0</v>
      </c>
      <c r="AD36" s="61">
        <f>IF((W36)=0,"",(AC36/W36))</f>
        <v>0</v>
      </c>
    </row>
    <row r="37" spans="1:30" s="22" customFormat="1" ht="15" x14ac:dyDescent="0.2">
      <c r="A37" s="234" t="s">
        <v>40</v>
      </c>
      <c r="B37" s="235"/>
      <c r="C37" s="235"/>
      <c r="D37" s="236"/>
      <c r="E37" s="102"/>
      <c r="F37" s="102"/>
      <c r="G37" s="103">
        <f>SUM(G32:G36)</f>
        <v>61.089740000000006</v>
      </c>
      <c r="H37" s="84"/>
      <c r="I37" s="102"/>
      <c r="J37" s="104"/>
      <c r="K37" s="103">
        <f>SUM(K32:K36)</f>
        <v>62.16973999999999</v>
      </c>
      <c r="L37" s="86"/>
      <c r="M37" s="105">
        <f t="shared" ref="M37:M53" si="8">K37-G37</f>
        <v>1.0799999999999841</v>
      </c>
      <c r="N37" s="106">
        <f t="shared" ref="N37:N53" si="9">IF((G37)=0,"",(M37/G37))</f>
        <v>1.767890974818331E-2</v>
      </c>
      <c r="Q37" s="99" t="s">
        <v>40</v>
      </c>
      <c r="R37" s="100"/>
      <c r="S37" s="100"/>
      <c r="T37" s="101"/>
      <c r="U37" s="102"/>
      <c r="V37" s="102"/>
      <c r="W37" s="103">
        <f>SUM(W32:W36)</f>
        <v>60.125479999999989</v>
      </c>
      <c r="X37" s="84"/>
      <c r="Y37" s="102"/>
      <c r="Z37" s="104"/>
      <c r="AA37" s="103">
        <f>SUM(AA32:AA36)</f>
        <v>60.405479999999997</v>
      </c>
      <c r="AB37" s="86"/>
      <c r="AC37" s="105">
        <f t="shared" ref="AC37:AC47" si="10">AA37-W37</f>
        <v>0.28000000000000824</v>
      </c>
      <c r="AD37" s="106">
        <f t="shared" ref="AD37:AD47" si="11">IF((W37)=0,"",(AC37/W37))</f>
        <v>4.6569274789990582E-3</v>
      </c>
    </row>
    <row r="38" spans="1:30" s="22" customFormat="1" ht="14.25" x14ac:dyDescent="0.2">
      <c r="A38" s="237" t="s">
        <v>41</v>
      </c>
      <c r="B38" s="237"/>
      <c r="C38" s="238"/>
      <c r="D38" s="239"/>
      <c r="E38" s="62">
        <f>[2]GSL50_PSS!$I38</f>
        <v>7.0000000000000001E-3</v>
      </c>
      <c r="F38" s="110">
        <v>2069</v>
      </c>
      <c r="G38" s="56">
        <f>F38*E38</f>
        <v>14.483000000000001</v>
      </c>
      <c r="H38" s="84"/>
      <c r="I38" s="62">
        <f>'[3]GS&lt;50'!$F$20</f>
        <v>7.1999999999999998E-3</v>
      </c>
      <c r="J38" s="111">
        <f>F38</f>
        <v>2069</v>
      </c>
      <c r="K38" s="56">
        <f>J38*I38</f>
        <v>14.896799999999999</v>
      </c>
      <c r="L38" s="96"/>
      <c r="M38" s="60">
        <f t="shared" si="8"/>
        <v>0.41379999999999839</v>
      </c>
      <c r="N38" s="61">
        <f t="shared" si="9"/>
        <v>2.857142857142846E-2</v>
      </c>
      <c r="Q38" s="107" t="s">
        <v>41</v>
      </c>
      <c r="R38" s="107"/>
      <c r="S38" s="108"/>
      <c r="T38" s="109"/>
      <c r="U38" s="62">
        <v>6.7000000000000002E-3</v>
      </c>
      <c r="V38" s="110">
        <v>2069</v>
      </c>
      <c r="W38" s="56">
        <f>V38*U38</f>
        <v>13.862300000000001</v>
      </c>
      <c r="X38" s="84"/>
      <c r="Y38" s="62">
        <v>6.6E-3</v>
      </c>
      <c r="Z38" s="111">
        <f>V38</f>
        <v>2069</v>
      </c>
      <c r="AA38" s="56">
        <f>Z38*Y38</f>
        <v>13.6554</v>
      </c>
      <c r="AB38" s="96"/>
      <c r="AC38" s="60">
        <f t="shared" si="10"/>
        <v>-0.20690000000000097</v>
      </c>
      <c r="AD38" s="61">
        <f t="shared" si="11"/>
        <v>-1.4925373134328427E-2</v>
      </c>
    </row>
    <row r="39" spans="1:30" s="22" customFormat="1" ht="14.25" x14ac:dyDescent="0.2">
      <c r="A39" s="289" t="s">
        <v>42</v>
      </c>
      <c r="B39" s="289"/>
      <c r="C39" s="289"/>
      <c r="D39" s="239"/>
      <c r="E39" s="62">
        <f>[2]GSL50_PSS!$I39</f>
        <v>2.8999999999999998E-3</v>
      </c>
      <c r="F39" s="110">
        <v>2069</v>
      </c>
      <c r="G39" s="56">
        <f>F39*E39</f>
        <v>6.0000999999999998</v>
      </c>
      <c r="H39" s="84"/>
      <c r="I39" s="62">
        <f>'[3]GS&lt;50'!$F$21</f>
        <v>3.0000000000000001E-3</v>
      </c>
      <c r="J39" s="111">
        <f>F39</f>
        <v>2069</v>
      </c>
      <c r="K39" s="56">
        <f>J39*I39</f>
        <v>6.2069999999999999</v>
      </c>
      <c r="L39" s="96"/>
      <c r="M39" s="60">
        <f t="shared" si="8"/>
        <v>0.20690000000000008</v>
      </c>
      <c r="N39" s="61">
        <f t="shared" si="9"/>
        <v>3.4482758620689669E-2</v>
      </c>
      <c r="Q39" s="303" t="s">
        <v>42</v>
      </c>
      <c r="R39" s="303"/>
      <c r="S39" s="303"/>
      <c r="T39" s="109"/>
      <c r="U39" s="62">
        <v>2.8E-3</v>
      </c>
      <c r="V39" s="110">
        <v>2069</v>
      </c>
      <c r="W39" s="56">
        <f>V39*U39</f>
        <v>5.7931999999999997</v>
      </c>
      <c r="X39" s="84"/>
      <c r="Y39" s="62">
        <v>2.8E-3</v>
      </c>
      <c r="Z39" s="111">
        <f>V39</f>
        <v>2069</v>
      </c>
      <c r="AA39" s="56">
        <f>Z39*Y39</f>
        <v>5.7931999999999997</v>
      </c>
      <c r="AB39" s="96"/>
      <c r="AC39" s="60">
        <f t="shared" si="10"/>
        <v>0</v>
      </c>
      <c r="AD39" s="61">
        <f t="shared" si="11"/>
        <v>0</v>
      </c>
    </row>
    <row r="40" spans="1:30" s="22" customFormat="1" ht="15" x14ac:dyDescent="0.2">
      <c r="A40" s="234" t="s">
        <v>43</v>
      </c>
      <c r="B40" s="240"/>
      <c r="C40" s="240"/>
      <c r="D40" s="241"/>
      <c r="E40" s="102"/>
      <c r="F40" s="102"/>
      <c r="G40" s="103">
        <f>SUM(G37:G39)</f>
        <v>81.572840000000014</v>
      </c>
      <c r="H40" s="114"/>
      <c r="I40" s="115"/>
      <c r="J40" s="116"/>
      <c r="K40" s="103">
        <f>SUM(K37:K39)</f>
        <v>83.273539999999983</v>
      </c>
      <c r="L40" s="117"/>
      <c r="M40" s="105">
        <f t="shared" si="8"/>
        <v>1.7006999999999692</v>
      </c>
      <c r="N40" s="106">
        <f t="shared" si="9"/>
        <v>2.0848851161734332E-2</v>
      </c>
      <c r="Q40" s="99" t="s">
        <v>43</v>
      </c>
      <c r="R40" s="112"/>
      <c r="S40" s="112"/>
      <c r="T40" s="113"/>
      <c r="U40" s="102"/>
      <c r="V40" s="102"/>
      <c r="W40" s="103">
        <f>SUM(W37:W39)</f>
        <v>79.780979999999985</v>
      </c>
      <c r="X40" s="114"/>
      <c r="Y40" s="115"/>
      <c r="Z40" s="116"/>
      <c r="AA40" s="103">
        <f>SUM(AA37:AA39)</f>
        <v>79.854079999999996</v>
      </c>
      <c r="AB40" s="117"/>
      <c r="AC40" s="105">
        <f t="shared" si="10"/>
        <v>7.3100000000010823E-2</v>
      </c>
      <c r="AD40" s="106">
        <f t="shared" si="11"/>
        <v>9.1625848667202178E-4</v>
      </c>
    </row>
    <row r="41" spans="1:30" s="22" customFormat="1" ht="14.25" x14ac:dyDescent="0.2">
      <c r="A41" s="242" t="s">
        <v>44</v>
      </c>
      <c r="B41" s="231"/>
      <c r="C41" s="232"/>
      <c r="D41" s="233"/>
      <c r="E41" s="119">
        <f>[2]GSL50_PSS!$I41</f>
        <v>4.4000000000000003E-3</v>
      </c>
      <c r="F41" s="110">
        <f>E18*E16</f>
        <v>2069</v>
      </c>
      <c r="G41" s="120">
        <f t="shared" ref="G41:G47" si="12">F41*E41</f>
        <v>9.1036000000000001</v>
      </c>
      <c r="H41" s="96"/>
      <c r="I41" s="119">
        <v>4.4000000000000003E-3</v>
      </c>
      <c r="J41" s="111">
        <f>E18*E16</f>
        <v>2069</v>
      </c>
      <c r="K41" s="120">
        <f t="shared" ref="K41:K47" si="13">J41*I41</f>
        <v>9.1036000000000001</v>
      </c>
      <c r="L41" s="96"/>
      <c r="M41" s="60">
        <f t="shared" si="8"/>
        <v>0</v>
      </c>
      <c r="N41" s="121">
        <f t="shared" si="9"/>
        <v>0</v>
      </c>
      <c r="Q41" s="118" t="s">
        <v>44</v>
      </c>
      <c r="R41" s="92"/>
      <c r="S41" s="93"/>
      <c r="T41" s="94"/>
      <c r="U41" s="119">
        <v>4.4000000000000003E-3</v>
      </c>
      <c r="V41" s="110">
        <f>U18*U16</f>
        <v>2069</v>
      </c>
      <c r="W41" s="120">
        <f t="shared" ref="W41:W47" si="14">V41*U41</f>
        <v>9.1036000000000001</v>
      </c>
      <c r="X41" s="96"/>
      <c r="Y41" s="119">
        <v>4.4000000000000003E-3</v>
      </c>
      <c r="Z41" s="111">
        <f>U18*U16</f>
        <v>2069</v>
      </c>
      <c r="AA41" s="120">
        <f t="shared" ref="AA41:AA47" si="15">Z41*Y41</f>
        <v>9.1036000000000001</v>
      </c>
      <c r="AB41" s="96"/>
      <c r="AC41" s="60">
        <f t="shared" si="10"/>
        <v>0</v>
      </c>
      <c r="AD41" s="121">
        <f t="shared" si="11"/>
        <v>0</v>
      </c>
    </row>
    <row r="42" spans="1:30" s="22" customFormat="1" ht="14.25" x14ac:dyDescent="0.2">
      <c r="A42" s="242" t="s">
        <v>45</v>
      </c>
      <c r="B42" s="231"/>
      <c r="C42" s="232"/>
      <c r="D42" s="233"/>
      <c r="E42" s="119">
        <f>[2]GSL50_PSS!$I42</f>
        <v>1.2999999999999999E-3</v>
      </c>
      <c r="F42" s="110">
        <f>E18*E16</f>
        <v>2069</v>
      </c>
      <c r="G42" s="120">
        <f t="shared" si="12"/>
        <v>2.6896999999999998</v>
      </c>
      <c r="H42" s="96"/>
      <c r="I42" s="119">
        <v>1.2999999999999999E-3</v>
      </c>
      <c r="J42" s="111">
        <f>E18*E16</f>
        <v>2069</v>
      </c>
      <c r="K42" s="120">
        <f t="shared" si="13"/>
        <v>2.6896999999999998</v>
      </c>
      <c r="L42" s="96"/>
      <c r="M42" s="60">
        <f t="shared" si="8"/>
        <v>0</v>
      </c>
      <c r="N42" s="121">
        <f t="shared" si="9"/>
        <v>0</v>
      </c>
      <c r="Q42" s="118" t="s">
        <v>45</v>
      </c>
      <c r="R42" s="92"/>
      <c r="S42" s="93"/>
      <c r="T42" s="94"/>
      <c r="U42" s="119">
        <v>1.1999999999999999E-3</v>
      </c>
      <c r="V42" s="110">
        <f>U18*U16</f>
        <v>2069</v>
      </c>
      <c r="W42" s="120">
        <f t="shared" si="14"/>
        <v>2.4827999999999997</v>
      </c>
      <c r="X42" s="96"/>
      <c r="Y42" s="119">
        <v>1.1999999999999999E-3</v>
      </c>
      <c r="Z42" s="111">
        <f>U18*U16</f>
        <v>2069</v>
      </c>
      <c r="AA42" s="120">
        <f t="shared" si="15"/>
        <v>2.4827999999999997</v>
      </c>
      <c r="AB42" s="96"/>
      <c r="AC42" s="60">
        <f t="shared" si="10"/>
        <v>0</v>
      </c>
      <c r="AD42" s="121">
        <f t="shared" si="11"/>
        <v>0</v>
      </c>
    </row>
    <row r="43" spans="1:30" s="22" customFormat="1" ht="14.25" x14ac:dyDescent="0.2">
      <c r="A43" s="231" t="s">
        <v>46</v>
      </c>
      <c r="B43" s="231"/>
      <c r="C43" s="232"/>
      <c r="D43" s="233"/>
      <c r="E43" s="272">
        <f>[2]GSL50_PSS!$I43</f>
        <v>0.25</v>
      </c>
      <c r="F43" s="110">
        <v>1</v>
      </c>
      <c r="G43" s="120">
        <f t="shared" si="12"/>
        <v>0.25</v>
      </c>
      <c r="H43" s="96"/>
      <c r="I43" s="272">
        <v>0.25</v>
      </c>
      <c r="J43" s="111">
        <v>1</v>
      </c>
      <c r="K43" s="120">
        <f t="shared" si="13"/>
        <v>0.25</v>
      </c>
      <c r="L43" s="96"/>
      <c r="M43" s="60">
        <f t="shared" si="8"/>
        <v>0</v>
      </c>
      <c r="N43" s="121">
        <f t="shared" si="9"/>
        <v>0</v>
      </c>
      <c r="Q43" s="92" t="s">
        <v>46</v>
      </c>
      <c r="R43" s="92"/>
      <c r="S43" s="93"/>
      <c r="T43" s="94"/>
      <c r="U43" s="119">
        <v>0.25</v>
      </c>
      <c r="V43" s="110">
        <v>1</v>
      </c>
      <c r="W43" s="120">
        <f t="shared" si="14"/>
        <v>0.25</v>
      </c>
      <c r="X43" s="96"/>
      <c r="Y43" s="119">
        <v>0.25</v>
      </c>
      <c r="Z43" s="111">
        <v>1</v>
      </c>
      <c r="AA43" s="120">
        <f t="shared" si="15"/>
        <v>0.25</v>
      </c>
      <c r="AB43" s="96"/>
      <c r="AC43" s="60">
        <f t="shared" si="10"/>
        <v>0</v>
      </c>
      <c r="AD43" s="121">
        <f t="shared" si="11"/>
        <v>0</v>
      </c>
    </row>
    <row r="44" spans="1:30" s="22" customFormat="1" ht="14.25" x14ac:dyDescent="0.2">
      <c r="A44" s="231" t="s">
        <v>47</v>
      </c>
      <c r="B44" s="231"/>
      <c r="C44" s="232"/>
      <c r="D44" s="233"/>
      <c r="E44" s="273">
        <f>[2]GSL50_PSS!$I44</f>
        <v>7.0000000000000001E-3</v>
      </c>
      <c r="F44" s="110">
        <f>E18</f>
        <v>2000</v>
      </c>
      <c r="G44" s="120">
        <f t="shared" si="12"/>
        <v>14</v>
      </c>
      <c r="H44" s="96"/>
      <c r="I44" s="273">
        <v>7.0000000000000001E-3</v>
      </c>
      <c r="J44" s="111">
        <f>E18</f>
        <v>2000</v>
      </c>
      <c r="K44" s="120">
        <f t="shared" si="13"/>
        <v>14</v>
      </c>
      <c r="L44" s="96"/>
      <c r="M44" s="60">
        <f t="shared" si="8"/>
        <v>0</v>
      </c>
      <c r="N44" s="121">
        <f t="shared" si="9"/>
        <v>0</v>
      </c>
      <c r="Q44" s="92" t="s">
        <v>47</v>
      </c>
      <c r="R44" s="92"/>
      <c r="S44" s="93"/>
      <c r="T44" s="94"/>
      <c r="U44" s="119">
        <v>7.0000000000000001E-3</v>
      </c>
      <c r="V44" s="110">
        <f>U18</f>
        <v>2000</v>
      </c>
      <c r="W44" s="120">
        <f t="shared" si="14"/>
        <v>14</v>
      </c>
      <c r="X44" s="96"/>
      <c r="Y44" s="119">
        <v>7.0000000000000001E-3</v>
      </c>
      <c r="Z44" s="111">
        <f>U18</f>
        <v>2000</v>
      </c>
      <c r="AA44" s="120">
        <f t="shared" si="15"/>
        <v>14</v>
      </c>
      <c r="AB44" s="96"/>
      <c r="AC44" s="60">
        <f t="shared" si="10"/>
        <v>0</v>
      </c>
      <c r="AD44" s="121">
        <f t="shared" si="11"/>
        <v>0</v>
      </c>
    </row>
    <row r="45" spans="1:30" s="22" customFormat="1" ht="14.25" x14ac:dyDescent="0.2">
      <c r="A45" s="231" t="s">
        <v>48</v>
      </c>
      <c r="B45" s="231"/>
      <c r="C45" s="232"/>
      <c r="D45" s="233"/>
      <c r="E45" s="119">
        <f>[2]GSL50_PSS!$I45</f>
        <v>7.4999999999999997E-2</v>
      </c>
      <c r="F45" s="110">
        <v>1280</v>
      </c>
      <c r="G45" s="120">
        <f t="shared" si="12"/>
        <v>96</v>
      </c>
      <c r="H45" s="96"/>
      <c r="I45" s="119">
        <f>'[4]GS&lt;50'!$E$27</f>
        <v>7.4999999999999997E-2</v>
      </c>
      <c r="J45" s="110">
        <f t="shared" ref="J45:J46" si="16">F45</f>
        <v>1280</v>
      </c>
      <c r="K45" s="120">
        <f t="shared" si="13"/>
        <v>96</v>
      </c>
      <c r="L45" s="96"/>
      <c r="M45" s="60">
        <f t="shared" si="8"/>
        <v>0</v>
      </c>
      <c r="N45" s="121">
        <f t="shared" si="9"/>
        <v>0</v>
      </c>
      <c r="Q45" s="98" t="s">
        <v>48</v>
      </c>
      <c r="R45" s="92"/>
      <c r="S45" s="93"/>
      <c r="T45" s="94"/>
      <c r="U45" s="122">
        <v>7.1999999999999995E-2</v>
      </c>
      <c r="V45" s="110">
        <v>1280</v>
      </c>
      <c r="W45" s="120">
        <f t="shared" si="14"/>
        <v>92.16</v>
      </c>
      <c r="X45" s="96"/>
      <c r="Y45" s="119">
        <v>7.1999999999999995E-2</v>
      </c>
      <c r="Z45" s="110">
        <f t="shared" ref="Z45:Z46" si="17">V45</f>
        <v>1280</v>
      </c>
      <c r="AA45" s="120">
        <f t="shared" si="15"/>
        <v>92.16</v>
      </c>
      <c r="AB45" s="96"/>
      <c r="AC45" s="60">
        <f t="shared" si="10"/>
        <v>0</v>
      </c>
      <c r="AD45" s="121">
        <f t="shared" si="11"/>
        <v>0</v>
      </c>
    </row>
    <row r="46" spans="1:30" s="22" customFormat="1" ht="14.25" x14ac:dyDescent="0.2">
      <c r="A46" s="231" t="s">
        <v>49</v>
      </c>
      <c r="B46" s="231"/>
      <c r="C46" s="232"/>
      <c r="D46" s="233"/>
      <c r="E46" s="119">
        <f>[2]GSL50_PSS!$I46</f>
        <v>0.112</v>
      </c>
      <c r="F46" s="110">
        <v>360</v>
      </c>
      <c r="G46" s="120">
        <f t="shared" si="12"/>
        <v>40.32</v>
      </c>
      <c r="H46" s="96"/>
      <c r="I46" s="119">
        <f>'[4]GS&lt;50'!$E$28</f>
        <v>0.112</v>
      </c>
      <c r="J46" s="110">
        <f t="shared" si="16"/>
        <v>360</v>
      </c>
      <c r="K46" s="120">
        <f t="shared" si="13"/>
        <v>40.32</v>
      </c>
      <c r="L46" s="96"/>
      <c r="M46" s="60">
        <f t="shared" si="8"/>
        <v>0</v>
      </c>
      <c r="N46" s="121">
        <f t="shared" si="9"/>
        <v>0</v>
      </c>
      <c r="Q46" s="98" t="s">
        <v>49</v>
      </c>
      <c r="R46" s="92"/>
      <c r="S46" s="93"/>
      <c r="T46" s="94"/>
      <c r="U46" s="122">
        <v>0.109</v>
      </c>
      <c r="V46" s="110">
        <v>360</v>
      </c>
      <c r="W46" s="120">
        <f t="shared" si="14"/>
        <v>39.24</v>
      </c>
      <c r="X46" s="96"/>
      <c r="Y46" s="119">
        <v>0.109</v>
      </c>
      <c r="Z46" s="110">
        <f t="shared" si="17"/>
        <v>360</v>
      </c>
      <c r="AA46" s="120">
        <f t="shared" si="15"/>
        <v>39.24</v>
      </c>
      <c r="AB46" s="96"/>
      <c r="AC46" s="60">
        <f t="shared" si="10"/>
        <v>0</v>
      </c>
      <c r="AD46" s="121">
        <f t="shared" si="11"/>
        <v>0</v>
      </c>
    </row>
    <row r="47" spans="1:30" s="22" customFormat="1" ht="15" thickBot="1" x14ac:dyDescent="0.25">
      <c r="A47" s="192" t="s">
        <v>50</v>
      </c>
      <c r="B47" s="231"/>
      <c r="C47" s="232"/>
      <c r="D47" s="233"/>
      <c r="E47" s="119">
        <f>[2]GSL50_PSS!$I47</f>
        <v>0.13500000000000001</v>
      </c>
      <c r="F47" s="110">
        <v>360</v>
      </c>
      <c r="G47" s="120">
        <f t="shared" si="12"/>
        <v>48.6</v>
      </c>
      <c r="H47" s="96"/>
      <c r="I47" s="119">
        <f>'[4]GS&lt;50'!$E$29</f>
        <v>0.13500000000000001</v>
      </c>
      <c r="J47" s="110">
        <f>F47</f>
        <v>360</v>
      </c>
      <c r="K47" s="120">
        <f t="shared" si="13"/>
        <v>48.6</v>
      </c>
      <c r="L47" s="96"/>
      <c r="M47" s="60">
        <f t="shared" si="8"/>
        <v>0</v>
      </c>
      <c r="N47" s="121">
        <f t="shared" si="9"/>
        <v>0</v>
      </c>
      <c r="Q47" s="43" t="s">
        <v>50</v>
      </c>
      <c r="R47" s="92"/>
      <c r="S47" s="93"/>
      <c r="T47" s="94"/>
      <c r="U47" s="122">
        <v>0.129</v>
      </c>
      <c r="V47" s="110">
        <v>360</v>
      </c>
      <c r="W47" s="120">
        <f t="shared" si="14"/>
        <v>46.44</v>
      </c>
      <c r="X47" s="96"/>
      <c r="Y47" s="119">
        <v>0.129</v>
      </c>
      <c r="Z47" s="110">
        <f>V47</f>
        <v>360</v>
      </c>
      <c r="AA47" s="120">
        <f t="shared" si="15"/>
        <v>46.44</v>
      </c>
      <c r="AB47" s="96"/>
      <c r="AC47" s="60">
        <f t="shared" si="10"/>
        <v>0</v>
      </c>
      <c r="AD47" s="121">
        <f t="shared" si="11"/>
        <v>0</v>
      </c>
    </row>
    <row r="48" spans="1:30" s="22" customFormat="1" ht="15" thickBot="1" x14ac:dyDescent="0.25">
      <c r="A48" s="243"/>
      <c r="B48" s="244"/>
      <c r="C48" s="244"/>
      <c r="D48" s="245"/>
      <c r="E48" s="126"/>
      <c r="F48" s="127"/>
      <c r="G48" s="128"/>
      <c r="H48" s="129"/>
      <c r="I48" s="126"/>
      <c r="J48" s="130"/>
      <c r="K48" s="128"/>
      <c r="L48" s="129"/>
      <c r="M48" s="131"/>
      <c r="N48" s="132"/>
      <c r="Q48" s="123"/>
      <c r="R48" s="124"/>
      <c r="S48" s="124"/>
      <c r="T48" s="125"/>
      <c r="U48" s="126"/>
      <c r="V48" s="127"/>
      <c r="W48" s="128"/>
      <c r="X48" s="129"/>
      <c r="Y48" s="126"/>
      <c r="Z48" s="130"/>
      <c r="AA48" s="128"/>
      <c r="AB48" s="129"/>
      <c r="AC48" s="131"/>
      <c r="AD48" s="132"/>
    </row>
    <row r="49" spans="1:30" s="22" customFormat="1" ht="15" x14ac:dyDescent="0.2">
      <c r="A49" s="246" t="s">
        <v>51</v>
      </c>
      <c r="B49" s="231"/>
      <c r="C49" s="231"/>
      <c r="D49" s="247"/>
      <c r="E49" s="135"/>
      <c r="F49" s="136"/>
      <c r="G49" s="137">
        <f>SUM(G40:G44,G45:G47)</f>
        <v>292.53614000000005</v>
      </c>
      <c r="H49" s="138"/>
      <c r="I49" s="139"/>
      <c r="J49" s="139"/>
      <c r="K49" s="140">
        <f>SUM(K40:K44,K45:K47)</f>
        <v>294.23683999999997</v>
      </c>
      <c r="L49" s="141"/>
      <c r="M49" s="142">
        <f t="shared" ref="M49" si="18">K49-G49</f>
        <v>1.7006999999999266</v>
      </c>
      <c r="N49" s="143">
        <f t="shared" ref="N49" si="19">IF((G49)=0,"",(M49/G49))</f>
        <v>5.8136406667563412E-3</v>
      </c>
      <c r="Q49" s="133" t="s">
        <v>51</v>
      </c>
      <c r="R49" s="92"/>
      <c r="S49" s="92"/>
      <c r="T49" s="134"/>
      <c r="U49" s="135"/>
      <c r="V49" s="136"/>
      <c r="W49" s="137">
        <f>SUM(W40:W44,W45:W47)</f>
        <v>283.45738</v>
      </c>
      <c r="X49" s="138"/>
      <c r="Y49" s="139"/>
      <c r="Z49" s="139"/>
      <c r="AA49" s="140">
        <f>SUM(AA40:AA44,AA45:AA47)</f>
        <v>283.53048000000001</v>
      </c>
      <c r="AB49" s="141"/>
      <c r="AC49" s="142">
        <f t="shared" ref="AC49:AC53" si="20">AA49-W49</f>
        <v>7.3100000000010823E-2</v>
      </c>
      <c r="AD49" s="143">
        <f t="shared" ref="AD49:AD53" si="21">IF((W49)=0,"",(AC49/W49))</f>
        <v>2.5788709399632081E-4</v>
      </c>
    </row>
    <row r="50" spans="1:30" s="22" customFormat="1" ht="14.25" x14ac:dyDescent="0.2">
      <c r="A50" s="248" t="s">
        <v>52</v>
      </c>
      <c r="B50" s="231"/>
      <c r="C50" s="231"/>
      <c r="D50" s="247"/>
      <c r="E50" s="135">
        <v>0.13</v>
      </c>
      <c r="F50" s="145"/>
      <c r="G50" s="146">
        <f>G49*E50</f>
        <v>38.029698200000006</v>
      </c>
      <c r="H50" s="55"/>
      <c r="I50" s="135">
        <v>0.13</v>
      </c>
      <c r="J50" s="55"/>
      <c r="K50" s="147">
        <f>K49*I50</f>
        <v>38.2507892</v>
      </c>
      <c r="L50" s="148"/>
      <c r="M50" s="149">
        <f t="shared" si="8"/>
        <v>0.22109099999999415</v>
      </c>
      <c r="N50" s="150">
        <f t="shared" si="9"/>
        <v>5.8136406667564384E-3</v>
      </c>
      <c r="Q50" s="144" t="s">
        <v>52</v>
      </c>
      <c r="R50" s="92"/>
      <c r="S50" s="92"/>
      <c r="T50" s="134"/>
      <c r="U50" s="135">
        <v>0.13</v>
      </c>
      <c r="V50" s="145"/>
      <c r="W50" s="146">
        <f>W49*U50</f>
        <v>36.849459400000001</v>
      </c>
      <c r="X50" s="55"/>
      <c r="Y50" s="135">
        <v>0.13</v>
      </c>
      <c r="Z50" s="55"/>
      <c r="AA50" s="147">
        <f>AA49*Y50</f>
        <v>36.858962400000003</v>
      </c>
      <c r="AB50" s="148"/>
      <c r="AC50" s="149">
        <f t="shared" si="20"/>
        <v>9.5030000000022596E-3</v>
      </c>
      <c r="AD50" s="150">
        <f t="shared" si="21"/>
        <v>2.5788709399634396E-4</v>
      </c>
    </row>
    <row r="51" spans="1:30" s="22" customFormat="1" ht="15" x14ac:dyDescent="0.2">
      <c r="A51" s="249" t="s">
        <v>66</v>
      </c>
      <c r="B51" s="231"/>
      <c r="C51" s="231"/>
      <c r="D51" s="247"/>
      <c r="E51" s="55"/>
      <c r="F51" s="145"/>
      <c r="G51" s="146">
        <f>G49+G50</f>
        <v>330.56583820000003</v>
      </c>
      <c r="H51" s="55"/>
      <c r="I51" s="55"/>
      <c r="J51" s="55"/>
      <c r="K51" s="147">
        <f>K49+K50</f>
        <v>332.48762919999996</v>
      </c>
      <c r="L51" s="148"/>
      <c r="M51" s="149">
        <f t="shared" si="8"/>
        <v>1.9217909999999279</v>
      </c>
      <c r="N51" s="150">
        <f t="shared" si="9"/>
        <v>5.8136406667563742E-3</v>
      </c>
      <c r="Q51" s="151" t="s">
        <v>53</v>
      </c>
      <c r="R51" s="92"/>
      <c r="S51" s="92"/>
      <c r="T51" s="134"/>
      <c r="U51" s="55"/>
      <c r="V51" s="145"/>
      <c r="W51" s="146">
        <f>W49+W50</f>
        <v>320.3068394</v>
      </c>
      <c r="X51" s="55"/>
      <c r="Y51" s="55"/>
      <c r="Z51" s="55"/>
      <c r="AA51" s="147">
        <f>AA49+AA50</f>
        <v>320.38944240000001</v>
      </c>
      <c r="AB51" s="148"/>
      <c r="AC51" s="149">
        <f t="shared" si="20"/>
        <v>8.2603000000005977E-2</v>
      </c>
      <c r="AD51" s="150">
        <f t="shared" si="21"/>
        <v>2.5788709399630129E-4</v>
      </c>
    </row>
    <row r="52" spans="1:30" s="22" customFormat="1" ht="24" customHeight="1" x14ac:dyDescent="0.2">
      <c r="A52" s="290" t="s">
        <v>67</v>
      </c>
      <c r="B52" s="290"/>
      <c r="C52" s="290"/>
      <c r="D52" s="247"/>
      <c r="E52" s="55"/>
      <c r="F52" s="145"/>
      <c r="G52" s="152">
        <f>ROUND(-G51*10%,2)</f>
        <v>-33.06</v>
      </c>
      <c r="H52" s="55"/>
      <c r="I52" s="55"/>
      <c r="J52" s="55"/>
      <c r="K52" s="153">
        <f>ROUND(-K51*10%,2)</f>
        <v>-33.25</v>
      </c>
      <c r="L52" s="148"/>
      <c r="M52" s="154">
        <f t="shared" si="8"/>
        <v>-0.18999999999999773</v>
      </c>
      <c r="N52" s="155">
        <f t="shared" si="9"/>
        <v>5.7471264367815397E-3</v>
      </c>
      <c r="Q52" s="304" t="s">
        <v>54</v>
      </c>
      <c r="R52" s="304"/>
      <c r="S52" s="304"/>
      <c r="T52" s="134"/>
      <c r="U52" s="55"/>
      <c r="V52" s="145"/>
      <c r="W52" s="152">
        <f>ROUND(-W51*10%,2)</f>
        <v>-32.03</v>
      </c>
      <c r="X52" s="55"/>
      <c r="Y52" s="55"/>
      <c r="Z52" s="55"/>
      <c r="AA52" s="153">
        <f>ROUND(-AA51*10%,2)</f>
        <v>-32.04</v>
      </c>
      <c r="AB52" s="148"/>
      <c r="AC52" s="154">
        <f t="shared" si="20"/>
        <v>-9.9999999999980105E-3</v>
      </c>
      <c r="AD52" s="155">
        <f t="shared" si="21"/>
        <v>3.1220730565089012E-4</v>
      </c>
    </row>
    <row r="53" spans="1:30" s="22" customFormat="1" ht="15.75" thickBot="1" x14ac:dyDescent="0.25">
      <c r="A53" s="275" t="s">
        <v>55</v>
      </c>
      <c r="B53" s="275"/>
      <c r="C53" s="275"/>
      <c r="D53" s="250"/>
      <c r="E53" s="157"/>
      <c r="F53" s="158"/>
      <c r="G53" s="159">
        <f>G51+G52</f>
        <v>297.50583820000003</v>
      </c>
      <c r="H53" s="160"/>
      <c r="I53" s="160"/>
      <c r="J53" s="160"/>
      <c r="K53" s="161">
        <f>K51+K52</f>
        <v>299.23762919999996</v>
      </c>
      <c r="L53" s="162"/>
      <c r="M53" s="87">
        <f t="shared" si="8"/>
        <v>1.7317909999999301</v>
      </c>
      <c r="N53" s="88">
        <f t="shared" si="9"/>
        <v>5.821031985381489E-3</v>
      </c>
      <c r="Q53" s="305" t="s">
        <v>55</v>
      </c>
      <c r="R53" s="305"/>
      <c r="S53" s="305"/>
      <c r="T53" s="156"/>
      <c r="U53" s="157"/>
      <c r="V53" s="158"/>
      <c r="W53" s="159">
        <f>W51+W52</f>
        <v>288.27683939999997</v>
      </c>
      <c r="X53" s="160"/>
      <c r="Y53" s="160"/>
      <c r="Z53" s="160"/>
      <c r="AA53" s="161">
        <f>AA51+AA52</f>
        <v>288.34944239999999</v>
      </c>
      <c r="AB53" s="162"/>
      <c r="AC53" s="87">
        <f t="shared" si="20"/>
        <v>7.2603000000015072E-2</v>
      </c>
      <c r="AD53" s="88">
        <f t="shared" si="21"/>
        <v>2.51851658118377E-4</v>
      </c>
    </row>
    <row r="54" spans="1:30" s="22" customFormat="1" ht="15" thickBot="1" x14ac:dyDescent="0.25">
      <c r="A54" s="243"/>
      <c r="B54" s="244"/>
      <c r="C54" s="244"/>
      <c r="D54" s="245"/>
      <c r="E54" s="251"/>
      <c r="F54" s="252"/>
      <c r="G54" s="253"/>
      <c r="H54" s="254"/>
      <c r="I54" s="251"/>
      <c r="J54" s="254"/>
      <c r="K54" s="255"/>
      <c r="L54" s="252"/>
      <c r="M54" s="256"/>
      <c r="N54" s="257"/>
      <c r="Q54" s="123"/>
      <c r="R54" s="124"/>
      <c r="S54" s="124"/>
      <c r="T54" s="125"/>
      <c r="U54" s="163"/>
      <c r="V54" s="164"/>
      <c r="W54" s="165"/>
      <c r="X54" s="166"/>
      <c r="Y54" s="163"/>
      <c r="Z54" s="166"/>
      <c r="AA54" s="167"/>
      <c r="AB54" s="164"/>
      <c r="AC54" s="168"/>
      <c r="AD54" s="169"/>
    </row>
    <row r="55" spans="1:30" s="22" customFormat="1" ht="14.25" x14ac:dyDescent="0.2">
      <c r="A55" s="192"/>
      <c r="B55" s="192"/>
      <c r="C55" s="192"/>
      <c r="D55" s="191"/>
      <c r="E55" s="191"/>
      <c r="F55" s="191"/>
      <c r="G55" s="191"/>
      <c r="H55" s="191"/>
      <c r="I55" s="191"/>
      <c r="J55" s="191"/>
      <c r="K55" s="258"/>
      <c r="L55" s="191"/>
      <c r="M55" s="191"/>
      <c r="N55" s="191"/>
      <c r="Q55" s="16"/>
      <c r="R55" s="16"/>
      <c r="S55" s="16"/>
      <c r="AA55" s="170"/>
    </row>
    <row r="56" spans="1:30" s="22" customFormat="1" ht="14.25" x14ac:dyDescent="0.2">
      <c r="A56" s="192"/>
      <c r="B56" s="192"/>
      <c r="C56" s="192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Q56" s="16"/>
      <c r="R56" s="16"/>
      <c r="S56" s="16"/>
    </row>
    <row r="57" spans="1:30" s="22" customFormat="1" ht="14.25" x14ac:dyDescent="0.2">
      <c r="A57" s="192"/>
      <c r="B57" s="192"/>
      <c r="C57" s="192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Q57" s="16"/>
      <c r="R57" s="16"/>
      <c r="S57" s="16"/>
    </row>
    <row r="58" spans="1:30" s="22" customFormat="1" ht="15" x14ac:dyDescent="0.25">
      <c r="A58" s="203" t="s">
        <v>56</v>
      </c>
      <c r="B58" s="192"/>
      <c r="C58" s="192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Q58" s="33" t="s">
        <v>56</v>
      </c>
      <c r="R58" s="16"/>
      <c r="S58" s="16"/>
    </row>
    <row r="59" spans="1:30" s="22" customFormat="1" x14ac:dyDescent="0.2">
      <c r="A59" s="16"/>
      <c r="B59" s="16"/>
      <c r="C59" s="16"/>
      <c r="Q59" s="16"/>
      <c r="R59" s="16"/>
      <c r="S59" s="16"/>
    </row>
  </sheetData>
  <mergeCells count="28">
    <mergeCell ref="Q53:S53"/>
    <mergeCell ref="Q3:Z3"/>
    <mergeCell ref="Q10:AD10"/>
    <mergeCell ref="Q11:AD11"/>
    <mergeCell ref="S14:AA14"/>
    <mergeCell ref="U23:Z23"/>
    <mergeCell ref="U25:W25"/>
    <mergeCell ref="Y25:AA25"/>
    <mergeCell ref="AC25:AD25"/>
    <mergeCell ref="S26:S27"/>
    <mergeCell ref="AC26:AC27"/>
    <mergeCell ref="AD26:AD27"/>
    <mergeCell ref="Q39:S39"/>
    <mergeCell ref="Q52:S52"/>
    <mergeCell ref="A53:C53"/>
    <mergeCell ref="A3:J3"/>
    <mergeCell ref="A10:N10"/>
    <mergeCell ref="A11:N11"/>
    <mergeCell ref="C14:K14"/>
    <mergeCell ref="E23:J23"/>
    <mergeCell ref="E25:G25"/>
    <mergeCell ref="I25:K25"/>
    <mergeCell ref="M25:N25"/>
    <mergeCell ref="C26:C27"/>
    <mergeCell ref="M26:M27"/>
    <mergeCell ref="N26:N27"/>
    <mergeCell ref="A39:C39"/>
    <mergeCell ref="A52:C52"/>
  </mergeCells>
  <dataValidations count="4">
    <dataValidation type="list" allowBlank="1" showInputMessage="1" showErrorMessage="1" sqref="C14 S14">
      <formula1>BI_LDCLIST</formula1>
    </dataValidation>
    <dataValidation showDropDown="1" showInputMessage="1" showErrorMessage="1" prompt="Select Charge Unit - monthly, per kWh, per kW" sqref="C28:C31 C34:C36 C38 C41:C47 S28:S31 S34:S36 S38 S41:S47"/>
    <dataValidation type="list" allowBlank="1" showInputMessage="1" showErrorMessage="1" sqref="D38:D39 D54 D28:D31 D34:D36 D41:D48 T38:T39 T54 T28:T31 T34:T36 T41:T48">
      <formula1>#REF!</formula1>
    </dataValidation>
    <dataValidation type="list" allowBlank="1" showInputMessage="1" showErrorMessage="1" prompt="Select Charge Unit - monthly, per kWh, per kW" sqref="C48 C54 S48 S54">
      <formula1>"Monthly, per kWh, per kW"</formula1>
    </dataValidation>
  </dataValidations>
  <pageMargins left="0.7" right="0.7" top="0.75" bottom="0.75" header="0.3" footer="0.3"/>
  <pageSetup scale="4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L62"/>
  <sheetViews>
    <sheetView view="pageBreakPreview" topLeftCell="A22" zoomScale="60" zoomScaleNormal="85" workbookViewId="0">
      <selection activeCell="AF47" sqref="AF47"/>
    </sheetView>
  </sheetViews>
  <sheetFormatPr defaultRowHeight="12.75" outlineLevelCol="1" x14ac:dyDescent="0.2"/>
  <cols>
    <col min="1" max="1" width="64.7109375" style="22" customWidth="1"/>
    <col min="2" max="2" width="1.28515625" style="22" customWidth="1"/>
    <col min="3" max="3" width="5.7109375" style="22" bestFit="1" customWidth="1"/>
    <col min="4" max="4" width="1.28515625" style="22" customWidth="1"/>
    <col min="5" max="5" width="12.28515625" style="22" customWidth="1"/>
    <col min="6" max="6" width="12.28515625" style="22" bestFit="1" customWidth="1"/>
    <col min="7" max="7" width="14.5703125" style="22" customWidth="1"/>
    <col min="8" max="8" width="2.85546875" style="22" customWidth="1"/>
    <col min="9" max="9" width="12.140625" style="22" customWidth="1"/>
    <col min="10" max="10" width="12.28515625" style="22" customWidth="1"/>
    <col min="11" max="11" width="18.85546875" style="22" customWidth="1"/>
    <col min="12" max="12" width="2.85546875" style="22" customWidth="1"/>
    <col min="13" max="13" width="18.85546875" style="22" customWidth="1"/>
    <col min="14" max="14" width="19.42578125" style="22" customWidth="1"/>
    <col min="15" max="15" width="3.85546875" style="16" customWidth="1"/>
    <col min="16" max="16" width="9.140625" style="16"/>
    <col min="17" max="17" width="53.5703125" style="22" hidden="1" customWidth="1" outlineLevel="1"/>
    <col min="18" max="18" width="1.28515625" style="22" hidden="1" customWidth="1" outlineLevel="1"/>
    <col min="19" max="19" width="5.7109375" style="22" hidden="1" customWidth="1" outlineLevel="1"/>
    <col min="20" max="20" width="1.28515625" style="22" hidden="1" customWidth="1" outlineLevel="1"/>
    <col min="21" max="22" width="12.28515625" style="22" hidden="1" customWidth="1" outlineLevel="1"/>
    <col min="23" max="23" width="14.5703125" style="22" hidden="1" customWidth="1" outlineLevel="1"/>
    <col min="24" max="24" width="2.85546875" style="22" hidden="1" customWidth="1" outlineLevel="1"/>
    <col min="25" max="25" width="12.140625" style="22" hidden="1" customWidth="1" outlineLevel="1"/>
    <col min="26" max="26" width="12.28515625" style="22" hidden="1" customWidth="1" outlineLevel="1"/>
    <col min="27" max="27" width="18.85546875" style="22" hidden="1" customWidth="1" outlineLevel="1"/>
    <col min="28" max="28" width="2.85546875" style="22" hidden="1" customWidth="1" outlineLevel="1"/>
    <col min="29" max="29" width="18.85546875" style="22" hidden="1" customWidth="1" outlineLevel="1"/>
    <col min="30" max="30" width="12.85546875" style="22" hidden="1" customWidth="1" outlineLevel="1"/>
    <col min="31" max="31" width="9.140625" style="16" collapsed="1"/>
    <col min="32" max="168" width="9.140625" style="16"/>
    <col min="169" max="16384" width="9.140625" style="22"/>
  </cols>
  <sheetData>
    <row r="1" spans="1:168" s="12" customFormat="1" ht="15" customHeight="1" x14ac:dyDescent="0.25">
      <c r="A1" s="182"/>
      <c r="B1" s="182"/>
      <c r="C1" s="182"/>
      <c r="D1" s="182"/>
      <c r="E1" s="182"/>
      <c r="F1" s="182"/>
      <c r="G1" s="182"/>
      <c r="H1" s="182"/>
      <c r="I1" s="182"/>
      <c r="J1" s="182"/>
      <c r="K1" s="183"/>
      <c r="L1" s="184"/>
      <c r="M1" s="269" t="s">
        <v>74</v>
      </c>
      <c r="N1" s="270"/>
      <c r="O1" s="16"/>
      <c r="P1" s="17"/>
      <c r="Q1" s="11"/>
      <c r="R1" s="11"/>
      <c r="S1" s="11"/>
      <c r="T1" s="11"/>
      <c r="U1" s="11"/>
      <c r="V1" s="11"/>
      <c r="W1" s="11"/>
      <c r="X1" s="11"/>
      <c r="Y1" s="11"/>
      <c r="Z1" s="11"/>
      <c r="AB1" s="13"/>
      <c r="AC1" s="14"/>
      <c r="AD1" s="15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</row>
    <row r="2" spans="1:168" s="12" customFormat="1" ht="15" customHeight="1" x14ac:dyDescent="0.25">
      <c r="A2" s="187"/>
      <c r="B2" s="187"/>
      <c r="C2" s="187"/>
      <c r="D2" s="187"/>
      <c r="E2" s="187"/>
      <c r="F2" s="187"/>
      <c r="G2" s="187"/>
      <c r="H2" s="187"/>
      <c r="I2" s="187"/>
      <c r="J2" s="187"/>
      <c r="K2" s="183"/>
      <c r="L2" s="184"/>
      <c r="M2" s="185"/>
      <c r="N2" s="188"/>
      <c r="O2" s="16"/>
      <c r="P2" s="17"/>
      <c r="Q2" s="18"/>
      <c r="R2" s="18"/>
      <c r="S2" s="18"/>
      <c r="T2" s="18"/>
      <c r="U2" s="18"/>
      <c r="V2" s="18"/>
      <c r="W2" s="18"/>
      <c r="X2" s="18"/>
      <c r="Y2" s="18"/>
      <c r="Z2" s="18"/>
      <c r="AB2" s="13"/>
      <c r="AC2" s="14"/>
      <c r="AD2" s="19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</row>
    <row r="3" spans="1:168" s="12" customFormat="1" ht="15" customHeight="1" x14ac:dyDescent="0.25">
      <c r="A3" s="276"/>
      <c r="B3" s="276"/>
      <c r="C3" s="276"/>
      <c r="D3" s="276"/>
      <c r="E3" s="276"/>
      <c r="F3" s="276"/>
      <c r="G3" s="276"/>
      <c r="H3" s="276"/>
      <c r="I3" s="276"/>
      <c r="J3" s="276"/>
      <c r="K3" s="183"/>
      <c r="L3" s="184"/>
      <c r="M3" s="185"/>
      <c r="N3" s="188"/>
      <c r="O3" s="16"/>
      <c r="P3" s="175" t="s">
        <v>64</v>
      </c>
      <c r="Q3" s="299"/>
      <c r="R3" s="299"/>
      <c r="S3" s="299"/>
      <c r="T3" s="299"/>
      <c r="U3" s="299"/>
      <c r="V3" s="299"/>
      <c r="W3" s="299"/>
      <c r="X3" s="299"/>
      <c r="Y3" s="299"/>
      <c r="Z3" s="299"/>
      <c r="AB3" s="13"/>
      <c r="AC3" s="14"/>
      <c r="AD3" s="19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</row>
    <row r="4" spans="1:168" s="12" customFormat="1" ht="15" customHeight="1" x14ac:dyDescent="0.25">
      <c r="A4" s="187"/>
      <c r="B4" s="187"/>
      <c r="C4" s="187"/>
      <c r="D4" s="187"/>
      <c r="E4" s="187"/>
      <c r="F4" s="187"/>
      <c r="G4" s="187"/>
      <c r="H4" s="189"/>
      <c r="I4" s="189"/>
      <c r="J4" s="189"/>
      <c r="K4" s="183"/>
      <c r="L4" s="184"/>
      <c r="M4" s="185"/>
      <c r="N4" s="188"/>
      <c r="O4" s="16"/>
      <c r="P4" s="17"/>
      <c r="Q4" s="18"/>
      <c r="R4" s="18"/>
      <c r="S4" s="18"/>
      <c r="T4" s="18"/>
      <c r="U4" s="18"/>
      <c r="V4" s="18"/>
      <c r="W4" s="18"/>
      <c r="X4" s="20"/>
      <c r="Y4" s="20"/>
      <c r="Z4" s="20"/>
      <c r="AB4" s="13"/>
      <c r="AC4" s="14"/>
      <c r="AD4" s="19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</row>
    <row r="5" spans="1:168" s="12" customFormat="1" ht="15" customHeight="1" x14ac:dyDescent="0.25">
      <c r="A5" s="183"/>
      <c r="B5" s="190"/>
      <c r="C5" s="190"/>
      <c r="D5" s="190"/>
      <c r="E5" s="183"/>
      <c r="F5" s="183"/>
      <c r="G5" s="183"/>
      <c r="H5" s="183"/>
      <c r="I5" s="183"/>
      <c r="J5" s="183"/>
      <c r="K5" s="183"/>
      <c r="L5" s="184"/>
      <c r="M5" s="185"/>
      <c r="N5" s="186"/>
      <c r="O5" s="16"/>
      <c r="P5" s="17"/>
      <c r="R5" s="21"/>
      <c r="S5" s="21"/>
      <c r="T5" s="21"/>
      <c r="AB5" s="13"/>
      <c r="AC5" s="14"/>
      <c r="AD5" s="15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</row>
    <row r="6" spans="1:168" s="12" customFormat="1" ht="9" customHeight="1" x14ac:dyDescent="0.25">
      <c r="A6" s="183"/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4"/>
      <c r="M6" s="185"/>
      <c r="N6" s="186"/>
      <c r="O6" s="16"/>
      <c r="P6" s="17"/>
      <c r="AB6" s="13"/>
      <c r="AC6" s="14"/>
      <c r="AD6" s="15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</row>
    <row r="7" spans="1:168" s="12" customFormat="1" ht="15" x14ac:dyDescent="0.25">
      <c r="A7" s="183"/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4"/>
      <c r="M7" s="185"/>
      <c r="N7" s="186"/>
      <c r="O7" s="16"/>
      <c r="P7" s="17"/>
      <c r="AB7" s="13"/>
      <c r="AC7" s="14"/>
      <c r="AD7" s="15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</row>
    <row r="8" spans="1:168" s="12" customFormat="1" ht="15" customHeight="1" x14ac:dyDescent="0.2">
      <c r="A8" s="183"/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91"/>
      <c r="N8" s="191"/>
      <c r="O8" s="16"/>
      <c r="P8" s="17"/>
      <c r="AC8" s="22"/>
      <c r="AD8" s="22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</row>
    <row r="9" spans="1:168" ht="7.5" customHeight="1" x14ac:dyDescent="0.2">
      <c r="A9" s="191"/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</row>
    <row r="10" spans="1:168" ht="18.75" customHeight="1" x14ac:dyDescent="0.25">
      <c r="A10" s="277" t="s">
        <v>71</v>
      </c>
      <c r="B10" s="277"/>
      <c r="C10" s="277"/>
      <c r="D10" s="277"/>
      <c r="E10" s="277"/>
      <c r="F10" s="277"/>
      <c r="G10" s="277"/>
      <c r="H10" s="277"/>
      <c r="I10" s="277"/>
      <c r="J10" s="277"/>
      <c r="K10" s="277"/>
      <c r="L10" s="277"/>
      <c r="M10" s="277"/>
      <c r="N10" s="277"/>
      <c r="Q10" s="300"/>
      <c r="R10" s="300"/>
      <c r="S10" s="300"/>
      <c r="T10" s="300"/>
      <c r="U10" s="300"/>
      <c r="V10" s="300"/>
      <c r="W10" s="300"/>
      <c r="X10" s="300"/>
      <c r="Y10" s="300"/>
      <c r="Z10" s="300"/>
      <c r="AA10" s="300"/>
      <c r="AB10" s="300"/>
      <c r="AC10" s="300"/>
      <c r="AD10" s="300"/>
    </row>
    <row r="11" spans="1:168" ht="18.75" customHeight="1" x14ac:dyDescent="0.25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Q11" s="300" t="s">
        <v>63</v>
      </c>
      <c r="R11" s="300"/>
      <c r="S11" s="300"/>
      <c r="T11" s="300"/>
      <c r="U11" s="300"/>
      <c r="V11" s="300"/>
      <c r="W11" s="300"/>
      <c r="X11" s="300"/>
      <c r="Y11" s="300"/>
      <c r="Z11" s="300"/>
      <c r="AA11" s="300"/>
      <c r="AB11" s="300"/>
      <c r="AC11" s="300"/>
      <c r="AD11" s="300"/>
    </row>
    <row r="12" spans="1:168" s="16" customFormat="1" ht="14.25" x14ac:dyDescent="0.2">
      <c r="A12" s="192"/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</row>
    <row r="13" spans="1:168" s="16" customFormat="1" ht="14.25" x14ac:dyDescent="0.2">
      <c r="A13" s="192"/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</row>
    <row r="14" spans="1:168" ht="15.75" x14ac:dyDescent="0.25">
      <c r="A14" s="193" t="s">
        <v>0</v>
      </c>
      <c r="B14" s="191"/>
      <c r="C14" s="278" t="s">
        <v>62</v>
      </c>
      <c r="D14" s="278"/>
      <c r="E14" s="278"/>
      <c r="F14" s="278"/>
      <c r="G14" s="278"/>
      <c r="H14" s="278"/>
      <c r="I14" s="278"/>
      <c r="J14" s="278"/>
      <c r="K14" s="278"/>
      <c r="L14" s="194"/>
      <c r="M14" s="194"/>
      <c r="N14" s="194"/>
      <c r="Q14" s="23" t="s">
        <v>0</v>
      </c>
      <c r="S14" s="301" t="s">
        <v>62</v>
      </c>
      <c r="T14" s="301"/>
      <c r="U14" s="301"/>
      <c r="V14" s="301"/>
      <c r="W14" s="301"/>
      <c r="X14" s="301"/>
      <c r="Y14" s="301"/>
      <c r="Z14" s="301"/>
      <c r="AA14" s="301"/>
      <c r="AB14" s="24"/>
      <c r="AC14" s="24"/>
      <c r="AD14" s="24"/>
    </row>
    <row r="15" spans="1:168" s="16" customFormat="1" ht="15.75" x14ac:dyDescent="0.25">
      <c r="A15" s="195"/>
      <c r="B15" s="192"/>
      <c r="C15" s="196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Q15" s="25"/>
      <c r="S15" s="26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</row>
    <row r="16" spans="1:168" ht="12.75" customHeight="1" x14ac:dyDescent="0.25">
      <c r="A16" s="193" t="s">
        <v>15</v>
      </c>
      <c r="B16" s="191"/>
      <c r="C16" s="198"/>
      <c r="D16" s="198"/>
      <c r="E16" s="199">
        <v>1.0345</v>
      </c>
      <c r="F16" s="198"/>
      <c r="G16" s="198"/>
      <c r="H16" s="198"/>
      <c r="I16" s="198"/>
      <c r="J16" s="198"/>
      <c r="K16" s="198"/>
      <c r="L16" s="198"/>
      <c r="M16" s="198"/>
      <c r="N16" s="198"/>
      <c r="Q16" s="23" t="s">
        <v>15</v>
      </c>
      <c r="S16" s="28"/>
      <c r="T16" s="28"/>
      <c r="U16" s="29">
        <v>1.0345</v>
      </c>
      <c r="V16" s="28"/>
      <c r="W16" s="28"/>
      <c r="X16" s="28"/>
      <c r="Y16" s="28"/>
      <c r="Z16" s="28"/>
      <c r="AA16" s="28"/>
      <c r="AB16" s="28"/>
      <c r="AC16" s="28"/>
      <c r="AD16" s="28"/>
    </row>
    <row r="17" spans="1:168" s="16" customFormat="1" ht="12.75" customHeight="1" x14ac:dyDescent="0.25">
      <c r="A17" s="195"/>
      <c r="B17" s="192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Q17" s="25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</row>
    <row r="18" spans="1:168" ht="12.75" customHeight="1" x14ac:dyDescent="0.25">
      <c r="A18" s="193" t="s">
        <v>16</v>
      </c>
      <c r="B18" s="191"/>
      <c r="C18" s="200" t="s">
        <v>17</v>
      </c>
      <c r="D18" s="201"/>
      <c r="E18" s="202">
        <v>800</v>
      </c>
      <c r="F18" s="191"/>
      <c r="G18" s="191"/>
      <c r="H18" s="191"/>
      <c r="I18" s="191"/>
      <c r="J18" s="191"/>
      <c r="K18" s="191"/>
      <c r="L18" s="191"/>
      <c r="M18" s="191"/>
      <c r="N18" s="191"/>
      <c r="Q18" s="23" t="s">
        <v>16</v>
      </c>
      <c r="S18" s="30" t="s">
        <v>17</v>
      </c>
      <c r="T18" s="31"/>
      <c r="U18" s="172">
        <v>800</v>
      </c>
    </row>
    <row r="19" spans="1:168" s="16" customFormat="1" ht="12.75" customHeight="1" x14ac:dyDescent="0.25">
      <c r="A19" s="192"/>
      <c r="B19" s="192"/>
      <c r="C19" s="192"/>
      <c r="D19" s="192"/>
      <c r="E19" s="192"/>
      <c r="F19" s="203"/>
      <c r="G19" s="192"/>
      <c r="H19" s="192"/>
      <c r="I19" s="192"/>
      <c r="J19" s="192"/>
      <c r="K19" s="192"/>
      <c r="L19" s="192"/>
      <c r="M19" s="192"/>
      <c r="N19" s="192"/>
      <c r="V19" s="33"/>
    </row>
    <row r="20" spans="1:168" ht="12.75" customHeight="1" x14ac:dyDescent="0.25">
      <c r="A20" s="204" t="s">
        <v>18</v>
      </c>
      <c r="B20" s="191"/>
      <c r="C20" s="191"/>
      <c r="D20" s="191"/>
      <c r="E20" s="191"/>
      <c r="F20" s="201"/>
      <c r="G20" s="191"/>
      <c r="H20" s="191"/>
      <c r="I20" s="191"/>
      <c r="J20" s="191"/>
      <c r="K20" s="191"/>
      <c r="L20" s="191"/>
      <c r="M20" s="191"/>
      <c r="N20" s="191"/>
      <c r="Q20" s="34" t="s">
        <v>18</v>
      </c>
      <c r="V20" s="31"/>
    </row>
    <row r="21" spans="1:168" ht="12.75" customHeight="1" x14ac:dyDescent="0.25">
      <c r="A21" s="205" t="s">
        <v>19</v>
      </c>
      <c r="B21" s="206"/>
      <c r="C21" s="207" t="s">
        <v>20</v>
      </c>
      <c r="D21" s="208"/>
      <c r="E21" s="209"/>
      <c r="F21" s="201">
        <v>38</v>
      </c>
      <c r="G21" s="191"/>
      <c r="H21" s="191"/>
      <c r="I21" s="191"/>
      <c r="J21" s="191"/>
      <c r="K21" s="191"/>
      <c r="L21" s="191"/>
      <c r="M21" s="191"/>
      <c r="N21" s="191"/>
      <c r="Q21" s="35" t="s">
        <v>19</v>
      </c>
      <c r="R21" s="36"/>
      <c r="S21" s="37" t="s">
        <v>20</v>
      </c>
      <c r="T21" s="38"/>
      <c r="U21" s="173"/>
      <c r="V21" s="31">
        <v>38</v>
      </c>
    </row>
    <row r="22" spans="1:168" ht="12.75" customHeight="1" x14ac:dyDescent="0.25">
      <c r="A22" s="205" t="s">
        <v>21</v>
      </c>
      <c r="B22" s="206"/>
      <c r="C22" s="207"/>
      <c r="D22" s="208"/>
      <c r="E22" s="210"/>
      <c r="F22" s="191"/>
      <c r="G22" s="191"/>
      <c r="H22" s="191"/>
      <c r="I22" s="191"/>
      <c r="J22" s="191"/>
      <c r="K22" s="191"/>
      <c r="L22" s="191"/>
      <c r="M22" s="191"/>
      <c r="N22" s="191"/>
      <c r="Q22" s="35" t="s">
        <v>21</v>
      </c>
      <c r="R22" s="36"/>
      <c r="S22" s="37"/>
      <c r="T22" s="38"/>
      <c r="U22" s="174"/>
    </row>
    <row r="23" spans="1:168" s="16" customFormat="1" ht="15" x14ac:dyDescent="0.25">
      <c r="A23" s="211"/>
      <c r="B23" s="192"/>
      <c r="C23" s="212"/>
      <c r="D23" s="203"/>
      <c r="E23" s="279" t="str">
        <f>IF(AND(ISNUMBER(E21), ISBLANK(E22)), "Please enter a load factor", "")</f>
        <v/>
      </c>
      <c r="F23" s="279"/>
      <c r="G23" s="279"/>
      <c r="H23" s="279"/>
      <c r="I23" s="279"/>
      <c r="J23" s="279"/>
      <c r="K23" s="192"/>
      <c r="L23" s="192"/>
      <c r="M23" s="192"/>
      <c r="N23" s="192"/>
      <c r="Q23" s="41"/>
      <c r="S23" s="42"/>
      <c r="T23" s="33"/>
      <c r="U23" s="302" t="str">
        <f>IF(AND(ISNUMBER(U21), ISBLANK(U22)), "Please enter a load factor", "")</f>
        <v/>
      </c>
      <c r="V23" s="302"/>
      <c r="W23" s="302"/>
      <c r="X23" s="302"/>
      <c r="Y23" s="302"/>
      <c r="Z23" s="302"/>
    </row>
    <row r="24" spans="1:168" s="16" customFormat="1" ht="14.25" x14ac:dyDescent="0.2">
      <c r="A24" s="192"/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Q24" s="43"/>
    </row>
    <row r="25" spans="1:168" s="16" customFormat="1" ht="15" x14ac:dyDescent="0.25">
      <c r="A25" s="192"/>
      <c r="B25" s="192"/>
      <c r="C25" s="213"/>
      <c r="D25" s="213"/>
      <c r="E25" s="280" t="s">
        <v>22</v>
      </c>
      <c r="F25" s="281"/>
      <c r="G25" s="282"/>
      <c r="H25" s="192"/>
      <c r="I25" s="280" t="s">
        <v>23</v>
      </c>
      <c r="J25" s="281"/>
      <c r="K25" s="282"/>
      <c r="L25" s="192"/>
      <c r="M25" s="280" t="s">
        <v>24</v>
      </c>
      <c r="N25" s="282"/>
      <c r="Q25" s="43"/>
      <c r="S25" s="44"/>
      <c r="T25" s="44"/>
      <c r="U25" s="291" t="s">
        <v>22</v>
      </c>
      <c r="V25" s="306"/>
      <c r="W25" s="292"/>
      <c r="Y25" s="291" t="s">
        <v>23</v>
      </c>
      <c r="Z25" s="306"/>
      <c r="AA25" s="292"/>
      <c r="AC25" s="291" t="s">
        <v>24</v>
      </c>
      <c r="AD25" s="292"/>
    </row>
    <row r="26" spans="1:168" s="16" customFormat="1" ht="15" x14ac:dyDescent="0.25">
      <c r="A26" s="192"/>
      <c r="B26" s="192"/>
      <c r="C26" s="283"/>
      <c r="D26" s="197"/>
      <c r="E26" s="214" t="s">
        <v>25</v>
      </c>
      <c r="F26" s="214" t="s">
        <v>26</v>
      </c>
      <c r="G26" s="215" t="s">
        <v>27</v>
      </c>
      <c r="H26" s="192"/>
      <c r="I26" s="214" t="s">
        <v>25</v>
      </c>
      <c r="J26" s="216" t="s">
        <v>26</v>
      </c>
      <c r="K26" s="215" t="s">
        <v>27</v>
      </c>
      <c r="L26" s="192"/>
      <c r="M26" s="285" t="s">
        <v>28</v>
      </c>
      <c r="N26" s="287" t="s">
        <v>29</v>
      </c>
      <c r="Q26" s="43"/>
      <c r="S26" s="293"/>
      <c r="T26" s="45"/>
      <c r="U26" s="46" t="s">
        <v>25</v>
      </c>
      <c r="V26" s="46" t="s">
        <v>26</v>
      </c>
      <c r="W26" s="47" t="s">
        <v>27</v>
      </c>
      <c r="Y26" s="46" t="s">
        <v>25</v>
      </c>
      <c r="Z26" s="48" t="s">
        <v>26</v>
      </c>
      <c r="AA26" s="47" t="s">
        <v>27</v>
      </c>
      <c r="AC26" s="295" t="s">
        <v>28</v>
      </c>
      <c r="AD26" s="297" t="s">
        <v>29</v>
      </c>
    </row>
    <row r="27" spans="1:168" s="16" customFormat="1" ht="15" x14ac:dyDescent="0.25">
      <c r="A27" s="192"/>
      <c r="B27" s="192"/>
      <c r="C27" s="284"/>
      <c r="D27" s="197"/>
      <c r="E27" s="217" t="s">
        <v>30</v>
      </c>
      <c r="F27" s="217"/>
      <c r="G27" s="218" t="s">
        <v>30</v>
      </c>
      <c r="H27" s="192"/>
      <c r="I27" s="217" t="s">
        <v>30</v>
      </c>
      <c r="J27" s="218"/>
      <c r="K27" s="218" t="s">
        <v>30</v>
      </c>
      <c r="L27" s="192"/>
      <c r="M27" s="286"/>
      <c r="N27" s="288"/>
      <c r="Q27" s="43"/>
      <c r="S27" s="294"/>
      <c r="T27" s="45"/>
      <c r="U27" s="49" t="s">
        <v>30</v>
      </c>
      <c r="V27" s="49"/>
      <c r="W27" s="50" t="s">
        <v>30</v>
      </c>
      <c r="Y27" s="49" t="s">
        <v>30</v>
      </c>
      <c r="Z27" s="50"/>
      <c r="AA27" s="50" t="s">
        <v>30</v>
      </c>
      <c r="AC27" s="296"/>
      <c r="AD27" s="298"/>
    </row>
    <row r="28" spans="1:168" ht="14.25" x14ac:dyDescent="0.2">
      <c r="A28" s="219" t="s">
        <v>31</v>
      </c>
      <c r="B28" s="219"/>
      <c r="C28" s="220"/>
      <c r="D28" s="221"/>
      <c r="E28" s="54">
        <f>[2]Res_PSS!$I28</f>
        <v>12.51</v>
      </c>
      <c r="F28" s="55">
        <v>1</v>
      </c>
      <c r="G28" s="56">
        <f>F28*E28</f>
        <v>12.51</v>
      </c>
      <c r="H28" s="57"/>
      <c r="I28" s="54">
        <f>[3]Residential!$P$10</f>
        <v>12.69</v>
      </c>
      <c r="J28" s="58">
        <v>1</v>
      </c>
      <c r="K28" s="59">
        <f>J28*I28</f>
        <v>12.69</v>
      </c>
      <c r="L28" s="57"/>
      <c r="M28" s="60">
        <f>K28-G28</f>
        <v>0.17999999999999972</v>
      </c>
      <c r="N28" s="61">
        <f>IF((G28)=0,"",(M28/G28))</f>
        <v>1.4388489208633072E-2</v>
      </c>
      <c r="Q28" s="51" t="s">
        <v>31</v>
      </c>
      <c r="R28" s="51"/>
      <c r="S28" s="52"/>
      <c r="T28" s="53"/>
      <c r="U28" s="54">
        <v>12.34</v>
      </c>
      <c r="V28" s="55">
        <v>1</v>
      </c>
      <c r="W28" s="56">
        <f>V28*U28</f>
        <v>12.34</v>
      </c>
      <c r="X28" s="57"/>
      <c r="Y28" s="54">
        <v>12.4</v>
      </c>
      <c r="Z28" s="58">
        <v>1</v>
      </c>
      <c r="AA28" s="59">
        <f>Z28*Y28</f>
        <v>12.4</v>
      </c>
      <c r="AB28" s="57"/>
      <c r="AC28" s="60">
        <f>AA28-W28</f>
        <v>6.0000000000000497E-2</v>
      </c>
      <c r="AD28" s="61">
        <f>IF((W28)=0,"",(AC28/W28))</f>
        <v>4.862236628849311E-3</v>
      </c>
    </row>
    <row r="29" spans="1:168" ht="14.25" x14ac:dyDescent="0.2">
      <c r="A29" s="219" t="s">
        <v>32</v>
      </c>
      <c r="B29" s="219"/>
      <c r="C29" s="220"/>
      <c r="D29" s="221"/>
      <c r="E29" s="62">
        <f>[2]Res_PSS!$I29</f>
        <v>1.38E-2</v>
      </c>
      <c r="F29" s="63">
        <v>800</v>
      </c>
      <c r="G29" s="56">
        <f>F29*E29</f>
        <v>11.04</v>
      </c>
      <c r="H29" s="57"/>
      <c r="I29" s="62">
        <f>[3]Residential!$P$11</f>
        <v>1.4E-2</v>
      </c>
      <c r="J29" s="64">
        <f>F29</f>
        <v>800</v>
      </c>
      <c r="K29" s="56">
        <f>J29*I29</f>
        <v>11.200000000000001</v>
      </c>
      <c r="L29" s="57"/>
      <c r="M29" s="60">
        <f>K29-G29</f>
        <v>0.16000000000000192</v>
      </c>
      <c r="N29" s="61">
        <f>IF((G29)=0,"",(M29/G29))</f>
        <v>1.4492753623188581E-2</v>
      </c>
      <c r="Q29" s="51" t="s">
        <v>32</v>
      </c>
      <c r="R29" s="51"/>
      <c r="S29" s="52"/>
      <c r="T29" s="53"/>
      <c r="U29" s="62">
        <v>1.3599999999999999E-2</v>
      </c>
      <c r="V29" s="63">
        <v>800</v>
      </c>
      <c r="W29" s="56">
        <f>V29*U29</f>
        <v>10.879999999999999</v>
      </c>
      <c r="X29" s="57"/>
      <c r="Y29" s="62">
        <v>1.37E-2</v>
      </c>
      <c r="Z29" s="64">
        <f>V29</f>
        <v>800</v>
      </c>
      <c r="AA29" s="56">
        <f>Z29*Y29</f>
        <v>10.96</v>
      </c>
      <c r="AB29" s="57"/>
      <c r="AC29" s="60">
        <f>AA29-W29</f>
        <v>8.0000000000001847E-2</v>
      </c>
      <c r="AD29" s="61">
        <f>IF((W29)=0,"",(AC29/W29))</f>
        <v>7.352941176470759E-3</v>
      </c>
    </row>
    <row r="30" spans="1:168" ht="14.25" x14ac:dyDescent="0.2">
      <c r="A30" s="222" t="s">
        <v>33</v>
      </c>
      <c r="B30" s="222"/>
      <c r="C30" s="220"/>
      <c r="D30" s="221"/>
      <c r="E30" s="66">
        <f>[2]Res_PSS!$I30</f>
        <v>0.51</v>
      </c>
      <c r="F30" s="55">
        <v>1</v>
      </c>
      <c r="G30" s="56">
        <f t="shared" ref="G30:G31" si="0">F30*E30</f>
        <v>0.51</v>
      </c>
      <c r="H30" s="57"/>
      <c r="I30" s="66">
        <f>[3]Residential!$P$77</f>
        <v>0.27</v>
      </c>
      <c r="J30" s="58">
        <v>1</v>
      </c>
      <c r="K30" s="59">
        <f t="shared" ref="K30:K31" si="1">J30*I30</f>
        <v>0.27</v>
      </c>
      <c r="L30" s="57"/>
      <c r="M30" s="60">
        <f t="shared" ref="M30:M33" si="2">K30-G30</f>
        <v>-0.24</v>
      </c>
      <c r="N30" s="61">
        <f t="shared" ref="N30:N33" si="3">IF((G30)=0,"",(M30/G30))</f>
        <v>-0.47058823529411764</v>
      </c>
      <c r="Q30" s="65" t="s">
        <v>33</v>
      </c>
      <c r="R30" s="65"/>
      <c r="S30" s="52"/>
      <c r="T30" s="53"/>
      <c r="U30" s="66">
        <v>0.06</v>
      </c>
      <c r="V30" s="55">
        <v>1</v>
      </c>
      <c r="W30" s="56">
        <f t="shared" ref="W30:W31" si="4">V30*U30</f>
        <v>0.06</v>
      </c>
      <c r="X30" s="57"/>
      <c r="Y30" s="66">
        <v>0.51</v>
      </c>
      <c r="Z30" s="58">
        <v>1</v>
      </c>
      <c r="AA30" s="59">
        <f t="shared" ref="AA30:AA31" si="5">Z30*Y30</f>
        <v>0.51</v>
      </c>
      <c r="AB30" s="57"/>
      <c r="AC30" s="60">
        <f t="shared" ref="AC30:AC33" si="6">AA30-W30</f>
        <v>0.45</v>
      </c>
      <c r="AD30" s="61">
        <f t="shared" ref="AD30:AD33" si="7">IF((W30)=0,"",(AC30/W30))</f>
        <v>7.5000000000000009</v>
      </c>
    </row>
    <row r="31" spans="1:168" ht="14.25" x14ac:dyDescent="0.2">
      <c r="A31" s="223" t="s">
        <v>34</v>
      </c>
      <c r="B31" s="224"/>
      <c r="C31" s="225"/>
      <c r="D31" s="226"/>
      <c r="E31" s="71">
        <f>[2]Res_PSS!$I31</f>
        <v>1.5E-3</v>
      </c>
      <c r="F31" s="72">
        <v>800</v>
      </c>
      <c r="G31" s="73">
        <f t="shared" si="0"/>
        <v>1.2</v>
      </c>
      <c r="H31" s="74"/>
      <c r="I31" s="71">
        <f>[3]Residential!$P$78</f>
        <v>2.0000000000000001E-4</v>
      </c>
      <c r="J31" s="75">
        <f>F31</f>
        <v>800</v>
      </c>
      <c r="K31" s="73">
        <f t="shared" si="1"/>
        <v>0.16</v>
      </c>
      <c r="L31" s="74"/>
      <c r="M31" s="76">
        <f t="shared" si="2"/>
        <v>-1.04</v>
      </c>
      <c r="N31" s="77">
        <f t="shared" si="3"/>
        <v>-0.8666666666666667</v>
      </c>
      <c r="Q31" s="67" t="s">
        <v>34</v>
      </c>
      <c r="R31" s="68"/>
      <c r="S31" s="69"/>
      <c r="T31" s="70"/>
      <c r="U31" s="71">
        <v>1.4E-3</v>
      </c>
      <c r="V31" s="72">
        <v>800</v>
      </c>
      <c r="W31" s="73">
        <f t="shared" si="4"/>
        <v>1.1199999999999999</v>
      </c>
      <c r="X31" s="74"/>
      <c r="Y31" s="71">
        <v>1.5E-3</v>
      </c>
      <c r="Z31" s="75">
        <f>V31</f>
        <v>800</v>
      </c>
      <c r="AA31" s="73">
        <f t="shared" si="5"/>
        <v>1.2</v>
      </c>
      <c r="AB31" s="74"/>
      <c r="AC31" s="76">
        <f t="shared" si="6"/>
        <v>8.0000000000000071E-2</v>
      </c>
      <c r="AD31" s="77">
        <f t="shared" si="7"/>
        <v>7.1428571428571494E-2</v>
      </c>
    </row>
    <row r="32" spans="1:168" s="90" customFormat="1" ht="15" x14ac:dyDescent="0.2">
      <c r="A32" s="227" t="s">
        <v>35</v>
      </c>
      <c r="B32" s="228"/>
      <c r="C32" s="228"/>
      <c r="D32" s="229"/>
      <c r="E32" s="81"/>
      <c r="F32" s="82"/>
      <c r="G32" s="83">
        <f>SUM(G28:G31)</f>
        <v>25.259999999999998</v>
      </c>
      <c r="H32" s="84"/>
      <c r="I32" s="81"/>
      <c r="J32" s="85"/>
      <c r="K32" s="83">
        <f>SUM(K28:K31)</f>
        <v>24.32</v>
      </c>
      <c r="L32" s="86"/>
      <c r="M32" s="87">
        <f t="shared" si="2"/>
        <v>-0.93999999999999773</v>
      </c>
      <c r="N32" s="88">
        <f t="shared" si="3"/>
        <v>-3.7212984956452803E-2</v>
      </c>
      <c r="O32" s="89"/>
      <c r="P32" s="89"/>
      <c r="Q32" s="78" t="s">
        <v>35</v>
      </c>
      <c r="R32" s="79"/>
      <c r="S32" s="79"/>
      <c r="T32" s="80"/>
      <c r="U32" s="81"/>
      <c r="V32" s="82"/>
      <c r="W32" s="83">
        <f>SUM(W28:W31)</f>
        <v>24.4</v>
      </c>
      <c r="X32" s="84"/>
      <c r="Y32" s="81"/>
      <c r="Z32" s="85"/>
      <c r="AA32" s="83">
        <f>SUM(AA28:AA31)</f>
        <v>25.07</v>
      </c>
      <c r="AB32" s="86"/>
      <c r="AC32" s="87">
        <f t="shared" si="6"/>
        <v>0.67000000000000171</v>
      </c>
      <c r="AD32" s="88">
        <f t="shared" si="7"/>
        <v>2.7459016393442694E-2</v>
      </c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89"/>
      <c r="CP32" s="89"/>
      <c r="CQ32" s="89"/>
      <c r="CR32" s="89"/>
      <c r="CS32" s="89"/>
      <c r="CT32" s="89"/>
      <c r="CU32" s="89"/>
      <c r="CV32" s="89"/>
      <c r="CW32" s="89"/>
      <c r="CX32" s="89"/>
      <c r="CY32" s="89"/>
      <c r="CZ32" s="89"/>
      <c r="DA32" s="89"/>
      <c r="DB32" s="89"/>
      <c r="DC32" s="89"/>
      <c r="DD32" s="89"/>
      <c r="DE32" s="89"/>
      <c r="DF32" s="89"/>
      <c r="DG32" s="89"/>
      <c r="DH32" s="89"/>
      <c r="DI32" s="89"/>
      <c r="DJ32" s="89"/>
      <c r="DK32" s="89"/>
      <c r="DL32" s="89"/>
      <c r="DM32" s="89"/>
      <c r="DN32" s="89"/>
      <c r="DO32" s="89"/>
      <c r="DP32" s="89"/>
      <c r="DQ32" s="89"/>
      <c r="DR32" s="89"/>
      <c r="DS32" s="89"/>
      <c r="DT32" s="89"/>
      <c r="DU32" s="89"/>
      <c r="DV32" s="89"/>
      <c r="DW32" s="89"/>
      <c r="DX32" s="89"/>
      <c r="DY32" s="89"/>
      <c r="DZ32" s="89"/>
      <c r="EA32" s="89"/>
      <c r="EB32" s="89"/>
      <c r="EC32" s="89"/>
      <c r="ED32" s="89"/>
      <c r="EE32" s="89"/>
      <c r="EF32" s="89"/>
      <c r="EG32" s="89"/>
      <c r="EH32" s="89"/>
      <c r="EI32" s="89"/>
      <c r="EJ32" s="89"/>
      <c r="EK32" s="89"/>
      <c r="EL32" s="89"/>
      <c r="EM32" s="89"/>
      <c r="EN32" s="89"/>
      <c r="EO32" s="89"/>
      <c r="EP32" s="89"/>
      <c r="EQ32" s="89"/>
      <c r="ER32" s="89"/>
      <c r="ES32" s="89"/>
      <c r="ET32" s="89"/>
      <c r="EU32" s="89"/>
      <c r="EV32" s="89"/>
      <c r="EW32" s="89"/>
      <c r="EX32" s="89"/>
      <c r="EY32" s="89"/>
      <c r="EZ32" s="89"/>
      <c r="FA32" s="89"/>
      <c r="FB32" s="89"/>
      <c r="FC32" s="89"/>
      <c r="FD32" s="89"/>
      <c r="FE32" s="89"/>
      <c r="FF32" s="89"/>
      <c r="FG32" s="89"/>
      <c r="FH32" s="89"/>
      <c r="FI32" s="89"/>
      <c r="FJ32" s="89"/>
      <c r="FK32" s="89"/>
      <c r="FL32" s="89"/>
    </row>
    <row r="33" spans="1:30" s="22" customFormat="1" ht="14.25" x14ac:dyDescent="0.2">
      <c r="A33" s="230" t="s">
        <v>36</v>
      </c>
      <c r="B33" s="231"/>
      <c r="C33" s="232"/>
      <c r="D33" s="233"/>
      <c r="E33" s="62">
        <f>[2]Res_PSS!$I33</f>
        <v>9.2460000000000001E-2</v>
      </c>
      <c r="F33" s="95">
        <f>E18*(E16-1)</f>
        <v>27.59999999999998</v>
      </c>
      <c r="G33" s="56">
        <f>E33*F33</f>
        <v>2.5518959999999984</v>
      </c>
      <c r="H33" s="84"/>
      <c r="I33" s="62">
        <f>[3]Residential!$P$15</f>
        <v>9.2460000000000001E-2</v>
      </c>
      <c r="J33" s="95">
        <f>F33</f>
        <v>27.59999999999998</v>
      </c>
      <c r="K33" s="56">
        <f>I33*J33</f>
        <v>2.5518959999999984</v>
      </c>
      <c r="L33" s="96"/>
      <c r="M33" s="60">
        <f t="shared" si="2"/>
        <v>0</v>
      </c>
      <c r="N33" s="61">
        <f t="shared" si="3"/>
        <v>0</v>
      </c>
      <c r="Q33" s="91" t="s">
        <v>36</v>
      </c>
      <c r="R33" s="92"/>
      <c r="S33" s="93"/>
      <c r="T33" s="94"/>
      <c r="U33" s="62">
        <f>U45*0.64+U46*0.18+U47*0.18</f>
        <v>8.8919999999999999E-2</v>
      </c>
      <c r="V33" s="95">
        <f>U18*(U16-1)</f>
        <v>27.59999999999998</v>
      </c>
      <c r="W33" s="56">
        <f>U33*V33</f>
        <v>2.4541919999999982</v>
      </c>
      <c r="X33" s="84"/>
      <c r="Y33" s="62">
        <f>Y45*0.64+Y46*0.18+Y47*0.18</f>
        <v>8.8919999999999999E-2</v>
      </c>
      <c r="Z33" s="95">
        <f>V33</f>
        <v>27.59999999999998</v>
      </c>
      <c r="AA33" s="56">
        <f>Y33*Z33</f>
        <v>2.4541919999999982</v>
      </c>
      <c r="AB33" s="96"/>
      <c r="AC33" s="60">
        <f t="shared" si="6"/>
        <v>0</v>
      </c>
      <c r="AD33" s="61">
        <f t="shared" si="7"/>
        <v>0</v>
      </c>
    </row>
    <row r="34" spans="1:30" s="22" customFormat="1" ht="14.25" x14ac:dyDescent="0.2">
      <c r="A34" s="230" t="s">
        <v>37</v>
      </c>
      <c r="B34" s="231"/>
      <c r="C34" s="232"/>
      <c r="D34" s="233"/>
      <c r="E34" s="97">
        <f>[2]Res_PSS!$I34</f>
        <v>-2.5000000000000001E-3</v>
      </c>
      <c r="F34" s="95">
        <v>800</v>
      </c>
      <c r="G34" s="56">
        <f>F34*E34</f>
        <v>-2</v>
      </c>
      <c r="H34" s="84"/>
      <c r="I34" s="97">
        <f>[3]Residential!$P$79</f>
        <v>-5.9999999999999995E-4</v>
      </c>
      <c r="J34" s="95">
        <f>F34</f>
        <v>800</v>
      </c>
      <c r="K34" s="56">
        <f>J34*I34</f>
        <v>-0.48</v>
      </c>
      <c r="L34" s="96"/>
      <c r="M34" s="60">
        <f>K34-G34</f>
        <v>1.52</v>
      </c>
      <c r="N34" s="61">
        <f>IF((G34)=0,"",(M34/G34))</f>
        <v>-0.76</v>
      </c>
      <c r="Q34" s="91" t="s">
        <v>37</v>
      </c>
      <c r="R34" s="92"/>
      <c r="S34" s="93"/>
      <c r="T34" s="94"/>
      <c r="U34" s="97">
        <v>-1.9E-3</v>
      </c>
      <c r="V34" s="95">
        <v>800</v>
      </c>
      <c r="W34" s="56">
        <f>V34*U34</f>
        <v>-1.52</v>
      </c>
      <c r="X34" s="84"/>
      <c r="Y34" s="97">
        <v>-2.5000000000000001E-3</v>
      </c>
      <c r="Z34" s="95">
        <f>V34</f>
        <v>800</v>
      </c>
      <c r="AA34" s="56">
        <f>Z34*Y34</f>
        <v>-2</v>
      </c>
      <c r="AB34" s="96"/>
      <c r="AC34" s="60">
        <f>AA34-W34</f>
        <v>-0.48</v>
      </c>
      <c r="AD34" s="61">
        <f>IF((W34)=0,"",(AC34/W34))</f>
        <v>0.31578947368421051</v>
      </c>
    </row>
    <row r="35" spans="1:30" s="22" customFormat="1" ht="14.25" x14ac:dyDescent="0.2">
      <c r="A35" s="231" t="s">
        <v>38</v>
      </c>
      <c r="B35" s="231"/>
      <c r="C35" s="232"/>
      <c r="D35" s="233"/>
      <c r="E35" s="62">
        <f>[2]Res_PSS!$I35</f>
        <v>2.9999999999999997E-4</v>
      </c>
      <c r="F35" s="95">
        <v>800</v>
      </c>
      <c r="G35" s="56">
        <f>F35*E35</f>
        <v>0.24</v>
      </c>
      <c r="H35" s="84"/>
      <c r="I35" s="62">
        <f>[3]Residential!$P$17</f>
        <v>2.9999999999999997E-4</v>
      </c>
      <c r="J35" s="95">
        <f>F35</f>
        <v>800</v>
      </c>
      <c r="K35" s="56">
        <f>J35*I35</f>
        <v>0.24</v>
      </c>
      <c r="L35" s="96"/>
      <c r="M35" s="60">
        <f>K35-G35</f>
        <v>0</v>
      </c>
      <c r="N35" s="61">
        <f>IF((G35)=0,"",(M35/G35))</f>
        <v>0</v>
      </c>
      <c r="Q35" s="98" t="s">
        <v>38</v>
      </c>
      <c r="R35" s="92"/>
      <c r="S35" s="93"/>
      <c r="T35" s="94"/>
      <c r="U35" s="62">
        <v>2.9999999999999997E-4</v>
      </c>
      <c r="V35" s="95">
        <v>800</v>
      </c>
      <c r="W35" s="56">
        <f>V35*U35</f>
        <v>0.24</v>
      </c>
      <c r="X35" s="84"/>
      <c r="Y35" s="62">
        <v>2.9999999999999997E-4</v>
      </c>
      <c r="Z35" s="95">
        <f>V35</f>
        <v>800</v>
      </c>
      <c r="AA35" s="56">
        <f>Z35*Y35</f>
        <v>0.24</v>
      </c>
      <c r="AB35" s="96"/>
      <c r="AC35" s="60">
        <f>AA35-W35</f>
        <v>0</v>
      </c>
      <c r="AD35" s="61">
        <f>IF((W35)=0,"",(AC35/W35))</f>
        <v>0</v>
      </c>
    </row>
    <row r="36" spans="1:30" s="22" customFormat="1" ht="14.25" x14ac:dyDescent="0.2">
      <c r="A36" s="231" t="s">
        <v>39</v>
      </c>
      <c r="B36" s="231"/>
      <c r="C36" s="232"/>
      <c r="D36" s="233"/>
      <c r="E36" s="62">
        <f>[2]Res_PSS!$I36</f>
        <v>0.79</v>
      </c>
      <c r="F36" s="95">
        <v>1</v>
      </c>
      <c r="G36" s="56">
        <f>F36*E36</f>
        <v>0.79</v>
      </c>
      <c r="H36" s="84"/>
      <c r="I36" s="62">
        <f>[3]Residential!$P$18</f>
        <v>0.79</v>
      </c>
      <c r="J36" s="95">
        <v>1</v>
      </c>
      <c r="K36" s="56">
        <f>J36*I36</f>
        <v>0.79</v>
      </c>
      <c r="L36" s="96"/>
      <c r="M36" s="60">
        <f>K36-G36</f>
        <v>0</v>
      </c>
      <c r="N36" s="61">
        <f>IF((G36)=0,"",(M36/G36))</f>
        <v>0</v>
      </c>
      <c r="Q36" s="98" t="s">
        <v>39</v>
      </c>
      <c r="R36" s="92"/>
      <c r="S36" s="93"/>
      <c r="T36" s="94"/>
      <c r="U36" s="62">
        <v>0.79</v>
      </c>
      <c r="V36" s="95">
        <v>1</v>
      </c>
      <c r="W36" s="56">
        <f>V36*U36</f>
        <v>0.79</v>
      </c>
      <c r="X36" s="84"/>
      <c r="Y36" s="62">
        <v>0.79</v>
      </c>
      <c r="Z36" s="95">
        <v>1</v>
      </c>
      <c r="AA36" s="56">
        <f>Z36*Y36</f>
        <v>0.79</v>
      </c>
      <c r="AB36" s="96"/>
      <c r="AC36" s="60">
        <f>AA36-W36</f>
        <v>0</v>
      </c>
      <c r="AD36" s="61">
        <f>IF((W36)=0,"",(AC36/W36))</f>
        <v>0</v>
      </c>
    </row>
    <row r="37" spans="1:30" s="22" customFormat="1" ht="15" x14ac:dyDescent="0.2">
      <c r="A37" s="234" t="s">
        <v>40</v>
      </c>
      <c r="B37" s="235"/>
      <c r="C37" s="235"/>
      <c r="D37" s="236"/>
      <c r="E37" s="102"/>
      <c r="F37" s="102"/>
      <c r="G37" s="103">
        <f>SUM(G32:G36)</f>
        <v>26.841895999999995</v>
      </c>
      <c r="H37" s="84"/>
      <c r="I37" s="102"/>
      <c r="J37" s="104"/>
      <c r="K37" s="103">
        <f>SUM(K32:K36)</f>
        <v>27.421895999999997</v>
      </c>
      <c r="L37" s="86"/>
      <c r="M37" s="105">
        <f t="shared" ref="M37:M53" si="8">K37-G37</f>
        <v>0.58000000000000185</v>
      </c>
      <c r="N37" s="106">
        <f t="shared" ref="N37:N53" si="9">IF((G37)=0,"",(M37/G37))</f>
        <v>2.1608011595008116E-2</v>
      </c>
      <c r="Q37" s="99" t="s">
        <v>40</v>
      </c>
      <c r="R37" s="100"/>
      <c r="S37" s="100"/>
      <c r="T37" s="101"/>
      <c r="U37" s="102"/>
      <c r="V37" s="102"/>
      <c r="W37" s="103">
        <f>SUM(W32:W36)</f>
        <v>26.364191999999996</v>
      </c>
      <c r="X37" s="84"/>
      <c r="Y37" s="102"/>
      <c r="Z37" s="104"/>
      <c r="AA37" s="103">
        <f>SUM(AA32:AA36)</f>
        <v>26.554191999999997</v>
      </c>
      <c r="AB37" s="86"/>
      <c r="AC37" s="105">
        <f t="shared" ref="AC37:AC47" si="10">AA37-W37</f>
        <v>0.19000000000000128</v>
      </c>
      <c r="AD37" s="106">
        <f t="shared" ref="AD37:AD47" si="11">IF((W37)=0,"",(AC37/W37))</f>
        <v>7.206744663367696E-3</v>
      </c>
    </row>
    <row r="38" spans="1:30" s="22" customFormat="1" ht="14.25" x14ac:dyDescent="0.2">
      <c r="A38" s="237" t="s">
        <v>41</v>
      </c>
      <c r="B38" s="237"/>
      <c r="C38" s="238"/>
      <c r="D38" s="239"/>
      <c r="E38" s="62">
        <f>[2]Res_PSS!$I38</f>
        <v>7.7000000000000002E-3</v>
      </c>
      <c r="F38" s="110">
        <v>827.6</v>
      </c>
      <c r="G38" s="56">
        <f>F38*E38</f>
        <v>6.3725200000000006</v>
      </c>
      <c r="H38" s="84"/>
      <c r="I38" s="62">
        <f>[3]Residential!$P$20</f>
        <v>8.0000000000000002E-3</v>
      </c>
      <c r="J38" s="111">
        <f>F38</f>
        <v>827.6</v>
      </c>
      <c r="K38" s="56">
        <f>J38*I38</f>
        <v>6.6208</v>
      </c>
      <c r="L38" s="96"/>
      <c r="M38" s="60">
        <f t="shared" si="8"/>
        <v>0.24827999999999939</v>
      </c>
      <c r="N38" s="61">
        <f t="shared" si="9"/>
        <v>3.8961038961038863E-2</v>
      </c>
      <c r="Q38" s="107" t="s">
        <v>41</v>
      </c>
      <c r="R38" s="107"/>
      <c r="S38" s="108"/>
      <c r="T38" s="109"/>
      <c r="U38" s="62">
        <v>7.4000000000000003E-3</v>
      </c>
      <c r="V38" s="110">
        <v>827.6</v>
      </c>
      <c r="W38" s="56">
        <f>V38*U38</f>
        <v>6.1242400000000004</v>
      </c>
      <c r="X38" s="84"/>
      <c r="Y38" s="62">
        <v>7.3000000000000001E-3</v>
      </c>
      <c r="Z38" s="111">
        <f>V38</f>
        <v>827.6</v>
      </c>
      <c r="AA38" s="56">
        <f>Z38*Y38</f>
        <v>6.04148</v>
      </c>
      <c r="AB38" s="96"/>
      <c r="AC38" s="60">
        <f t="shared" si="10"/>
        <v>-8.2760000000000389E-2</v>
      </c>
      <c r="AD38" s="61">
        <f t="shared" si="11"/>
        <v>-1.3513513513513577E-2</v>
      </c>
    </row>
    <row r="39" spans="1:30" s="22" customFormat="1" ht="14.25" x14ac:dyDescent="0.2">
      <c r="A39" s="289" t="s">
        <v>42</v>
      </c>
      <c r="B39" s="289"/>
      <c r="C39" s="289"/>
      <c r="D39" s="239"/>
      <c r="E39" s="62">
        <f>[2]Res_PSS!$I39</f>
        <v>3.3999999999999998E-3</v>
      </c>
      <c r="F39" s="110">
        <v>827.6</v>
      </c>
      <c r="G39" s="56">
        <f>F39*E39</f>
        <v>2.8138399999999999</v>
      </c>
      <c r="H39" s="84"/>
      <c r="I39" s="62">
        <f>[3]Residential!$P$21</f>
        <v>3.5000000000000001E-3</v>
      </c>
      <c r="J39" s="111">
        <f>F39</f>
        <v>827.6</v>
      </c>
      <c r="K39" s="56">
        <f>J39*I39</f>
        <v>2.8966000000000003</v>
      </c>
      <c r="L39" s="96"/>
      <c r="M39" s="60">
        <f t="shared" si="8"/>
        <v>8.2760000000000389E-2</v>
      </c>
      <c r="N39" s="61">
        <f t="shared" si="9"/>
        <v>2.9411764705882491E-2</v>
      </c>
      <c r="Q39" s="303" t="s">
        <v>42</v>
      </c>
      <c r="R39" s="303"/>
      <c r="S39" s="303"/>
      <c r="T39" s="109"/>
      <c r="U39" s="62">
        <v>3.2000000000000002E-3</v>
      </c>
      <c r="V39" s="110">
        <v>827.6</v>
      </c>
      <c r="W39" s="56">
        <f>V39*U39</f>
        <v>2.64832</v>
      </c>
      <c r="X39" s="84"/>
      <c r="Y39" s="62">
        <v>3.2000000000000002E-3</v>
      </c>
      <c r="Z39" s="111">
        <f>V39</f>
        <v>827.6</v>
      </c>
      <c r="AA39" s="56">
        <f>Z39*Y39</f>
        <v>2.64832</v>
      </c>
      <c r="AB39" s="96"/>
      <c r="AC39" s="60">
        <f t="shared" si="10"/>
        <v>0</v>
      </c>
      <c r="AD39" s="61">
        <f t="shared" si="11"/>
        <v>0</v>
      </c>
    </row>
    <row r="40" spans="1:30" s="22" customFormat="1" ht="15" x14ac:dyDescent="0.2">
      <c r="A40" s="234" t="s">
        <v>43</v>
      </c>
      <c r="B40" s="240"/>
      <c r="C40" s="240"/>
      <c r="D40" s="241"/>
      <c r="E40" s="102"/>
      <c r="F40" s="102"/>
      <c r="G40" s="103">
        <f>SUM(G37:G39)</f>
        <v>36.028255999999992</v>
      </c>
      <c r="H40" s="114"/>
      <c r="I40" s="115"/>
      <c r="J40" s="116"/>
      <c r="K40" s="103">
        <f>SUM(K37:K39)</f>
        <v>36.939295999999999</v>
      </c>
      <c r="L40" s="117"/>
      <c r="M40" s="105">
        <f t="shared" si="8"/>
        <v>0.91104000000000696</v>
      </c>
      <c r="N40" s="106">
        <f t="shared" si="9"/>
        <v>2.5286819323144787E-2</v>
      </c>
      <c r="Q40" s="99" t="s">
        <v>43</v>
      </c>
      <c r="R40" s="112"/>
      <c r="S40" s="112"/>
      <c r="T40" s="113"/>
      <c r="U40" s="102"/>
      <c r="V40" s="102"/>
      <c r="W40" s="103">
        <f>SUM(W37:W39)</f>
        <v>35.136751999999994</v>
      </c>
      <c r="X40" s="114"/>
      <c r="Y40" s="115"/>
      <c r="Z40" s="116"/>
      <c r="AA40" s="103">
        <f>SUM(AA37:AA39)</f>
        <v>35.243991999999992</v>
      </c>
      <c r="AB40" s="117"/>
      <c r="AC40" s="105">
        <f t="shared" si="10"/>
        <v>0.10723999999999734</v>
      </c>
      <c r="AD40" s="106">
        <f t="shared" si="11"/>
        <v>3.0520749328224006E-3</v>
      </c>
    </row>
    <row r="41" spans="1:30" s="22" customFormat="1" ht="14.25" x14ac:dyDescent="0.2">
      <c r="A41" s="242" t="s">
        <v>44</v>
      </c>
      <c r="B41" s="231"/>
      <c r="C41" s="232"/>
      <c r="D41" s="233"/>
      <c r="E41" s="119">
        <f>[2]Res_PSS!$I41</f>
        <v>4.4000000000000003E-3</v>
      </c>
      <c r="F41" s="110">
        <f>E18*E16</f>
        <v>827.6</v>
      </c>
      <c r="G41" s="120">
        <f t="shared" ref="G41:G47" si="12">F41*E41</f>
        <v>3.6414400000000002</v>
      </c>
      <c r="H41" s="96"/>
      <c r="I41" s="119">
        <f>[4]Residential!$O$23</f>
        <v>4.4000000000000003E-3</v>
      </c>
      <c r="J41" s="111">
        <f>E18*E16</f>
        <v>827.6</v>
      </c>
      <c r="K41" s="120">
        <f t="shared" ref="K41:K47" si="13">J41*I41</f>
        <v>3.6414400000000002</v>
      </c>
      <c r="L41" s="96"/>
      <c r="M41" s="60">
        <f t="shared" si="8"/>
        <v>0</v>
      </c>
      <c r="N41" s="121">
        <f t="shared" si="9"/>
        <v>0</v>
      </c>
      <c r="Q41" s="118" t="s">
        <v>44</v>
      </c>
      <c r="R41" s="92"/>
      <c r="S41" s="93"/>
      <c r="T41" s="94"/>
      <c r="U41" s="119">
        <v>4.4000000000000003E-3</v>
      </c>
      <c r="V41" s="110">
        <f>U18*U16</f>
        <v>827.6</v>
      </c>
      <c r="W41" s="120">
        <f t="shared" ref="W41:W47" si="14">V41*U41</f>
        <v>3.6414400000000002</v>
      </c>
      <c r="X41" s="96"/>
      <c r="Y41" s="119">
        <v>4.4000000000000003E-3</v>
      </c>
      <c r="Z41" s="111">
        <f>U18*U16</f>
        <v>827.6</v>
      </c>
      <c r="AA41" s="120">
        <f t="shared" ref="AA41:AA47" si="15">Z41*Y41</f>
        <v>3.6414400000000002</v>
      </c>
      <c r="AB41" s="96"/>
      <c r="AC41" s="60">
        <f t="shared" si="10"/>
        <v>0</v>
      </c>
      <c r="AD41" s="121">
        <f t="shared" si="11"/>
        <v>0</v>
      </c>
    </row>
    <row r="42" spans="1:30" s="22" customFormat="1" ht="14.25" x14ac:dyDescent="0.2">
      <c r="A42" s="242" t="s">
        <v>45</v>
      </c>
      <c r="B42" s="231"/>
      <c r="C42" s="232"/>
      <c r="D42" s="233"/>
      <c r="E42" s="119">
        <f>[2]Res_PSS!$I42</f>
        <v>1.2999999999999999E-3</v>
      </c>
      <c r="F42" s="110">
        <f>E18*E16</f>
        <v>827.6</v>
      </c>
      <c r="G42" s="120">
        <f t="shared" si="12"/>
        <v>1.0758799999999999</v>
      </c>
      <c r="H42" s="96"/>
      <c r="I42" s="119">
        <v>1.2999999999999999E-3</v>
      </c>
      <c r="J42" s="111">
        <f>E18*E16</f>
        <v>827.6</v>
      </c>
      <c r="K42" s="120">
        <f t="shared" si="13"/>
        <v>1.0758799999999999</v>
      </c>
      <c r="L42" s="96"/>
      <c r="M42" s="60">
        <f t="shared" si="8"/>
        <v>0</v>
      </c>
      <c r="N42" s="121">
        <f t="shared" si="9"/>
        <v>0</v>
      </c>
      <c r="Q42" s="118" t="s">
        <v>45</v>
      </c>
      <c r="R42" s="92"/>
      <c r="S42" s="93"/>
      <c r="T42" s="94"/>
      <c r="U42" s="119">
        <v>1.1999999999999999E-3</v>
      </c>
      <c r="V42" s="110">
        <f>U18*U16</f>
        <v>827.6</v>
      </c>
      <c r="W42" s="120">
        <f t="shared" si="14"/>
        <v>0.99311999999999989</v>
      </c>
      <c r="X42" s="96"/>
      <c r="Y42" s="119">
        <v>1.1999999999999999E-3</v>
      </c>
      <c r="Z42" s="111">
        <f>U18*U16</f>
        <v>827.6</v>
      </c>
      <c r="AA42" s="120">
        <f t="shared" si="15"/>
        <v>0.99311999999999989</v>
      </c>
      <c r="AB42" s="96"/>
      <c r="AC42" s="60">
        <f t="shared" si="10"/>
        <v>0</v>
      </c>
      <c r="AD42" s="121">
        <f t="shared" si="11"/>
        <v>0</v>
      </c>
    </row>
    <row r="43" spans="1:30" s="22" customFormat="1" ht="14.25" x14ac:dyDescent="0.2">
      <c r="A43" s="231" t="s">
        <v>46</v>
      </c>
      <c r="B43" s="231"/>
      <c r="C43" s="232"/>
      <c r="D43" s="233"/>
      <c r="E43" s="272">
        <f>[2]Res_PSS!$I43</f>
        <v>0.25</v>
      </c>
      <c r="F43" s="110">
        <v>1</v>
      </c>
      <c r="G43" s="120">
        <f t="shared" si="12"/>
        <v>0.25</v>
      </c>
      <c r="H43" s="96"/>
      <c r="I43" s="272">
        <v>0.25</v>
      </c>
      <c r="J43" s="111">
        <v>1</v>
      </c>
      <c r="K43" s="120">
        <f t="shared" si="13"/>
        <v>0.25</v>
      </c>
      <c r="L43" s="96"/>
      <c r="M43" s="60">
        <f t="shared" si="8"/>
        <v>0</v>
      </c>
      <c r="N43" s="121">
        <f t="shared" si="9"/>
        <v>0</v>
      </c>
      <c r="Q43" s="92" t="s">
        <v>46</v>
      </c>
      <c r="R43" s="92"/>
      <c r="S43" s="93"/>
      <c r="T43" s="94"/>
      <c r="U43" s="119">
        <v>0.25</v>
      </c>
      <c r="V43" s="110">
        <v>1</v>
      </c>
      <c r="W43" s="120">
        <f t="shared" si="14"/>
        <v>0.25</v>
      </c>
      <c r="X43" s="96"/>
      <c r="Y43" s="119">
        <v>0.25</v>
      </c>
      <c r="Z43" s="111">
        <v>1</v>
      </c>
      <c r="AA43" s="120">
        <f t="shared" si="15"/>
        <v>0.25</v>
      </c>
      <c r="AB43" s="96"/>
      <c r="AC43" s="60">
        <f t="shared" si="10"/>
        <v>0</v>
      </c>
      <c r="AD43" s="121">
        <f t="shared" si="11"/>
        <v>0</v>
      </c>
    </row>
    <row r="44" spans="1:30" s="22" customFormat="1" ht="14.25" x14ac:dyDescent="0.2">
      <c r="A44" s="231" t="s">
        <v>47</v>
      </c>
      <c r="B44" s="231"/>
      <c r="C44" s="232"/>
      <c r="D44" s="233"/>
      <c r="E44" s="273">
        <f>[2]Res_PSS!$I44</f>
        <v>7.0000000000000001E-3</v>
      </c>
      <c r="F44" s="110">
        <f>E18</f>
        <v>800</v>
      </c>
      <c r="G44" s="120">
        <f t="shared" si="12"/>
        <v>5.6000000000000005</v>
      </c>
      <c r="H44" s="96"/>
      <c r="I44" s="273">
        <v>7.0000000000000001E-3</v>
      </c>
      <c r="J44" s="111">
        <f>E18</f>
        <v>800</v>
      </c>
      <c r="K44" s="120">
        <f t="shared" si="13"/>
        <v>5.6000000000000005</v>
      </c>
      <c r="L44" s="96"/>
      <c r="M44" s="60">
        <f t="shared" si="8"/>
        <v>0</v>
      </c>
      <c r="N44" s="121">
        <f t="shared" si="9"/>
        <v>0</v>
      </c>
      <c r="Q44" s="92" t="s">
        <v>47</v>
      </c>
      <c r="R44" s="92"/>
      <c r="S44" s="93"/>
      <c r="T44" s="94"/>
      <c r="U44" s="119">
        <v>7.0000000000000001E-3</v>
      </c>
      <c r="V44" s="110">
        <f>U18</f>
        <v>800</v>
      </c>
      <c r="W44" s="120">
        <f t="shared" si="14"/>
        <v>5.6000000000000005</v>
      </c>
      <c r="X44" s="96"/>
      <c r="Y44" s="119">
        <v>7.0000000000000001E-3</v>
      </c>
      <c r="Z44" s="111">
        <f>U18</f>
        <v>800</v>
      </c>
      <c r="AA44" s="120">
        <f t="shared" si="15"/>
        <v>5.6000000000000005</v>
      </c>
      <c r="AB44" s="96"/>
      <c r="AC44" s="60">
        <f t="shared" si="10"/>
        <v>0</v>
      </c>
      <c r="AD44" s="121">
        <f t="shared" si="11"/>
        <v>0</v>
      </c>
    </row>
    <row r="45" spans="1:30" s="22" customFormat="1" ht="14.25" x14ac:dyDescent="0.2">
      <c r="A45" s="231" t="s">
        <v>48</v>
      </c>
      <c r="B45" s="231"/>
      <c r="C45" s="232"/>
      <c r="D45" s="233"/>
      <c r="E45" s="119">
        <f>[2]Res_PSS!$I45</f>
        <v>7.4999999999999997E-2</v>
      </c>
      <c r="F45" s="110">
        <v>512</v>
      </c>
      <c r="G45" s="120">
        <f t="shared" si="12"/>
        <v>38.4</v>
      </c>
      <c r="H45" s="96"/>
      <c r="I45" s="119">
        <f>[4]Residential!$O$27</f>
        <v>7.4999999999999997E-2</v>
      </c>
      <c r="J45" s="110">
        <f t="shared" ref="J45:J46" si="16">F45</f>
        <v>512</v>
      </c>
      <c r="K45" s="120">
        <f t="shared" si="13"/>
        <v>38.4</v>
      </c>
      <c r="L45" s="96"/>
      <c r="M45" s="60">
        <f t="shared" si="8"/>
        <v>0</v>
      </c>
      <c r="N45" s="121">
        <f t="shared" si="9"/>
        <v>0</v>
      </c>
      <c r="Q45" s="98" t="s">
        <v>48</v>
      </c>
      <c r="R45" s="92"/>
      <c r="S45" s="93"/>
      <c r="T45" s="94"/>
      <c r="U45" s="122">
        <v>7.1999999999999995E-2</v>
      </c>
      <c r="V45" s="110">
        <v>512</v>
      </c>
      <c r="W45" s="120">
        <f t="shared" si="14"/>
        <v>36.863999999999997</v>
      </c>
      <c r="X45" s="96"/>
      <c r="Y45" s="119">
        <v>7.1999999999999995E-2</v>
      </c>
      <c r="Z45" s="110">
        <f t="shared" ref="Z45:Z46" si="17">V45</f>
        <v>512</v>
      </c>
      <c r="AA45" s="120">
        <f t="shared" si="15"/>
        <v>36.863999999999997</v>
      </c>
      <c r="AB45" s="96"/>
      <c r="AC45" s="60">
        <f t="shared" si="10"/>
        <v>0</v>
      </c>
      <c r="AD45" s="121">
        <f t="shared" si="11"/>
        <v>0</v>
      </c>
    </row>
    <row r="46" spans="1:30" s="22" customFormat="1" ht="14.25" x14ac:dyDescent="0.2">
      <c r="A46" s="231" t="s">
        <v>49</v>
      </c>
      <c r="B46" s="231"/>
      <c r="C46" s="232"/>
      <c r="D46" s="233"/>
      <c r="E46" s="119">
        <f>[2]Res_PSS!$I46</f>
        <v>0.112</v>
      </c>
      <c r="F46" s="110">
        <v>144</v>
      </c>
      <c r="G46" s="120">
        <f t="shared" si="12"/>
        <v>16.128</v>
      </c>
      <c r="H46" s="96"/>
      <c r="I46" s="119">
        <f>[4]Residential!$O$28</f>
        <v>0.112</v>
      </c>
      <c r="J46" s="110">
        <f t="shared" si="16"/>
        <v>144</v>
      </c>
      <c r="K46" s="120">
        <f t="shared" si="13"/>
        <v>16.128</v>
      </c>
      <c r="L46" s="96"/>
      <c r="M46" s="60">
        <f t="shared" si="8"/>
        <v>0</v>
      </c>
      <c r="N46" s="121">
        <f t="shared" si="9"/>
        <v>0</v>
      </c>
      <c r="Q46" s="98" t="s">
        <v>49</v>
      </c>
      <c r="R46" s="92"/>
      <c r="S46" s="93"/>
      <c r="T46" s="94"/>
      <c r="U46" s="122">
        <v>0.109</v>
      </c>
      <c r="V46" s="110">
        <v>144</v>
      </c>
      <c r="W46" s="120">
        <f t="shared" si="14"/>
        <v>15.696</v>
      </c>
      <c r="X46" s="96"/>
      <c r="Y46" s="119">
        <v>0.109</v>
      </c>
      <c r="Z46" s="110">
        <f t="shared" si="17"/>
        <v>144</v>
      </c>
      <c r="AA46" s="120">
        <f t="shared" si="15"/>
        <v>15.696</v>
      </c>
      <c r="AB46" s="96"/>
      <c r="AC46" s="60">
        <f t="shared" si="10"/>
        <v>0</v>
      </c>
      <c r="AD46" s="121">
        <f t="shared" si="11"/>
        <v>0</v>
      </c>
    </row>
    <row r="47" spans="1:30" s="22" customFormat="1" ht="15" thickBot="1" x14ac:dyDescent="0.25">
      <c r="A47" s="192" t="s">
        <v>50</v>
      </c>
      <c r="B47" s="231"/>
      <c r="C47" s="232"/>
      <c r="D47" s="233"/>
      <c r="E47" s="119">
        <f>[2]Res_PSS!$I47</f>
        <v>0.13500000000000001</v>
      </c>
      <c r="F47" s="110">
        <v>144</v>
      </c>
      <c r="G47" s="120">
        <f t="shared" si="12"/>
        <v>19.440000000000001</v>
      </c>
      <c r="H47" s="96"/>
      <c r="I47" s="119">
        <f>[4]Residential!$O$29</f>
        <v>0.13500000000000001</v>
      </c>
      <c r="J47" s="110">
        <f>F47</f>
        <v>144</v>
      </c>
      <c r="K47" s="120">
        <f t="shared" si="13"/>
        <v>19.440000000000001</v>
      </c>
      <c r="L47" s="96"/>
      <c r="M47" s="60">
        <f t="shared" si="8"/>
        <v>0</v>
      </c>
      <c r="N47" s="121">
        <f t="shared" si="9"/>
        <v>0</v>
      </c>
      <c r="Q47" s="43" t="s">
        <v>50</v>
      </c>
      <c r="R47" s="92"/>
      <c r="S47" s="93"/>
      <c r="T47" s="94"/>
      <c r="U47" s="122">
        <v>0.129</v>
      </c>
      <c r="V47" s="110">
        <v>144</v>
      </c>
      <c r="W47" s="120">
        <f t="shared" si="14"/>
        <v>18.576000000000001</v>
      </c>
      <c r="X47" s="96"/>
      <c r="Y47" s="119">
        <v>0.129</v>
      </c>
      <c r="Z47" s="110">
        <f>V47</f>
        <v>144</v>
      </c>
      <c r="AA47" s="120">
        <f t="shared" si="15"/>
        <v>18.576000000000001</v>
      </c>
      <c r="AB47" s="96"/>
      <c r="AC47" s="60">
        <f t="shared" si="10"/>
        <v>0</v>
      </c>
      <c r="AD47" s="121">
        <f t="shared" si="11"/>
        <v>0</v>
      </c>
    </row>
    <row r="48" spans="1:30" s="22" customFormat="1" ht="15" thickBot="1" x14ac:dyDescent="0.25">
      <c r="A48" s="243"/>
      <c r="B48" s="244"/>
      <c r="C48" s="244"/>
      <c r="D48" s="245"/>
      <c r="E48" s="126"/>
      <c r="F48" s="127"/>
      <c r="G48" s="128"/>
      <c r="H48" s="129"/>
      <c r="I48" s="126"/>
      <c r="J48" s="130"/>
      <c r="K48" s="128"/>
      <c r="L48" s="129"/>
      <c r="M48" s="131"/>
      <c r="N48" s="132"/>
      <c r="Q48" s="123"/>
      <c r="R48" s="124"/>
      <c r="S48" s="124"/>
      <c r="T48" s="125"/>
      <c r="U48" s="126"/>
      <c r="V48" s="127"/>
      <c r="W48" s="128"/>
      <c r="X48" s="129"/>
      <c r="Y48" s="126"/>
      <c r="Z48" s="130"/>
      <c r="AA48" s="128"/>
      <c r="AB48" s="129"/>
      <c r="AC48" s="131"/>
      <c r="AD48" s="132"/>
    </row>
    <row r="49" spans="1:30" s="22" customFormat="1" ht="15" x14ac:dyDescent="0.2">
      <c r="A49" s="246" t="s">
        <v>51</v>
      </c>
      <c r="B49" s="231"/>
      <c r="C49" s="231"/>
      <c r="D49" s="247"/>
      <c r="E49" s="135"/>
      <c r="F49" s="136"/>
      <c r="G49" s="137">
        <f>SUM(G40:G44,G45:G47)</f>
        <v>120.563576</v>
      </c>
      <c r="H49" s="138"/>
      <c r="I49" s="139"/>
      <c r="J49" s="139"/>
      <c r="K49" s="140">
        <f>SUM(K40:K44,K45:K47)</f>
        <v>121.474616</v>
      </c>
      <c r="L49" s="141"/>
      <c r="M49" s="142">
        <f t="shared" ref="M49" si="18">K49-G49</f>
        <v>0.91103999999999985</v>
      </c>
      <c r="N49" s="143">
        <f t="shared" ref="N49" si="19">IF((G49)=0,"",(M49/G49))</f>
        <v>7.5565110975142269E-3</v>
      </c>
      <c r="Q49" s="133" t="s">
        <v>51</v>
      </c>
      <c r="R49" s="92"/>
      <c r="S49" s="92"/>
      <c r="T49" s="134"/>
      <c r="U49" s="135"/>
      <c r="V49" s="136"/>
      <c r="W49" s="137">
        <f>SUM(W40:W44,W45:W47)</f>
        <v>116.75731199999998</v>
      </c>
      <c r="X49" s="138"/>
      <c r="Y49" s="139"/>
      <c r="Z49" s="139"/>
      <c r="AA49" s="140">
        <f>SUM(AA40:AA44,AA45:AA47)</f>
        <v>116.86455199999997</v>
      </c>
      <c r="AB49" s="141"/>
      <c r="AC49" s="142">
        <f t="shared" ref="AC49:AC53" si="20">AA49-W49</f>
        <v>0.10723999999999023</v>
      </c>
      <c r="AD49" s="143">
        <f t="shared" ref="AD49:AD53" si="21">IF((W49)=0,"",(AC49/W49))</f>
        <v>9.1848637282768424E-4</v>
      </c>
    </row>
    <row r="50" spans="1:30" s="22" customFormat="1" ht="14.25" x14ac:dyDescent="0.2">
      <c r="A50" s="248" t="s">
        <v>52</v>
      </c>
      <c r="B50" s="231"/>
      <c r="C50" s="231"/>
      <c r="D50" s="247"/>
      <c r="E50" s="135">
        <v>0.13</v>
      </c>
      <c r="F50" s="145"/>
      <c r="G50" s="146">
        <f>G49*E50</f>
        <v>15.67326488</v>
      </c>
      <c r="H50" s="55"/>
      <c r="I50" s="135">
        <v>0.13</v>
      </c>
      <c r="J50" s="55"/>
      <c r="K50" s="147">
        <f>K49*I50</f>
        <v>15.79170008</v>
      </c>
      <c r="L50" s="148"/>
      <c r="M50" s="149">
        <f t="shared" si="8"/>
        <v>0.11843520000000041</v>
      </c>
      <c r="N50" s="150">
        <f t="shared" si="9"/>
        <v>7.5565110975142537E-3</v>
      </c>
      <c r="Q50" s="144" t="s">
        <v>52</v>
      </c>
      <c r="R50" s="92"/>
      <c r="S50" s="92"/>
      <c r="T50" s="134"/>
      <c r="U50" s="135">
        <v>0.13</v>
      </c>
      <c r="V50" s="145"/>
      <c r="W50" s="146">
        <f>W49*U50</f>
        <v>15.178450559999998</v>
      </c>
      <c r="X50" s="55"/>
      <c r="Y50" s="135">
        <v>0.13</v>
      </c>
      <c r="Z50" s="55"/>
      <c r="AA50" s="147">
        <f>AA49*Y50</f>
        <v>15.192391759999998</v>
      </c>
      <c r="AB50" s="148"/>
      <c r="AC50" s="149">
        <f t="shared" si="20"/>
        <v>1.3941199999999654E-2</v>
      </c>
      <c r="AD50" s="150">
        <f t="shared" si="21"/>
        <v>9.1848637282774506E-4</v>
      </c>
    </row>
    <row r="51" spans="1:30" s="22" customFormat="1" ht="15" x14ac:dyDescent="0.2">
      <c r="A51" s="249" t="s">
        <v>66</v>
      </c>
      <c r="B51" s="231"/>
      <c r="C51" s="231"/>
      <c r="D51" s="247"/>
      <c r="E51" s="55"/>
      <c r="F51" s="145"/>
      <c r="G51" s="146">
        <f>G49+G50</f>
        <v>136.23684087999999</v>
      </c>
      <c r="H51" s="55"/>
      <c r="I51" s="55"/>
      <c r="J51" s="55"/>
      <c r="K51" s="147">
        <f>K49+K50</f>
        <v>137.26631608</v>
      </c>
      <c r="L51" s="148"/>
      <c r="M51" s="149">
        <f t="shared" si="8"/>
        <v>1.0294752000000074</v>
      </c>
      <c r="N51" s="150">
        <f t="shared" si="9"/>
        <v>7.5565110975142824E-3</v>
      </c>
      <c r="Q51" s="151" t="s">
        <v>53</v>
      </c>
      <c r="R51" s="92"/>
      <c r="S51" s="92"/>
      <c r="T51" s="134"/>
      <c r="U51" s="55"/>
      <c r="V51" s="145"/>
      <c r="W51" s="146">
        <f>W49+W50</f>
        <v>131.93576255999997</v>
      </c>
      <c r="X51" s="55"/>
      <c r="Y51" s="55"/>
      <c r="Z51" s="55"/>
      <c r="AA51" s="147">
        <f>AA49+AA50</f>
        <v>132.05694375999997</v>
      </c>
      <c r="AB51" s="148"/>
      <c r="AC51" s="149">
        <f t="shared" si="20"/>
        <v>0.12118119999999521</v>
      </c>
      <c r="AD51" s="150">
        <f t="shared" si="21"/>
        <v>9.1848637282773162E-4</v>
      </c>
    </row>
    <row r="52" spans="1:30" s="22" customFormat="1" ht="30.75" customHeight="1" x14ac:dyDescent="0.2">
      <c r="A52" s="290" t="s">
        <v>67</v>
      </c>
      <c r="B52" s="290"/>
      <c r="C52" s="290"/>
      <c r="D52" s="247"/>
      <c r="E52" s="55"/>
      <c r="F52" s="145"/>
      <c r="G52" s="152">
        <f>ROUND(-G51*10%,2)</f>
        <v>-13.62</v>
      </c>
      <c r="H52" s="55"/>
      <c r="I52" s="55"/>
      <c r="J52" s="55"/>
      <c r="K52" s="153">
        <f>ROUND(-K51*10%,2)</f>
        <v>-13.73</v>
      </c>
      <c r="L52" s="148"/>
      <c r="M52" s="154">
        <f t="shared" si="8"/>
        <v>-0.11000000000000121</v>
      </c>
      <c r="N52" s="155">
        <f t="shared" si="9"/>
        <v>8.0763582966227026E-3</v>
      </c>
      <c r="Q52" s="304" t="s">
        <v>54</v>
      </c>
      <c r="R52" s="304"/>
      <c r="S52" s="304"/>
      <c r="T52" s="134"/>
      <c r="U52" s="55"/>
      <c r="V52" s="145"/>
      <c r="W52" s="152">
        <f>ROUND(-W51*10%,2)</f>
        <v>-13.19</v>
      </c>
      <c r="X52" s="55"/>
      <c r="Y52" s="55"/>
      <c r="Z52" s="55"/>
      <c r="AA52" s="153">
        <f>ROUND(-AA51*10%,2)</f>
        <v>-13.21</v>
      </c>
      <c r="AB52" s="148"/>
      <c r="AC52" s="154">
        <f t="shared" si="20"/>
        <v>-2.000000000000135E-2</v>
      </c>
      <c r="AD52" s="155">
        <f t="shared" si="21"/>
        <v>1.5163002274451364E-3</v>
      </c>
    </row>
    <row r="53" spans="1:30" s="22" customFormat="1" ht="15.75" thickBot="1" x14ac:dyDescent="0.25">
      <c r="A53" s="275" t="s">
        <v>55</v>
      </c>
      <c r="B53" s="275"/>
      <c r="C53" s="275"/>
      <c r="D53" s="250"/>
      <c r="E53" s="157"/>
      <c r="F53" s="158"/>
      <c r="G53" s="159">
        <f>G51+G52</f>
        <v>122.61684087999998</v>
      </c>
      <c r="H53" s="160"/>
      <c r="I53" s="160"/>
      <c r="J53" s="160"/>
      <c r="K53" s="161">
        <f>K51+K52</f>
        <v>123.53631607999999</v>
      </c>
      <c r="L53" s="162"/>
      <c r="M53" s="87">
        <f t="shared" si="8"/>
        <v>0.91947520000000793</v>
      </c>
      <c r="N53" s="88">
        <f t="shared" si="9"/>
        <v>7.49876765215196E-3</v>
      </c>
      <c r="Q53" s="305" t="s">
        <v>55</v>
      </c>
      <c r="R53" s="305"/>
      <c r="S53" s="305"/>
      <c r="T53" s="156"/>
      <c r="U53" s="157"/>
      <c r="V53" s="158"/>
      <c r="W53" s="159">
        <f>W51+W52</f>
        <v>118.74576255999997</v>
      </c>
      <c r="X53" s="160"/>
      <c r="Y53" s="160"/>
      <c r="Z53" s="160"/>
      <c r="AA53" s="161">
        <f>AA51+AA52</f>
        <v>118.84694375999996</v>
      </c>
      <c r="AB53" s="162"/>
      <c r="AC53" s="87">
        <f t="shared" si="20"/>
        <v>0.10118119999998498</v>
      </c>
      <c r="AD53" s="88">
        <f t="shared" si="21"/>
        <v>8.5208261599111846E-4</v>
      </c>
    </row>
    <row r="54" spans="1:30" s="22" customFormat="1" ht="15" thickBot="1" x14ac:dyDescent="0.25">
      <c r="A54" s="243"/>
      <c r="B54" s="244"/>
      <c r="C54" s="244"/>
      <c r="D54" s="245"/>
      <c r="E54" s="251"/>
      <c r="F54" s="252"/>
      <c r="G54" s="253"/>
      <c r="H54" s="254"/>
      <c r="I54" s="251"/>
      <c r="J54" s="254"/>
      <c r="K54" s="255"/>
      <c r="L54" s="252"/>
      <c r="M54" s="256"/>
      <c r="N54" s="257"/>
      <c r="Q54" s="123"/>
      <c r="R54" s="124"/>
      <c r="S54" s="124"/>
      <c r="T54" s="125"/>
      <c r="U54" s="163"/>
      <c r="V54" s="164"/>
      <c r="W54" s="165"/>
      <c r="X54" s="166"/>
      <c r="Y54" s="163"/>
      <c r="Z54" s="166"/>
      <c r="AA54" s="167"/>
      <c r="AB54" s="164"/>
      <c r="AC54" s="168"/>
      <c r="AD54" s="169"/>
    </row>
    <row r="55" spans="1:30" s="22" customFormat="1" ht="14.25" x14ac:dyDescent="0.2">
      <c r="A55" s="192"/>
      <c r="B55" s="192"/>
      <c r="C55" s="192"/>
      <c r="D55" s="191"/>
      <c r="E55" s="191"/>
      <c r="F55" s="191"/>
      <c r="G55" s="191"/>
      <c r="H55" s="191"/>
      <c r="I55" s="191"/>
      <c r="J55" s="191"/>
      <c r="K55" s="258"/>
      <c r="L55" s="191"/>
      <c r="M55" s="191"/>
      <c r="N55" s="191"/>
      <c r="Q55" s="16"/>
      <c r="R55" s="16"/>
      <c r="S55" s="16"/>
      <c r="AA55" s="170"/>
    </row>
    <row r="56" spans="1:30" s="22" customFormat="1" ht="14.25" x14ac:dyDescent="0.2">
      <c r="A56" s="192"/>
      <c r="B56" s="192"/>
      <c r="C56" s="192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Q56" s="16"/>
      <c r="R56" s="16"/>
      <c r="S56" s="16"/>
    </row>
    <row r="57" spans="1:30" s="22" customFormat="1" ht="14.25" x14ac:dyDescent="0.2">
      <c r="A57" s="192"/>
      <c r="B57" s="192"/>
      <c r="C57" s="192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Q57" s="16"/>
      <c r="R57" s="16"/>
      <c r="S57" s="16"/>
    </row>
    <row r="58" spans="1:30" s="22" customFormat="1" ht="15" x14ac:dyDescent="0.25">
      <c r="A58" s="203" t="s">
        <v>56</v>
      </c>
      <c r="B58" s="192"/>
      <c r="C58" s="192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Q58" s="33" t="s">
        <v>56</v>
      </c>
      <c r="R58" s="16"/>
      <c r="S58" s="16"/>
    </row>
    <row r="59" spans="1:30" s="22" customFormat="1" x14ac:dyDescent="0.2">
      <c r="A59" s="16"/>
      <c r="B59" s="16"/>
      <c r="C59" s="16"/>
      <c r="Q59" s="16"/>
      <c r="R59" s="16"/>
      <c r="S59" s="16"/>
    </row>
    <row r="62" spans="1:30" x14ac:dyDescent="0.2">
      <c r="A62" s="22" t="s">
        <v>73</v>
      </c>
    </row>
  </sheetData>
  <mergeCells count="28">
    <mergeCell ref="Q53:S53"/>
    <mergeCell ref="Q3:Z3"/>
    <mergeCell ref="Q10:AD10"/>
    <mergeCell ref="Q11:AD11"/>
    <mergeCell ref="S14:AA14"/>
    <mergeCell ref="U23:Z23"/>
    <mergeCell ref="U25:W25"/>
    <mergeCell ref="Y25:AA25"/>
    <mergeCell ref="AC25:AD25"/>
    <mergeCell ref="S26:S27"/>
    <mergeCell ref="AC26:AC27"/>
    <mergeCell ref="AD26:AD27"/>
    <mergeCell ref="Q39:S39"/>
    <mergeCell ref="Q52:S52"/>
    <mergeCell ref="A53:C53"/>
    <mergeCell ref="A3:J3"/>
    <mergeCell ref="A10:N10"/>
    <mergeCell ref="A11:N11"/>
    <mergeCell ref="C14:K14"/>
    <mergeCell ref="E23:J23"/>
    <mergeCell ref="E25:G25"/>
    <mergeCell ref="I25:K25"/>
    <mergeCell ref="M25:N25"/>
    <mergeCell ref="C26:C27"/>
    <mergeCell ref="M26:M27"/>
    <mergeCell ref="N26:N27"/>
    <mergeCell ref="A39:C39"/>
    <mergeCell ref="A52:C52"/>
  </mergeCells>
  <dataValidations disablePrompts="1" count="4">
    <dataValidation type="list" allowBlank="1" showInputMessage="1" showErrorMessage="1" sqref="C14 S14">
      <formula1>BI_LDCLIST</formula1>
    </dataValidation>
    <dataValidation showDropDown="1" showInputMessage="1" showErrorMessage="1" prompt="Select Charge Unit - monthly, per kWh, per kW" sqref="C28:C31 C34:C36 C38 C41:C47 S28:S31 S34:S36 S38 S41:S47"/>
    <dataValidation type="list" allowBlank="1" showInputMessage="1" showErrorMessage="1" sqref="D38:D39 D54 D28:D31 D34:D36 D41:D48 T38:T39 T54 T28:T31 T34:T36 T41:T48">
      <formula1>#REF!</formula1>
    </dataValidation>
    <dataValidation type="list" allowBlank="1" showInputMessage="1" showErrorMessage="1" prompt="Select Charge Unit - monthly, per kWh, per kW" sqref="C48 C54 S48 S54">
      <formula1>"Monthly, per kWh, per kW"</formula1>
    </dataValidation>
  </dataValidations>
  <pageMargins left="0.7" right="0.7" top="0.75" bottom="0.75" header="0.3" footer="0.3"/>
  <pageSetup scale="4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2:I28"/>
  <sheetViews>
    <sheetView view="pageBreakPreview" zoomScaleNormal="100" zoomScaleSheetLayoutView="100" workbookViewId="0">
      <selection activeCell="K25" sqref="K25"/>
    </sheetView>
  </sheetViews>
  <sheetFormatPr defaultRowHeight="12.75" outlineLevelCol="1" x14ac:dyDescent="0.2"/>
  <cols>
    <col min="1" max="1" width="40.85546875" style="1" customWidth="1"/>
    <col min="2" max="2" width="15" style="2" customWidth="1"/>
    <col min="3" max="3" width="12.5703125" style="3" customWidth="1"/>
    <col min="4" max="4" width="12.5703125" style="176" hidden="1" customWidth="1" outlineLevel="1"/>
    <col min="5" max="5" width="12.5703125" style="177" hidden="1" customWidth="1" outlineLevel="1"/>
    <col min="6" max="6" width="13.28515625" style="2" hidden="1" customWidth="1" outlineLevel="1"/>
    <col min="7" max="7" width="13.28515625" style="4" hidden="1" customWidth="1" outlineLevel="1"/>
    <col min="8" max="8" width="13.28515625" style="266" customWidth="1" collapsed="1"/>
    <col min="9" max="9" width="13.28515625" style="1" customWidth="1"/>
    <col min="10" max="16384" width="9.140625" style="1"/>
  </cols>
  <sheetData>
    <row r="2" spans="1:9" ht="18.75" x14ac:dyDescent="0.3">
      <c r="A2" s="274" t="s">
        <v>76</v>
      </c>
    </row>
    <row r="3" spans="1:9" x14ac:dyDescent="0.2">
      <c r="A3" s="10" t="s">
        <v>12</v>
      </c>
    </row>
    <row r="4" spans="1:9" x14ac:dyDescent="0.2">
      <c r="A4" s="10"/>
    </row>
    <row r="5" spans="1:9" ht="15.75" x14ac:dyDescent="0.25">
      <c r="A5" s="6" t="s">
        <v>11</v>
      </c>
    </row>
    <row r="6" spans="1:9" x14ac:dyDescent="0.2">
      <c r="B6" s="307" t="s">
        <v>75</v>
      </c>
      <c r="C6" s="307"/>
      <c r="D6" s="308"/>
      <c r="E6" s="308"/>
      <c r="F6" s="307"/>
      <c r="G6" s="307"/>
    </row>
    <row r="7" spans="1:9" x14ac:dyDescent="0.2">
      <c r="B7" s="7" t="s">
        <v>8</v>
      </c>
      <c r="C7" s="8" t="s">
        <v>9</v>
      </c>
      <c r="D7" s="178"/>
      <c r="E7" s="179"/>
      <c r="F7" s="7"/>
      <c r="G7" s="9"/>
    </row>
    <row r="8" spans="1:9" x14ac:dyDescent="0.2">
      <c r="A8" s="5" t="s">
        <v>1</v>
      </c>
      <c r="B8" s="2">
        <f>Res_PSS!M53</f>
        <v>0.91947520000000793</v>
      </c>
      <c r="C8" s="3">
        <f>Res_PSS!N53</f>
        <v>7.49876765215196E-3</v>
      </c>
      <c r="G8" s="3"/>
      <c r="H8" s="266" t="s">
        <v>68</v>
      </c>
      <c r="I8" s="2"/>
    </row>
    <row r="9" spans="1:9" x14ac:dyDescent="0.2">
      <c r="A9" s="5" t="s">
        <v>2</v>
      </c>
      <c r="B9" s="2">
        <f>GSL50_PSS!M53</f>
        <v>1.7317909999999301</v>
      </c>
      <c r="C9" s="3">
        <f>GSL50_PSS!N53</f>
        <v>5.821031985381489E-3</v>
      </c>
      <c r="G9" s="3"/>
      <c r="H9" s="266" t="s">
        <v>68</v>
      </c>
      <c r="I9" s="2"/>
    </row>
    <row r="10" spans="1:9" x14ac:dyDescent="0.2">
      <c r="A10" s="5" t="s">
        <v>3</v>
      </c>
      <c r="B10" s="2">
        <f>GSG50_PSS!M54</f>
        <v>41.683050000001458</v>
      </c>
      <c r="C10" s="3">
        <f>GSG50_PSS!N54</f>
        <v>3.8632720463539958E-3</v>
      </c>
      <c r="G10" s="3"/>
      <c r="H10" s="266" t="s">
        <v>69</v>
      </c>
      <c r="I10" s="2"/>
    </row>
    <row r="11" spans="1:9" x14ac:dyDescent="0.2">
      <c r="A11" s="5" t="s">
        <v>4</v>
      </c>
      <c r="B11" s="2">
        <f>LU_PSS!M54</f>
        <v>-2405.5759635175345</v>
      </c>
      <c r="C11" s="3">
        <f>LU_PSS!N54</f>
        <v>-6.629772981602766E-3</v>
      </c>
      <c r="G11" s="3"/>
      <c r="H11" s="266" t="s">
        <v>69</v>
      </c>
      <c r="I11" s="2"/>
    </row>
    <row r="12" spans="1:9" x14ac:dyDescent="0.2">
      <c r="A12" s="5" t="s">
        <v>5</v>
      </c>
      <c r="B12" s="2">
        <f>USL_PSS!M53</f>
        <v>0.40245432500000078</v>
      </c>
      <c r="C12" s="3">
        <f>USL_PSS!N53</f>
        <v>1.4492091605570879E-2</v>
      </c>
      <c r="G12" s="3"/>
      <c r="H12" s="266" t="s">
        <v>68</v>
      </c>
      <c r="I12" s="2"/>
    </row>
    <row r="13" spans="1:9" x14ac:dyDescent="0.2">
      <c r="A13" s="5" t="s">
        <v>6</v>
      </c>
      <c r="B13" s="2">
        <f>Sentinel_PSS!M54</f>
        <v>0.64578946000000315</v>
      </c>
      <c r="C13" s="3">
        <f>Sentinel_PSS!N54</f>
        <v>1.884082922717854E-2</v>
      </c>
      <c r="G13" s="3"/>
      <c r="H13" s="266" t="s">
        <v>69</v>
      </c>
      <c r="I13" s="2"/>
    </row>
    <row r="14" spans="1:9" x14ac:dyDescent="0.2">
      <c r="A14" s="5" t="s">
        <v>7</v>
      </c>
      <c r="B14" s="2">
        <f>SL_PSS!M54</f>
        <v>0.35475194000000698</v>
      </c>
      <c r="C14" s="3">
        <f>SL_PSS!N54</f>
        <v>8.4602120543358153E-3</v>
      </c>
      <c r="G14" s="3"/>
      <c r="H14" s="266" t="s">
        <v>69</v>
      </c>
      <c r="I14" s="2"/>
    </row>
    <row r="16" spans="1:9" s="180" customFormat="1" x14ac:dyDescent="0.2">
      <c r="B16" s="176"/>
      <c r="C16" s="177"/>
      <c r="D16" s="176"/>
      <c r="E16" s="177"/>
      <c r="F16" s="176"/>
      <c r="G16" s="181"/>
      <c r="H16" s="267"/>
    </row>
    <row r="19" spans="1:7" ht="15.75" x14ac:dyDescent="0.25">
      <c r="A19" s="6" t="s">
        <v>10</v>
      </c>
    </row>
    <row r="20" spans="1:7" x14ac:dyDescent="0.2">
      <c r="B20" s="307" t="s">
        <v>75</v>
      </c>
      <c r="C20" s="307"/>
      <c r="D20" s="308"/>
      <c r="E20" s="308"/>
      <c r="F20" s="307"/>
      <c r="G20" s="307"/>
    </row>
    <row r="21" spans="1:7" x14ac:dyDescent="0.2">
      <c r="B21" s="7" t="s">
        <v>8</v>
      </c>
      <c r="C21" s="8" t="s">
        <v>9</v>
      </c>
      <c r="D21" s="178"/>
      <c r="E21" s="179"/>
      <c r="F21" s="7"/>
      <c r="G21" s="9"/>
    </row>
    <row r="22" spans="1:7" x14ac:dyDescent="0.2">
      <c r="A22" s="5" t="s">
        <v>1</v>
      </c>
      <c r="B22" s="2">
        <f>Res_PSS!M37</f>
        <v>0.58000000000000185</v>
      </c>
      <c r="C22" s="3">
        <f>Res_PSS!N37</f>
        <v>2.1608011595008116E-2</v>
      </c>
      <c r="G22" s="3"/>
    </row>
    <row r="23" spans="1:7" x14ac:dyDescent="0.2">
      <c r="A23" s="5" t="s">
        <v>2</v>
      </c>
      <c r="B23" s="2">
        <f>GSL50_PSS!M37</f>
        <v>1.0799999999999841</v>
      </c>
      <c r="C23" s="3">
        <f>GSL50_PSS!N37</f>
        <v>1.767890974818331E-2</v>
      </c>
      <c r="G23" s="3"/>
    </row>
    <row r="24" spans="1:7" x14ac:dyDescent="0.2">
      <c r="A24" s="5" t="s">
        <v>3</v>
      </c>
      <c r="B24" s="2">
        <f>GSG50_PSS!M38</f>
        <v>8.8099999999999454</v>
      </c>
      <c r="C24" s="3">
        <f>GSG50_PSS!N38</f>
        <v>7.405238541385163E-3</v>
      </c>
      <c r="G24" s="3"/>
    </row>
    <row r="25" spans="1:7" x14ac:dyDescent="0.2">
      <c r="A25" s="5" t="s">
        <v>4</v>
      </c>
      <c r="B25" s="2">
        <f>LU_PSS!M38</f>
        <v>-3454.6292597499996</v>
      </c>
      <c r="C25" s="3">
        <f>LU_PSS!N38</f>
        <v>-0.120914625185258</v>
      </c>
      <c r="G25" s="3"/>
    </row>
    <row r="26" spans="1:7" x14ac:dyDescent="0.2">
      <c r="A26" s="5" t="s">
        <v>5</v>
      </c>
      <c r="B26" s="2">
        <f>USL_PSS!M37</f>
        <v>0.34500000000000064</v>
      </c>
      <c r="C26" s="3">
        <f>USL_PSS!N37</f>
        <v>3.5719904388687294E-2</v>
      </c>
      <c r="G26" s="3"/>
    </row>
    <row r="27" spans="1:7" x14ac:dyDescent="0.2">
      <c r="A27" s="5" t="s">
        <v>6</v>
      </c>
      <c r="B27" s="2">
        <f>Sentinel_PSS!M38</f>
        <v>0.53504200000000068</v>
      </c>
      <c r="C27" s="3">
        <f>Sentinel_PSS!N38</f>
        <v>4.6781577556896541E-2</v>
      </c>
      <c r="G27" s="3"/>
    </row>
    <row r="28" spans="1:7" x14ac:dyDescent="0.2">
      <c r="A28" s="5" t="s">
        <v>7</v>
      </c>
      <c r="B28" s="2">
        <f>SL_PSS!M38</f>
        <v>0.24993799999999844</v>
      </c>
      <c r="C28" s="3">
        <f>SL_PSS!N38</f>
        <v>2.9565103873032225E-2</v>
      </c>
      <c r="G28" s="3"/>
    </row>
  </sheetData>
  <mergeCells count="6">
    <mergeCell ref="B6:C6"/>
    <mergeCell ref="F6:G6"/>
    <mergeCell ref="B20:C20"/>
    <mergeCell ref="F20:G20"/>
    <mergeCell ref="D6:E6"/>
    <mergeCell ref="D20:E20"/>
  </mergeCells>
  <conditionalFormatting sqref="A8:A14 A22:A28">
    <cfRule type="expression" dxfId="3" priority="3" stopIfTrue="1">
      <formula>$P8&gt;0</formula>
    </cfRule>
    <cfRule type="expression" dxfId="2" priority="4" stopIfTrue="1">
      <formula>$P8=0</formula>
    </cfRule>
  </conditionalFormatting>
  <dataValidations count="1">
    <dataValidation type="list" allowBlank="1" showInputMessage="1" showErrorMessage="1" sqref="A8:A14 A22:A28">
      <formula1>$AA$25:$AA$114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14</vt:i4>
      </vt:variant>
    </vt:vector>
  </HeadingPairs>
  <TitlesOfParts>
    <vt:vector size="30" baseType="lpstr">
      <vt:lpstr>SL_PSS</vt:lpstr>
      <vt:lpstr>Sentinel_RPP_PSS</vt:lpstr>
      <vt:lpstr>Sentinel_PSS</vt:lpstr>
      <vt:lpstr>USL_PSS</vt:lpstr>
      <vt:lpstr>LU_PSS</vt:lpstr>
      <vt:lpstr>GSG50_PSS</vt:lpstr>
      <vt:lpstr>GSL50_PSS</vt:lpstr>
      <vt:lpstr>Res_PSS</vt:lpstr>
      <vt:lpstr>PS South</vt:lpstr>
      <vt:lpstr>SL_PSN</vt:lpstr>
      <vt:lpstr>USL_PSN</vt:lpstr>
      <vt:lpstr>LU_PSN</vt:lpstr>
      <vt:lpstr>GSG50_PSN</vt:lpstr>
      <vt:lpstr>GSL50_PSN</vt:lpstr>
      <vt:lpstr>Res_PSN</vt:lpstr>
      <vt:lpstr>PS North</vt:lpstr>
      <vt:lpstr>GSG50_PSN!Print_Area</vt:lpstr>
      <vt:lpstr>GSG50_PSS!Print_Area</vt:lpstr>
      <vt:lpstr>GSL50_PSN!Print_Area</vt:lpstr>
      <vt:lpstr>GSL50_PSS!Print_Area</vt:lpstr>
      <vt:lpstr>LU_PSN!Print_Area</vt:lpstr>
      <vt:lpstr>LU_PSS!Print_Area</vt:lpstr>
      <vt:lpstr>Res_PSN!Print_Area</vt:lpstr>
      <vt:lpstr>Res_PSS!Print_Area</vt:lpstr>
      <vt:lpstr>Sentinel_PSS!Print_Area</vt:lpstr>
      <vt:lpstr>Sentinel_RPP_PSS!Print_Area</vt:lpstr>
      <vt:lpstr>SL_PSN!Print_Area</vt:lpstr>
      <vt:lpstr>SL_PSS!Print_Area</vt:lpstr>
      <vt:lpstr>USL_PSN!Print_Area</vt:lpstr>
      <vt:lpstr>USL_PSS!Print_Area</vt:lpstr>
    </vt:vector>
  </TitlesOfParts>
  <Company>PowerStream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PowerStream</dc:creator>
  <cp:lastModifiedBy>Vitalika Quenville</cp:lastModifiedBy>
  <cp:lastPrinted>2014-07-16T19:14:51Z</cp:lastPrinted>
  <dcterms:created xsi:type="dcterms:W3CDTF">2014-01-28T15:23:15Z</dcterms:created>
  <dcterms:modified xsi:type="dcterms:W3CDTF">2014-07-17T14:50:22Z</dcterms:modified>
</cp:coreProperties>
</file>