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8620" windowHeight="12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22" i="1"/>
  <c r="I122"/>
  <c r="H122"/>
  <c r="B122"/>
  <c r="K121"/>
  <c r="I121"/>
  <c r="H121"/>
  <c r="C121"/>
  <c r="K120"/>
  <c r="I120"/>
  <c r="H120"/>
  <c r="C120"/>
  <c r="K119"/>
  <c r="I119"/>
  <c r="H119"/>
  <c r="C119"/>
  <c r="B119"/>
  <c r="K118"/>
  <c r="I118"/>
  <c r="H118"/>
  <c r="C118"/>
  <c r="B118"/>
  <c r="K117"/>
  <c r="I117"/>
  <c r="H117"/>
  <c r="C117"/>
  <c r="K116"/>
  <c r="I116"/>
  <c r="H116"/>
  <c r="C116"/>
  <c r="K115"/>
  <c r="I115"/>
  <c r="H115"/>
  <c r="C115"/>
  <c r="B115"/>
  <c r="K114"/>
  <c r="K123" s="1"/>
  <c r="I114"/>
  <c r="I123" s="1"/>
  <c r="H114"/>
  <c r="H123" s="1"/>
  <c r="C114"/>
  <c r="J110"/>
  <c r="E110"/>
  <c r="L110" s="1"/>
  <c r="M110" s="1"/>
  <c r="D110"/>
  <c r="J109"/>
  <c r="E109"/>
  <c r="L109" s="1"/>
  <c r="M109" s="1"/>
  <c r="D109"/>
  <c r="L108"/>
  <c r="M108" s="1"/>
  <c r="J108"/>
  <c r="E108"/>
  <c r="D108"/>
  <c r="J107"/>
  <c r="D107"/>
  <c r="C107"/>
  <c r="E107" s="1"/>
  <c r="L107" s="1"/>
  <c r="M107" s="1"/>
  <c r="J106"/>
  <c r="E106"/>
  <c r="L106" s="1"/>
  <c r="M106" s="1"/>
  <c r="D106"/>
  <c r="J105"/>
  <c r="D105"/>
  <c r="C105"/>
  <c r="C122" s="1"/>
  <c r="J104"/>
  <c r="E104"/>
  <c r="L104" s="1"/>
  <c r="M104" s="1"/>
  <c r="D104"/>
  <c r="J103"/>
  <c r="E103"/>
  <c r="L103" s="1"/>
  <c r="M103" s="1"/>
  <c r="D103"/>
  <c r="J102"/>
  <c r="D102"/>
  <c r="E102" s="1"/>
  <c r="L102" s="1"/>
  <c r="M102" s="1"/>
  <c r="J101"/>
  <c r="D101"/>
  <c r="E101" s="1"/>
  <c r="L101" s="1"/>
  <c r="M101" s="1"/>
  <c r="J100"/>
  <c r="E100"/>
  <c r="L100" s="1"/>
  <c r="M100" s="1"/>
  <c r="D100"/>
  <c r="J99"/>
  <c r="J122" s="1"/>
  <c r="E99"/>
  <c r="D99"/>
  <c r="J98"/>
  <c r="D98"/>
  <c r="B98"/>
  <c r="B121" s="1"/>
  <c r="J97"/>
  <c r="E97"/>
  <c r="L97" s="1"/>
  <c r="M97" s="1"/>
  <c r="D97"/>
  <c r="J96"/>
  <c r="E96"/>
  <c r="L96" s="1"/>
  <c r="M96" s="1"/>
  <c r="D96"/>
  <c r="J95"/>
  <c r="D95"/>
  <c r="E95" s="1"/>
  <c r="L95" s="1"/>
  <c r="M95" s="1"/>
  <c r="J94"/>
  <c r="D94"/>
  <c r="E94" s="1"/>
  <c r="L94" s="1"/>
  <c r="M94" s="1"/>
  <c r="J93"/>
  <c r="E93"/>
  <c r="L93" s="1"/>
  <c r="M93" s="1"/>
  <c r="D93"/>
  <c r="J92"/>
  <c r="E92"/>
  <c r="L92" s="1"/>
  <c r="M92" s="1"/>
  <c r="D92"/>
  <c r="L91"/>
  <c r="M91" s="1"/>
  <c r="J91"/>
  <c r="E91"/>
  <c r="D91"/>
  <c r="J90"/>
  <c r="D90"/>
  <c r="E90" s="1"/>
  <c r="L90" s="1"/>
  <c r="M90" s="1"/>
  <c r="J89"/>
  <c r="E89"/>
  <c r="L89" s="1"/>
  <c r="M89" s="1"/>
  <c r="D89"/>
  <c r="J88"/>
  <c r="J121" s="1"/>
  <c r="E88"/>
  <c r="L88" s="1"/>
  <c r="M88" s="1"/>
  <c r="D88"/>
  <c r="L87"/>
  <c r="M87" s="1"/>
  <c r="J87"/>
  <c r="E87"/>
  <c r="D87"/>
  <c r="J86"/>
  <c r="D86"/>
  <c r="B86"/>
  <c r="E86" s="1"/>
  <c r="L86" s="1"/>
  <c r="M86" s="1"/>
  <c r="J85"/>
  <c r="E85"/>
  <c r="L85" s="1"/>
  <c r="M85" s="1"/>
  <c r="D85"/>
  <c r="L84"/>
  <c r="M84" s="1"/>
  <c r="J84"/>
  <c r="E84"/>
  <c r="D84"/>
  <c r="J83"/>
  <c r="D83"/>
  <c r="E83" s="1"/>
  <c r="L83" s="1"/>
  <c r="M83" s="1"/>
  <c r="J82"/>
  <c r="E82"/>
  <c r="L82" s="1"/>
  <c r="M82" s="1"/>
  <c r="D82"/>
  <c r="J81"/>
  <c r="E81"/>
  <c r="L81" s="1"/>
  <c r="M81" s="1"/>
  <c r="D81"/>
  <c r="L80"/>
  <c r="M80" s="1"/>
  <c r="J80"/>
  <c r="E80"/>
  <c r="D80"/>
  <c r="J79"/>
  <c r="D79"/>
  <c r="E79" s="1"/>
  <c r="L79" s="1"/>
  <c r="M79" s="1"/>
  <c r="J78"/>
  <c r="E78"/>
  <c r="L78" s="1"/>
  <c r="M78" s="1"/>
  <c r="D78"/>
  <c r="J77"/>
  <c r="J120" s="1"/>
  <c r="E77"/>
  <c r="L77" s="1"/>
  <c r="M77" s="1"/>
  <c r="D77"/>
  <c r="L76"/>
  <c r="M76" s="1"/>
  <c r="J76"/>
  <c r="E76"/>
  <c r="D76"/>
  <c r="J75"/>
  <c r="D75"/>
  <c r="E75" s="1"/>
  <c r="J74"/>
  <c r="E74"/>
  <c r="L74" s="1"/>
  <c r="M74" s="1"/>
  <c r="D74"/>
  <c r="J73"/>
  <c r="E73"/>
  <c r="L73" s="1"/>
  <c r="M73" s="1"/>
  <c r="D73"/>
  <c r="L72"/>
  <c r="M72" s="1"/>
  <c r="J72"/>
  <c r="E72"/>
  <c r="D72"/>
  <c r="J71"/>
  <c r="D71"/>
  <c r="E71" s="1"/>
  <c r="L71" s="1"/>
  <c r="M71" s="1"/>
  <c r="J70"/>
  <c r="E70"/>
  <c r="L70" s="1"/>
  <c r="M70" s="1"/>
  <c r="D70"/>
  <c r="J69"/>
  <c r="E69"/>
  <c r="L69" s="1"/>
  <c r="M69" s="1"/>
  <c r="D69"/>
  <c r="J68"/>
  <c r="D68"/>
  <c r="E68" s="1"/>
  <c r="L68" s="1"/>
  <c r="M68" s="1"/>
  <c r="J67"/>
  <c r="D67"/>
  <c r="E67" s="1"/>
  <c r="L67" s="1"/>
  <c r="M67" s="1"/>
  <c r="J66"/>
  <c r="E66"/>
  <c r="L66" s="1"/>
  <c r="M66" s="1"/>
  <c r="D66"/>
  <c r="J65"/>
  <c r="J119" s="1"/>
  <c r="E65"/>
  <c r="L65" s="1"/>
  <c r="M65" s="1"/>
  <c r="D65"/>
  <c r="J64"/>
  <c r="D64"/>
  <c r="E64" s="1"/>
  <c r="L64" s="1"/>
  <c r="M64" s="1"/>
  <c r="J63"/>
  <c r="D63"/>
  <c r="E63" s="1"/>
  <c r="J62"/>
  <c r="E62"/>
  <c r="L62" s="1"/>
  <c r="M62" s="1"/>
  <c r="D62"/>
  <c r="J61"/>
  <c r="E61"/>
  <c r="L61" s="1"/>
  <c r="M61" s="1"/>
  <c r="D61"/>
  <c r="J60"/>
  <c r="D60"/>
  <c r="E60" s="1"/>
  <c r="L60" s="1"/>
  <c r="M60" s="1"/>
  <c r="J59"/>
  <c r="D59"/>
  <c r="E59" s="1"/>
  <c r="L59" s="1"/>
  <c r="M59" s="1"/>
  <c r="J58"/>
  <c r="E58"/>
  <c r="L58" s="1"/>
  <c r="M58" s="1"/>
  <c r="D58"/>
  <c r="J57"/>
  <c r="E57"/>
  <c r="L57" s="1"/>
  <c r="M57" s="1"/>
  <c r="D57"/>
  <c r="J56"/>
  <c r="D56"/>
  <c r="E56" s="1"/>
  <c r="L56" s="1"/>
  <c r="M56" s="1"/>
  <c r="J55"/>
  <c r="D55"/>
  <c r="E55" s="1"/>
  <c r="L55" s="1"/>
  <c r="M55" s="1"/>
  <c r="J54"/>
  <c r="E54"/>
  <c r="L54" s="1"/>
  <c r="M54" s="1"/>
  <c r="D54"/>
  <c r="J53"/>
  <c r="J118" s="1"/>
  <c r="E53"/>
  <c r="L53" s="1"/>
  <c r="M53" s="1"/>
  <c r="D53"/>
  <c r="J52"/>
  <c r="D52"/>
  <c r="E52" s="1"/>
  <c r="L52" s="1"/>
  <c r="M52" s="1"/>
  <c r="J51"/>
  <c r="D51"/>
  <c r="E51" s="1"/>
  <c r="J50"/>
  <c r="E50"/>
  <c r="L50" s="1"/>
  <c r="M50" s="1"/>
  <c r="D50"/>
  <c r="B50"/>
  <c r="B117" s="1"/>
  <c r="J49"/>
  <c r="D49"/>
  <c r="E49" s="1"/>
  <c r="L49" s="1"/>
  <c r="M49" s="1"/>
  <c r="J48"/>
  <c r="D48"/>
  <c r="E48" s="1"/>
  <c r="L48" s="1"/>
  <c r="M48" s="1"/>
  <c r="J47"/>
  <c r="E47"/>
  <c r="L47" s="1"/>
  <c r="M47" s="1"/>
  <c r="D47"/>
  <c r="J46"/>
  <c r="E46"/>
  <c r="L46" s="1"/>
  <c r="M46" s="1"/>
  <c r="D46"/>
  <c r="L45"/>
  <c r="M45" s="1"/>
  <c r="J45"/>
  <c r="E45"/>
  <c r="D45"/>
  <c r="J44"/>
  <c r="D44"/>
  <c r="E44" s="1"/>
  <c r="L44" s="1"/>
  <c r="M44" s="1"/>
  <c r="J43"/>
  <c r="E43"/>
  <c r="L43" s="1"/>
  <c r="M43" s="1"/>
  <c r="D43"/>
  <c r="J42"/>
  <c r="J117" s="1"/>
  <c r="E42"/>
  <c r="L42" s="1"/>
  <c r="M42" s="1"/>
  <c r="D42"/>
  <c r="L41"/>
  <c r="M41" s="1"/>
  <c r="J41"/>
  <c r="E41"/>
  <c r="D41"/>
  <c r="J40"/>
  <c r="D40"/>
  <c r="E40" s="1"/>
  <c r="L40" s="1"/>
  <c r="M40" s="1"/>
  <c r="J39"/>
  <c r="E39"/>
  <c r="E117" s="1"/>
  <c r="D39"/>
  <c r="J38"/>
  <c r="E38"/>
  <c r="L38" s="1"/>
  <c r="M38" s="1"/>
  <c r="D38"/>
  <c r="B38"/>
  <c r="B116" s="1"/>
  <c r="J37"/>
  <c r="D37"/>
  <c r="E37" s="1"/>
  <c r="L37" s="1"/>
  <c r="M37" s="1"/>
  <c r="J36"/>
  <c r="E36"/>
  <c r="L36" s="1"/>
  <c r="M36" s="1"/>
  <c r="D36"/>
  <c r="J35"/>
  <c r="E35"/>
  <c r="L35" s="1"/>
  <c r="M35" s="1"/>
  <c r="D35"/>
  <c r="L34"/>
  <c r="M34" s="1"/>
  <c r="J34"/>
  <c r="E34"/>
  <c r="D34"/>
  <c r="J33"/>
  <c r="D33"/>
  <c r="E33" s="1"/>
  <c r="L33" s="1"/>
  <c r="M33" s="1"/>
  <c r="J32"/>
  <c r="E32"/>
  <c r="L32" s="1"/>
  <c r="M32" s="1"/>
  <c r="D32"/>
  <c r="J31"/>
  <c r="E31"/>
  <c r="L31" s="1"/>
  <c r="M31" s="1"/>
  <c r="D31"/>
  <c r="L30"/>
  <c r="M30" s="1"/>
  <c r="J30"/>
  <c r="E30"/>
  <c r="D30"/>
  <c r="J29"/>
  <c r="D29"/>
  <c r="E29" s="1"/>
  <c r="L29" s="1"/>
  <c r="M29" s="1"/>
  <c r="J28"/>
  <c r="E28"/>
  <c r="L28" s="1"/>
  <c r="M28" s="1"/>
  <c r="D28"/>
  <c r="J27"/>
  <c r="J116" s="1"/>
  <c r="E27"/>
  <c r="E116" s="1"/>
  <c r="D27"/>
  <c r="L26"/>
  <c r="M26" s="1"/>
  <c r="J26"/>
  <c r="E26"/>
  <c r="D26"/>
  <c r="J25"/>
  <c r="D25"/>
  <c r="E25" s="1"/>
  <c r="L25" s="1"/>
  <c r="M25" s="1"/>
  <c r="J24"/>
  <c r="E24"/>
  <c r="L24" s="1"/>
  <c r="M24" s="1"/>
  <c r="D24"/>
  <c r="J23"/>
  <c r="E23"/>
  <c r="L23" s="1"/>
  <c r="M23" s="1"/>
  <c r="D23"/>
  <c r="J22"/>
  <c r="D22"/>
  <c r="E22" s="1"/>
  <c r="L22" s="1"/>
  <c r="M22" s="1"/>
  <c r="J21"/>
  <c r="D21"/>
  <c r="E21" s="1"/>
  <c r="L21" s="1"/>
  <c r="M21" s="1"/>
  <c r="J20"/>
  <c r="E20"/>
  <c r="L20" s="1"/>
  <c r="M20" s="1"/>
  <c r="D20"/>
  <c r="J19"/>
  <c r="E19"/>
  <c r="L19" s="1"/>
  <c r="M19" s="1"/>
  <c r="D19"/>
  <c r="J18"/>
  <c r="D18"/>
  <c r="E18" s="1"/>
  <c r="L18" s="1"/>
  <c r="M18" s="1"/>
  <c r="J17"/>
  <c r="D17"/>
  <c r="E17" s="1"/>
  <c r="L17" s="1"/>
  <c r="M17" s="1"/>
  <c r="J16"/>
  <c r="E16"/>
  <c r="L16" s="1"/>
  <c r="M16" s="1"/>
  <c r="D16"/>
  <c r="J15"/>
  <c r="J115" s="1"/>
  <c r="E15"/>
  <c r="E115" s="1"/>
  <c r="D15"/>
  <c r="J14"/>
  <c r="D14"/>
  <c r="B14"/>
  <c r="B111" s="1"/>
  <c r="J13"/>
  <c r="E13"/>
  <c r="L13" s="1"/>
  <c r="M13" s="1"/>
  <c r="D13"/>
  <c r="J12"/>
  <c r="E12"/>
  <c r="L12" s="1"/>
  <c r="M12" s="1"/>
  <c r="D12"/>
  <c r="J11"/>
  <c r="D11"/>
  <c r="E11" s="1"/>
  <c r="L11" s="1"/>
  <c r="M11" s="1"/>
  <c r="J10"/>
  <c r="D10"/>
  <c r="E10" s="1"/>
  <c r="L10" s="1"/>
  <c r="M10" s="1"/>
  <c r="J9"/>
  <c r="E9"/>
  <c r="L9" s="1"/>
  <c r="M9" s="1"/>
  <c r="D9"/>
  <c r="J8"/>
  <c r="E8"/>
  <c r="L8" s="1"/>
  <c r="M8" s="1"/>
  <c r="D8"/>
  <c r="J7"/>
  <c r="D7"/>
  <c r="E7" s="1"/>
  <c r="L7" s="1"/>
  <c r="M7" s="1"/>
  <c r="J6"/>
  <c r="D6"/>
  <c r="E6" s="1"/>
  <c r="L6" s="1"/>
  <c r="M6" s="1"/>
  <c r="J5"/>
  <c r="E5"/>
  <c r="L5" s="1"/>
  <c r="M5" s="1"/>
  <c r="D5"/>
  <c r="J4"/>
  <c r="J114" s="1"/>
  <c r="E4"/>
  <c r="L4" s="1"/>
  <c r="M4" s="1"/>
  <c r="D4"/>
  <c r="L3"/>
  <c r="M3" s="1"/>
  <c r="J3"/>
  <c r="E3"/>
  <c r="D3"/>
  <c r="E120" l="1"/>
  <c r="L75"/>
  <c r="Q117"/>
  <c r="E118"/>
  <c r="L51"/>
  <c r="Q119"/>
  <c r="Q121"/>
  <c r="C123"/>
  <c r="Q114"/>
  <c r="J123"/>
  <c r="Q118"/>
  <c r="E119"/>
  <c r="L63"/>
  <c r="Q120"/>
  <c r="Q115"/>
  <c r="Q116"/>
  <c r="Q122"/>
  <c r="D114"/>
  <c r="D122"/>
  <c r="E14"/>
  <c r="L14" s="1"/>
  <c r="M14" s="1"/>
  <c r="L39"/>
  <c r="E98"/>
  <c r="L98" s="1"/>
  <c r="M98" s="1"/>
  <c r="E105"/>
  <c r="L105" s="1"/>
  <c r="M105" s="1"/>
  <c r="B114"/>
  <c r="B123" s="1"/>
  <c r="B120"/>
  <c r="L121"/>
  <c r="M121" s="1"/>
  <c r="O121" s="1"/>
  <c r="D115"/>
  <c r="D116"/>
  <c r="D117"/>
  <c r="D118"/>
  <c r="D119"/>
  <c r="D120"/>
  <c r="D121"/>
  <c r="L15"/>
  <c r="L27"/>
  <c r="L99"/>
  <c r="L119" l="1"/>
  <c r="M119" s="1"/>
  <c r="O119" s="1"/>
  <c r="M63"/>
  <c r="L120"/>
  <c r="M120" s="1"/>
  <c r="O120" s="1"/>
  <c r="M75"/>
  <c r="M51"/>
  <c r="L118"/>
  <c r="M118" s="1"/>
  <c r="O118" s="1"/>
  <c r="L116"/>
  <c r="M116" s="1"/>
  <c r="O116" s="1"/>
  <c r="M27"/>
  <c r="L122"/>
  <c r="M122" s="1"/>
  <c r="O122" s="1"/>
  <c r="M99"/>
  <c r="L115"/>
  <c r="M115" s="1"/>
  <c r="O115" s="1"/>
  <c r="M15"/>
  <c r="L117"/>
  <c r="M117" s="1"/>
  <c r="O117" s="1"/>
  <c r="M39"/>
  <c r="E111"/>
  <c r="E122"/>
  <c r="L114"/>
  <c r="D123"/>
  <c r="E121"/>
  <c r="E114"/>
  <c r="L123" l="1"/>
  <c r="M114"/>
  <c r="E123"/>
  <c r="M123" l="1"/>
  <c r="O114"/>
</calcChain>
</file>

<file path=xl/comments1.xml><?xml version="1.0" encoding="utf-8"?>
<comments xmlns="http://schemas.openxmlformats.org/spreadsheetml/2006/main">
  <authors>
    <author>Debbie Reece</author>
  </authors>
  <commentList>
    <comment ref="B33" authorId="0">
      <text>
        <r>
          <rPr>
            <b/>
            <sz val="8"/>
            <color indexed="81"/>
            <rFont val="Tahoma"/>
            <family val="2"/>
          </rPr>
          <t>Debbie Reece:</t>
        </r>
        <r>
          <rPr>
            <sz val="8"/>
            <color indexed="81"/>
            <rFont val="Tahoma"/>
            <family val="2"/>
          </rPr>
          <t xml:space="preserve">
IESO bill has correction for prior months not billed Put in correct months on spreadsheet</t>
        </r>
      </text>
    </comment>
    <comment ref="B38" authorId="0">
      <text>
        <r>
          <rPr>
            <b/>
            <sz val="8"/>
            <color indexed="81"/>
            <rFont val="Tahoma"/>
            <family val="2"/>
          </rPr>
          <t>Debbie Reece: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50" authorId="0">
      <text>
        <r>
          <rPr>
            <b/>
            <sz val="8"/>
            <color indexed="81"/>
            <rFont val="Tahoma"/>
            <family val="2"/>
          </rPr>
          <t>Debbie Reece: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5" authorId="0">
      <text>
        <r>
          <rPr>
            <b/>
            <sz val="8"/>
            <color indexed="81"/>
            <rFont val="Tahoma"/>
            <family val="2"/>
          </rPr>
          <t>Debbie Reece:</t>
        </r>
        <r>
          <rPr>
            <sz val="8"/>
            <color indexed="81"/>
            <rFont val="Tahoma"/>
            <family val="2"/>
          </rPr>
          <t xml:space="preserve">
Addd Huronlea for Sep Oct Nov -Hydro One
</t>
        </r>
      </text>
    </comment>
  </commentList>
</comments>
</file>

<file path=xl/sharedStrings.xml><?xml version="1.0" encoding="utf-8"?>
<sst xmlns="http://schemas.openxmlformats.org/spreadsheetml/2006/main" count="15" uniqueCount="14">
  <si>
    <t>IESO Billed Purchases</t>
  </si>
  <si>
    <t xml:space="preserve">FIT/MicroFIT Gen (start 09/08) </t>
  </si>
  <si>
    <t>Net Load Transfers</t>
  </si>
  <si>
    <t>Total Purchases</t>
  </si>
  <si>
    <t>Total Interval Purchases</t>
  </si>
  <si>
    <t>Large Use (RBC )</t>
  </si>
  <si>
    <t>Remaining Interval Customers</t>
  </si>
  <si>
    <t>Streetlight Customers</t>
  </si>
  <si>
    <t>NSLS</t>
  </si>
  <si>
    <t>Check (S/B 0)</t>
  </si>
  <si>
    <t>Annual Data (Higher)</t>
  </si>
  <si>
    <t>IESO Purchased</t>
  </si>
  <si>
    <t>Generation</t>
  </si>
  <si>
    <t>Net LTLT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</si>
</sst>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0.00000%"/>
    <numFmt numFmtId="167" formatCode="_-* #,##0.0000_-;\-* #,##0.00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singleAccounting"/>
      <sz val="9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164" fontId="3" fillId="0" borderId="0" xfId="1" applyNumberFormat="1" applyFont="1" applyFill="1"/>
    <xf numFmtId="3" fontId="4" fillId="0" borderId="0" xfId="0" applyNumberFormat="1" applyFont="1" applyAlignment="1">
      <alignment horizontal="center" wrapText="1"/>
    </xf>
    <xf numFmtId="164" fontId="3" fillId="0" borderId="0" xfId="1" applyNumberFormat="1" applyFont="1"/>
    <xf numFmtId="164" fontId="3" fillId="0" borderId="0" xfId="1" applyNumberFormat="1" applyFont="1" applyFill="1" applyAlignment="1">
      <alignment wrapText="1"/>
    </xf>
    <xf numFmtId="0" fontId="3" fillId="0" borderId="0" xfId="0" applyFont="1"/>
    <xf numFmtId="164" fontId="3" fillId="0" borderId="0" xfId="1" applyNumberFormat="1" applyFont="1" applyAlignment="1">
      <alignment wrapText="1"/>
    </xf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7" fontId="0" fillId="0" borderId="0" xfId="0" applyNumberFormat="1"/>
    <xf numFmtId="164" fontId="5" fillId="0" borderId="0" xfId="1" applyNumberFormat="1" applyFont="1" applyFill="1" applyAlignment="1">
      <alignment horizontal="center"/>
    </xf>
    <xf numFmtId="164" fontId="6" fillId="0" borderId="0" xfId="1" applyNumberFormat="1" applyFont="1"/>
    <xf numFmtId="164" fontId="6" fillId="3" borderId="0" xfId="1" applyNumberFormat="1" applyFont="1" applyFill="1"/>
    <xf numFmtId="164" fontId="6" fillId="0" borderId="0" xfId="1" applyNumberFormat="1" applyFont="1" applyFill="1"/>
    <xf numFmtId="164" fontId="7" fillId="0" borderId="0" xfId="0" applyNumberFormat="1" applyFont="1"/>
    <xf numFmtId="164" fontId="6" fillId="0" borderId="0" xfId="1" applyNumberFormat="1" applyFont="1" applyFill="1" applyAlignment="1">
      <alignment horizontal="right" wrapText="1"/>
    </xf>
    <xf numFmtId="164" fontId="6" fillId="0" borderId="0" xfId="1" applyNumberFormat="1" applyFont="1" applyFill="1" applyAlignment="1">
      <alignment horizontal="center"/>
    </xf>
    <xf numFmtId="164" fontId="6" fillId="0" borderId="0" xfId="1" applyNumberFormat="1" applyFont="1" applyAlignment="1">
      <alignment horizontal="center"/>
    </xf>
    <xf numFmtId="17" fontId="8" fillId="0" borderId="0" xfId="0" applyNumberFormat="1" applyFont="1"/>
    <xf numFmtId="164" fontId="9" fillId="0" borderId="0" xfId="1" applyNumberFormat="1" applyFont="1" applyFill="1" applyAlignment="1">
      <alignment horizontal="center"/>
    </xf>
    <xf numFmtId="164" fontId="0" fillId="0" borderId="0" xfId="0" applyNumberFormat="1"/>
    <xf numFmtId="164" fontId="7" fillId="0" borderId="0" xfId="1" applyNumberFormat="1" applyFont="1" applyFill="1"/>
    <xf numFmtId="0" fontId="10" fillId="0" borderId="0" xfId="0" applyFont="1"/>
    <xf numFmtId="164" fontId="10" fillId="0" borderId="0" xfId="1" applyNumberFormat="1" applyFont="1" applyFill="1"/>
    <xf numFmtId="164" fontId="10" fillId="0" borderId="0" xfId="1" applyNumberFormat="1" applyFont="1"/>
    <xf numFmtId="164" fontId="11" fillId="0" borderId="0" xfId="1" applyNumberFormat="1" applyFont="1" applyFill="1"/>
    <xf numFmtId="164" fontId="11" fillId="0" borderId="0" xfId="1" applyNumberFormat="1" applyFont="1"/>
    <xf numFmtId="3" fontId="2" fillId="0" borderId="1" xfId="0" applyNumberFormat="1" applyFont="1" applyFill="1" applyBorder="1" applyAlignment="1">
      <alignment horizontal="center"/>
    </xf>
    <xf numFmtId="3" fontId="0" fillId="0" borderId="0" xfId="0" applyNumberFormat="1"/>
    <xf numFmtId="3" fontId="0" fillId="0" borderId="1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164" fontId="11" fillId="0" borderId="2" xfId="1" applyNumberFormat="1" applyFont="1" applyFill="1" applyBorder="1"/>
    <xf numFmtId="0" fontId="11" fillId="0" borderId="0" xfId="0" applyFont="1"/>
    <xf numFmtId="43" fontId="11" fillId="0" borderId="0" xfId="1" applyFont="1"/>
    <xf numFmtId="164" fontId="0" fillId="0" borderId="0" xfId="1" applyNumberFormat="1" applyFont="1" applyFill="1"/>
    <xf numFmtId="164" fontId="0" fillId="0" borderId="0" xfId="1" applyNumberFormat="1" applyFont="1"/>
    <xf numFmtId="43" fontId="0" fillId="0" borderId="0" xfId="1" applyFont="1"/>
    <xf numFmtId="165" fontId="0" fillId="0" borderId="0" xfId="0" applyNumberFormat="1"/>
    <xf numFmtId="166" fontId="0" fillId="0" borderId="0" xfId="1" applyNumberFormat="1" applyFont="1"/>
    <xf numFmtId="10" fontId="0" fillId="0" borderId="0" xfId="2" applyNumberFormat="1" applyFont="1"/>
    <xf numFmtId="43" fontId="0" fillId="0" borderId="0" xfId="0" applyNumberFormat="1"/>
    <xf numFmtId="167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56"/>
  <sheetViews>
    <sheetView tabSelected="1" workbookViewId="0">
      <selection activeCell="A43" sqref="A43"/>
    </sheetView>
  </sheetViews>
  <sheetFormatPr defaultRowHeight="15"/>
  <cols>
    <col min="2" max="2" width="19.28515625" style="35" customWidth="1"/>
    <col min="3" max="3" width="14.42578125" customWidth="1"/>
    <col min="4" max="4" width="17" style="36" customWidth="1"/>
    <col min="5" max="5" width="13.140625" style="35" customWidth="1"/>
    <col min="6" max="6" width="4.7109375" customWidth="1"/>
    <col min="7" max="7" width="3.42578125" customWidth="1"/>
    <col min="8" max="8" width="13.140625" style="36" customWidth="1"/>
    <col min="9" max="10" width="15" customWidth="1"/>
    <col min="11" max="11" width="18.140625" customWidth="1"/>
    <col min="12" max="12" width="15.28515625" customWidth="1"/>
    <col min="13" max="13" width="13.140625" bestFit="1" customWidth="1"/>
    <col min="14" max="14" width="13.85546875" customWidth="1"/>
    <col min="15" max="15" width="12.5703125" bestFit="1" customWidth="1"/>
    <col min="17" max="17" width="12.5703125" bestFit="1" customWidth="1"/>
  </cols>
  <sheetData>
    <row r="1" spans="1:13" ht="51.75">
      <c r="B1" s="1" t="s">
        <v>0</v>
      </c>
      <c r="C1" s="2" t="s">
        <v>1</v>
      </c>
      <c r="D1" s="3" t="s">
        <v>2</v>
      </c>
      <c r="E1" s="4" t="s">
        <v>3</v>
      </c>
      <c r="F1" s="5"/>
      <c r="G1" s="5"/>
      <c r="H1" s="6" t="s">
        <v>4</v>
      </c>
      <c r="I1" s="7" t="s">
        <v>5</v>
      </c>
      <c r="J1" s="7" t="s">
        <v>6</v>
      </c>
      <c r="K1" s="7" t="s">
        <v>7</v>
      </c>
      <c r="L1" s="7" t="s">
        <v>8</v>
      </c>
      <c r="M1" s="8" t="s">
        <v>9</v>
      </c>
    </row>
    <row r="3" spans="1:13">
      <c r="A3" s="9">
        <v>38353</v>
      </c>
      <c r="B3" s="10">
        <v>59519040</v>
      </c>
      <c r="C3" s="11"/>
      <c r="D3" s="11">
        <f>(474008-409970)/12</f>
        <v>5336.5</v>
      </c>
      <c r="E3" s="12">
        <f t="shared" ref="E3:E67" si="0">+B3+C3+D3</f>
        <v>59524376.5</v>
      </c>
      <c r="F3" s="11"/>
      <c r="G3" s="11"/>
      <c r="H3" s="13">
        <v>30522848.699999999</v>
      </c>
      <c r="I3" s="11">
        <v>0</v>
      </c>
      <c r="J3" s="11">
        <f t="shared" ref="J3:J66" si="1">+H3-I3</f>
        <v>30522848.699999999</v>
      </c>
      <c r="K3" s="11">
        <v>378530.73</v>
      </c>
      <c r="L3" s="11">
        <f>+E3-J3-K3-I3</f>
        <v>28622997.07</v>
      </c>
      <c r="M3" s="14">
        <f>(+L3+K3+J3+I3)-E3</f>
        <v>0</v>
      </c>
    </row>
    <row r="4" spans="1:13">
      <c r="A4" s="9">
        <v>38384</v>
      </c>
      <c r="B4" s="10">
        <v>53401240</v>
      </c>
      <c r="C4" s="11"/>
      <c r="D4" s="11">
        <f t="shared" ref="D4:D14" si="2">(474008-409970)/12</f>
        <v>5336.5</v>
      </c>
      <c r="E4" s="12">
        <f t="shared" si="0"/>
        <v>53406576.5</v>
      </c>
      <c r="F4" s="11"/>
      <c r="G4" s="11"/>
      <c r="H4" s="15">
        <v>28845458.219999999</v>
      </c>
      <c r="I4" s="11">
        <v>0</v>
      </c>
      <c r="J4" s="11">
        <f t="shared" si="1"/>
        <v>28845458.219999999</v>
      </c>
      <c r="K4" s="11">
        <v>312966.71999999997</v>
      </c>
      <c r="L4" s="11">
        <f t="shared" ref="L4:L67" si="3">+E4-J4-K4-I4</f>
        <v>24248151.560000002</v>
      </c>
      <c r="M4" s="14">
        <f t="shared" ref="M4:M67" si="4">(+L4+K4+J4+I4)-E4</f>
        <v>0</v>
      </c>
    </row>
    <row r="5" spans="1:13">
      <c r="A5" s="9">
        <v>38412</v>
      </c>
      <c r="B5" s="10">
        <v>56026000</v>
      </c>
      <c r="C5" s="11"/>
      <c r="D5" s="11">
        <f t="shared" si="2"/>
        <v>5336.5</v>
      </c>
      <c r="E5" s="12">
        <f t="shared" si="0"/>
        <v>56031336.5</v>
      </c>
      <c r="F5" s="11"/>
      <c r="G5" s="11"/>
      <c r="H5" s="13">
        <v>30382965.309999999</v>
      </c>
      <c r="I5" s="11">
        <v>0</v>
      </c>
      <c r="J5" s="11">
        <f t="shared" si="1"/>
        <v>30382965.309999999</v>
      </c>
      <c r="K5" s="11">
        <v>307720.46999999997</v>
      </c>
      <c r="L5" s="11">
        <f t="shared" si="3"/>
        <v>25340650.720000003</v>
      </c>
      <c r="M5" s="14">
        <f t="shared" si="4"/>
        <v>0</v>
      </c>
    </row>
    <row r="6" spans="1:13">
      <c r="A6" s="9">
        <v>38443</v>
      </c>
      <c r="B6" s="10">
        <v>50073520</v>
      </c>
      <c r="C6" s="11"/>
      <c r="D6" s="11">
        <f t="shared" si="2"/>
        <v>5336.5</v>
      </c>
      <c r="E6" s="12">
        <f t="shared" si="0"/>
        <v>50078856.5</v>
      </c>
      <c r="F6" s="11"/>
      <c r="G6" s="11"/>
      <c r="H6" s="13">
        <v>29533488.280000001</v>
      </c>
      <c r="I6" s="11">
        <v>0</v>
      </c>
      <c r="J6" s="11">
        <f t="shared" si="1"/>
        <v>29533488.280000001</v>
      </c>
      <c r="K6" s="11">
        <v>258719.31</v>
      </c>
      <c r="L6" s="11">
        <f t="shared" si="3"/>
        <v>20286648.91</v>
      </c>
      <c r="M6" s="14">
        <f t="shared" si="4"/>
        <v>0</v>
      </c>
    </row>
    <row r="7" spans="1:13">
      <c r="A7" s="9">
        <v>38473</v>
      </c>
      <c r="B7" s="10">
        <v>50162960</v>
      </c>
      <c r="C7" s="11"/>
      <c r="D7" s="11">
        <f t="shared" si="2"/>
        <v>5336.5</v>
      </c>
      <c r="E7" s="12">
        <f t="shared" si="0"/>
        <v>50168296.5</v>
      </c>
      <c r="F7" s="11"/>
      <c r="G7" s="11"/>
      <c r="H7" s="13">
        <v>30116567.309999999</v>
      </c>
      <c r="I7" s="11">
        <v>0</v>
      </c>
      <c r="J7" s="11">
        <f t="shared" si="1"/>
        <v>30116567.309999999</v>
      </c>
      <c r="K7" s="11">
        <v>232122</v>
      </c>
      <c r="L7" s="11">
        <f t="shared" si="3"/>
        <v>19819607.190000001</v>
      </c>
      <c r="M7" s="14">
        <f>(+L7+K7+J7+I7)-E7</f>
        <v>0</v>
      </c>
    </row>
    <row r="8" spans="1:13">
      <c r="A8" s="9">
        <v>38504</v>
      </c>
      <c r="B8" s="10">
        <v>56597760</v>
      </c>
      <c r="C8" s="11"/>
      <c r="D8" s="11">
        <f t="shared" si="2"/>
        <v>5336.5</v>
      </c>
      <c r="E8" s="12">
        <f t="shared" si="0"/>
        <v>56603096.5</v>
      </c>
      <c r="F8" s="11"/>
      <c r="G8" s="11"/>
      <c r="H8" s="13">
        <v>32152411.84</v>
      </c>
      <c r="I8" s="11">
        <v>0</v>
      </c>
      <c r="J8" s="11">
        <f t="shared" si="1"/>
        <v>32152411.84</v>
      </c>
      <c r="K8" s="11">
        <v>211050</v>
      </c>
      <c r="L8" s="11">
        <f t="shared" si="3"/>
        <v>24239634.66</v>
      </c>
      <c r="M8" s="14">
        <f t="shared" si="4"/>
        <v>0</v>
      </c>
    </row>
    <row r="9" spans="1:13">
      <c r="A9" s="9">
        <v>38534</v>
      </c>
      <c r="B9" s="10">
        <v>53676610</v>
      </c>
      <c r="C9" s="11"/>
      <c r="D9" s="11">
        <f t="shared" si="2"/>
        <v>5336.5</v>
      </c>
      <c r="E9" s="12">
        <f t="shared" si="0"/>
        <v>53681946.5</v>
      </c>
      <c r="F9" s="11"/>
      <c r="G9" s="11"/>
      <c r="H9" s="15">
        <v>28062206</v>
      </c>
      <c r="I9" s="11">
        <v>0</v>
      </c>
      <c r="J9" s="11">
        <f t="shared" si="1"/>
        <v>28062206</v>
      </c>
      <c r="K9" s="11">
        <v>224428.56</v>
      </c>
      <c r="L9" s="11">
        <f t="shared" si="3"/>
        <v>25395311.940000001</v>
      </c>
      <c r="M9" s="14">
        <f t="shared" si="4"/>
        <v>0</v>
      </c>
    </row>
    <row r="10" spans="1:13">
      <c r="A10" s="9">
        <v>38565</v>
      </c>
      <c r="B10" s="10">
        <v>57518680</v>
      </c>
      <c r="C10" s="11"/>
      <c r="D10" s="11">
        <f t="shared" si="2"/>
        <v>5336.5</v>
      </c>
      <c r="E10" s="12">
        <f t="shared" si="0"/>
        <v>57524016.5</v>
      </c>
      <c r="F10" s="11"/>
      <c r="G10" s="11"/>
      <c r="H10" s="15">
        <v>33198366.59</v>
      </c>
      <c r="I10" s="11">
        <v>0</v>
      </c>
      <c r="J10" s="11">
        <f t="shared" si="1"/>
        <v>33198366.59</v>
      </c>
      <c r="K10" s="11">
        <v>254762.69</v>
      </c>
      <c r="L10" s="11">
        <f t="shared" si="3"/>
        <v>24070887.219999999</v>
      </c>
      <c r="M10" s="14">
        <f t="shared" si="4"/>
        <v>0</v>
      </c>
    </row>
    <row r="11" spans="1:13">
      <c r="A11" s="9">
        <v>38596</v>
      </c>
      <c r="B11" s="10">
        <v>52250000</v>
      </c>
      <c r="C11" s="11"/>
      <c r="D11" s="11">
        <f t="shared" si="2"/>
        <v>5336.5</v>
      </c>
      <c r="E11" s="12">
        <f t="shared" si="0"/>
        <v>52255336.5</v>
      </c>
      <c r="F11" s="11"/>
      <c r="G11" s="11"/>
      <c r="H11" s="13">
        <v>31494400</v>
      </c>
      <c r="I11" s="11">
        <v>0</v>
      </c>
      <c r="J11" s="11">
        <f t="shared" si="1"/>
        <v>31494400</v>
      </c>
      <c r="K11" s="11">
        <v>283694.02</v>
      </c>
      <c r="L11" s="11">
        <f t="shared" si="3"/>
        <v>20477242.48</v>
      </c>
      <c r="M11" s="14">
        <f t="shared" si="4"/>
        <v>0</v>
      </c>
    </row>
    <row r="12" spans="1:13">
      <c r="A12" s="9">
        <v>38626</v>
      </c>
      <c r="B12" s="10">
        <v>52711210</v>
      </c>
      <c r="C12" s="11"/>
      <c r="D12" s="11">
        <f t="shared" si="2"/>
        <v>5336.5</v>
      </c>
      <c r="E12" s="12">
        <f t="shared" si="0"/>
        <v>52716546.5</v>
      </c>
      <c r="F12" s="11"/>
      <c r="G12" s="11"/>
      <c r="H12" s="13">
        <v>31554059.170000002</v>
      </c>
      <c r="I12" s="11">
        <v>0</v>
      </c>
      <c r="J12" s="11">
        <f t="shared" si="1"/>
        <v>31554059.170000002</v>
      </c>
      <c r="K12" s="11">
        <v>333796.42</v>
      </c>
      <c r="L12" s="11">
        <f t="shared" si="3"/>
        <v>20828690.909999996</v>
      </c>
      <c r="M12" s="14">
        <f t="shared" si="4"/>
        <v>0</v>
      </c>
    </row>
    <row r="13" spans="1:13">
      <c r="A13" s="9">
        <v>38657</v>
      </c>
      <c r="B13" s="10">
        <v>53362010</v>
      </c>
      <c r="C13" s="11"/>
      <c r="D13" s="11">
        <f t="shared" si="2"/>
        <v>5336.5</v>
      </c>
      <c r="E13" s="12">
        <f t="shared" si="0"/>
        <v>53367346.5</v>
      </c>
      <c r="F13" s="11"/>
      <c r="G13" s="11"/>
      <c r="H13" s="15">
        <v>30501266.309999999</v>
      </c>
      <c r="I13" s="11">
        <v>0</v>
      </c>
      <c r="J13" s="11">
        <f t="shared" si="1"/>
        <v>30501266.309999999</v>
      </c>
      <c r="K13" s="11">
        <v>357529.18</v>
      </c>
      <c r="L13" s="11">
        <f t="shared" si="3"/>
        <v>22508551.010000002</v>
      </c>
      <c r="M13" s="14">
        <f t="shared" si="4"/>
        <v>0</v>
      </c>
    </row>
    <row r="14" spans="1:13">
      <c r="A14" s="9">
        <v>38687</v>
      </c>
      <c r="B14" s="10">
        <f>54760170</f>
        <v>54760170</v>
      </c>
      <c r="C14" s="11"/>
      <c r="D14" s="11">
        <f t="shared" si="2"/>
        <v>5336.5</v>
      </c>
      <c r="E14" s="12">
        <f t="shared" si="0"/>
        <v>54765506.5</v>
      </c>
      <c r="F14" s="11"/>
      <c r="G14" s="11"/>
      <c r="H14" s="13">
        <v>26925327.640000001</v>
      </c>
      <c r="I14" s="11">
        <v>0</v>
      </c>
      <c r="J14" s="11">
        <f t="shared" si="1"/>
        <v>26925327.640000001</v>
      </c>
      <c r="K14" s="11">
        <v>388889.36</v>
      </c>
      <c r="L14" s="11">
        <f t="shared" si="3"/>
        <v>27451289.5</v>
      </c>
      <c r="M14" s="14">
        <f t="shared" si="4"/>
        <v>0</v>
      </c>
    </row>
    <row r="15" spans="1:13">
      <c r="A15" s="9">
        <v>38718</v>
      </c>
      <c r="B15" s="16">
        <v>56528710</v>
      </c>
      <c r="C15" s="11"/>
      <c r="D15" s="11">
        <f>(478016-437744)/12</f>
        <v>3356</v>
      </c>
      <c r="E15" s="12">
        <f t="shared" si="0"/>
        <v>56532066</v>
      </c>
      <c r="F15" s="11"/>
      <c r="G15" s="11"/>
      <c r="H15" s="13">
        <v>30633701.23</v>
      </c>
      <c r="I15" s="11">
        <v>0</v>
      </c>
      <c r="J15" s="11">
        <f t="shared" si="1"/>
        <v>30633701.23</v>
      </c>
      <c r="K15" s="11">
        <v>378792.94</v>
      </c>
      <c r="L15" s="11">
        <f t="shared" si="3"/>
        <v>25519571.829999998</v>
      </c>
      <c r="M15" s="14">
        <f t="shared" si="4"/>
        <v>0</v>
      </c>
    </row>
    <row r="16" spans="1:13">
      <c r="A16" s="9">
        <v>38749</v>
      </c>
      <c r="B16" s="16">
        <v>52548160</v>
      </c>
      <c r="C16" s="11"/>
      <c r="D16" s="11">
        <f t="shared" ref="D16:D26" si="5">(478016-437744)/12</f>
        <v>3356</v>
      </c>
      <c r="E16" s="12">
        <f t="shared" si="0"/>
        <v>52551516</v>
      </c>
      <c r="F16" s="11"/>
      <c r="G16" s="11"/>
      <c r="H16" s="13">
        <v>28601840.190000001</v>
      </c>
      <c r="I16" s="11">
        <v>0</v>
      </c>
      <c r="J16" s="11">
        <f t="shared" si="1"/>
        <v>28601840.190000001</v>
      </c>
      <c r="K16" s="11">
        <v>313059.28000000003</v>
      </c>
      <c r="L16" s="11">
        <f t="shared" si="3"/>
        <v>23636616.529999997</v>
      </c>
      <c r="M16" s="14">
        <f t="shared" si="4"/>
        <v>0</v>
      </c>
    </row>
    <row r="17" spans="1:13">
      <c r="A17" s="9">
        <v>38777</v>
      </c>
      <c r="B17" s="16">
        <v>56081470</v>
      </c>
      <c r="C17" s="11"/>
      <c r="D17" s="11">
        <f t="shared" si="5"/>
        <v>3356</v>
      </c>
      <c r="E17" s="12">
        <f t="shared" si="0"/>
        <v>56084826</v>
      </c>
      <c r="F17" s="11"/>
      <c r="G17" s="11"/>
      <c r="H17" s="13">
        <v>31650392.239999998</v>
      </c>
      <c r="I17" s="11">
        <v>0</v>
      </c>
      <c r="J17" s="11">
        <f t="shared" si="1"/>
        <v>31650392.239999998</v>
      </c>
      <c r="K17" s="11">
        <v>307783</v>
      </c>
      <c r="L17" s="11">
        <f t="shared" si="3"/>
        <v>24126650.760000002</v>
      </c>
      <c r="M17" s="14">
        <f t="shared" si="4"/>
        <v>0</v>
      </c>
    </row>
    <row r="18" spans="1:13">
      <c r="A18" s="9">
        <v>38808</v>
      </c>
      <c r="B18" s="16">
        <v>48548560</v>
      </c>
      <c r="C18" s="11"/>
      <c r="D18" s="11">
        <f t="shared" si="5"/>
        <v>3356</v>
      </c>
      <c r="E18" s="12">
        <f t="shared" si="0"/>
        <v>48551916</v>
      </c>
      <c r="F18" s="11"/>
      <c r="G18" s="11"/>
      <c r="H18" s="13">
        <v>28730354.699999999</v>
      </c>
      <c r="I18" s="11">
        <v>0</v>
      </c>
      <c r="J18" s="11">
        <f t="shared" si="1"/>
        <v>28730354.699999999</v>
      </c>
      <c r="K18" s="11">
        <v>258757.56</v>
      </c>
      <c r="L18" s="11">
        <f t="shared" si="3"/>
        <v>19562803.740000002</v>
      </c>
      <c r="M18" s="14">
        <f t="shared" si="4"/>
        <v>0</v>
      </c>
    </row>
    <row r="19" spans="1:13">
      <c r="A19" s="9">
        <v>38838</v>
      </c>
      <c r="B19" s="16">
        <v>51563020</v>
      </c>
      <c r="C19" s="11"/>
      <c r="D19" s="11">
        <f t="shared" si="5"/>
        <v>3356</v>
      </c>
      <c r="E19" s="12">
        <f t="shared" si="0"/>
        <v>51566376</v>
      </c>
      <c r="F19" s="11"/>
      <c r="G19" s="11"/>
      <c r="H19" s="15">
        <v>31335710.039999999</v>
      </c>
      <c r="I19" s="11">
        <v>0</v>
      </c>
      <c r="J19" s="11">
        <f t="shared" si="1"/>
        <v>31335710.039999999</v>
      </c>
      <c r="K19" s="11">
        <v>238679.91</v>
      </c>
      <c r="L19" s="11">
        <f t="shared" si="3"/>
        <v>19991986.050000001</v>
      </c>
      <c r="M19" s="14">
        <f t="shared" si="4"/>
        <v>0</v>
      </c>
    </row>
    <row r="20" spans="1:13">
      <c r="A20" s="9">
        <v>38869</v>
      </c>
      <c r="B20" s="16">
        <v>52813920</v>
      </c>
      <c r="C20" s="11"/>
      <c r="D20" s="11">
        <f t="shared" si="5"/>
        <v>3356</v>
      </c>
      <c r="E20" s="12">
        <f t="shared" si="0"/>
        <v>52817276</v>
      </c>
      <c r="F20" s="11"/>
      <c r="G20" s="11"/>
      <c r="H20" s="15">
        <v>31710719.239999998</v>
      </c>
      <c r="I20" s="11">
        <v>0</v>
      </c>
      <c r="J20" s="11">
        <f t="shared" si="1"/>
        <v>31710719.239999998</v>
      </c>
      <c r="K20" s="11">
        <v>216981.74</v>
      </c>
      <c r="L20" s="11">
        <f t="shared" si="3"/>
        <v>20889575.020000003</v>
      </c>
      <c r="M20" s="14">
        <f t="shared" si="4"/>
        <v>0</v>
      </c>
    </row>
    <row r="21" spans="1:13">
      <c r="A21" s="9">
        <v>38899</v>
      </c>
      <c r="B21" s="16">
        <v>54008040</v>
      </c>
      <c r="C21" s="11"/>
      <c r="D21" s="11">
        <f t="shared" si="5"/>
        <v>3356</v>
      </c>
      <c r="E21" s="12">
        <f t="shared" si="0"/>
        <v>54011396</v>
      </c>
      <c r="F21" s="11"/>
      <c r="G21" s="11"/>
      <c r="H21" s="15">
        <v>29042656.68</v>
      </c>
      <c r="I21" s="11">
        <v>0</v>
      </c>
      <c r="J21" s="11">
        <f t="shared" si="1"/>
        <v>29042656.68</v>
      </c>
      <c r="K21" s="11">
        <v>230769.12</v>
      </c>
      <c r="L21" s="11">
        <f t="shared" si="3"/>
        <v>24737970.199999999</v>
      </c>
      <c r="M21" s="14">
        <f t="shared" si="4"/>
        <v>0</v>
      </c>
    </row>
    <row r="22" spans="1:13">
      <c r="A22" s="9">
        <v>38930</v>
      </c>
      <c r="B22" s="16">
        <v>55895490</v>
      </c>
      <c r="C22" s="11"/>
      <c r="D22" s="11">
        <f t="shared" si="5"/>
        <v>3356</v>
      </c>
      <c r="E22" s="12">
        <f t="shared" si="0"/>
        <v>55898846</v>
      </c>
      <c r="F22" s="11"/>
      <c r="G22" s="11"/>
      <c r="H22" s="15">
        <v>33043220.199999999</v>
      </c>
      <c r="I22" s="11">
        <v>0</v>
      </c>
      <c r="J22" s="11">
        <f t="shared" si="1"/>
        <v>33043220.199999999</v>
      </c>
      <c r="K22" s="11">
        <v>261960.24</v>
      </c>
      <c r="L22" s="11">
        <f t="shared" si="3"/>
        <v>22593665.560000002</v>
      </c>
      <c r="M22" s="14">
        <f t="shared" si="4"/>
        <v>0</v>
      </c>
    </row>
    <row r="23" spans="1:13">
      <c r="A23" s="9">
        <v>38961</v>
      </c>
      <c r="B23" s="16">
        <v>49554320</v>
      </c>
      <c r="C23" s="11"/>
      <c r="D23" s="11">
        <f t="shared" si="5"/>
        <v>3356</v>
      </c>
      <c r="E23" s="12">
        <f t="shared" si="0"/>
        <v>49557676</v>
      </c>
      <c r="F23" s="11"/>
      <c r="G23" s="11"/>
      <c r="H23" s="15">
        <v>30083831.420000002</v>
      </c>
      <c r="I23" s="11">
        <v>0</v>
      </c>
      <c r="J23" s="11">
        <f t="shared" si="1"/>
        <v>30083831.420000002</v>
      </c>
      <c r="K23" s="11">
        <v>291803.37</v>
      </c>
      <c r="L23" s="11">
        <f t="shared" si="3"/>
        <v>19182041.209999997</v>
      </c>
      <c r="M23" s="14">
        <f t="shared" si="4"/>
        <v>0</v>
      </c>
    </row>
    <row r="24" spans="1:13">
      <c r="A24" s="9">
        <v>38991</v>
      </c>
      <c r="B24" s="16">
        <v>52532530</v>
      </c>
      <c r="C24" s="11"/>
      <c r="D24" s="11">
        <f t="shared" si="5"/>
        <v>3356</v>
      </c>
      <c r="E24" s="12">
        <f t="shared" si="0"/>
        <v>52535886</v>
      </c>
      <c r="F24" s="11"/>
      <c r="G24" s="11"/>
      <c r="H24" s="13">
        <v>30785112.43</v>
      </c>
      <c r="I24" s="11">
        <v>0</v>
      </c>
      <c r="J24" s="11">
        <f t="shared" si="1"/>
        <v>30785112.43</v>
      </c>
      <c r="K24" s="11">
        <v>343355.73</v>
      </c>
      <c r="L24" s="11">
        <f t="shared" si="3"/>
        <v>21407417.84</v>
      </c>
      <c r="M24" s="14">
        <f t="shared" si="4"/>
        <v>0</v>
      </c>
    </row>
    <row r="25" spans="1:13">
      <c r="A25" s="9">
        <v>39022</v>
      </c>
      <c r="B25" s="16">
        <v>53385930</v>
      </c>
      <c r="C25" s="11"/>
      <c r="D25" s="11">
        <f t="shared" si="5"/>
        <v>3356</v>
      </c>
      <c r="E25" s="12">
        <f t="shared" si="0"/>
        <v>53389286</v>
      </c>
      <c r="F25" s="11"/>
      <c r="G25" s="11"/>
      <c r="H25" s="15">
        <v>30993763.129999999</v>
      </c>
      <c r="I25" s="11">
        <v>0</v>
      </c>
      <c r="J25" s="11">
        <f t="shared" si="1"/>
        <v>30993763.129999999</v>
      </c>
      <c r="K25" s="11">
        <v>367960.91</v>
      </c>
      <c r="L25" s="11">
        <f t="shared" si="3"/>
        <v>22027561.960000001</v>
      </c>
      <c r="M25" s="14">
        <f t="shared" si="4"/>
        <v>0</v>
      </c>
    </row>
    <row r="26" spans="1:13">
      <c r="A26" s="9">
        <v>39052</v>
      </c>
      <c r="B26" s="16">
        <v>51983540</v>
      </c>
      <c r="C26" s="11"/>
      <c r="D26" s="11">
        <f t="shared" si="5"/>
        <v>3356</v>
      </c>
      <c r="E26" s="12">
        <f t="shared" si="0"/>
        <v>51986896</v>
      </c>
      <c r="F26" s="11"/>
      <c r="G26" s="11"/>
      <c r="H26" s="13">
        <v>26224528.850000001</v>
      </c>
      <c r="I26" s="11">
        <v>0</v>
      </c>
      <c r="J26" s="11">
        <f t="shared" si="1"/>
        <v>26224528.850000001</v>
      </c>
      <c r="K26" s="11">
        <v>400593.61</v>
      </c>
      <c r="L26" s="11">
        <f t="shared" si="3"/>
        <v>25361773.539999999</v>
      </c>
      <c r="M26" s="14">
        <f t="shared" si="4"/>
        <v>0</v>
      </c>
    </row>
    <row r="27" spans="1:13">
      <c r="A27" s="9">
        <v>39083</v>
      </c>
      <c r="B27" s="16">
        <v>57509800</v>
      </c>
      <c r="C27" s="11"/>
      <c r="D27" s="11">
        <f>+(509473-383399)/12</f>
        <v>10506.166666666666</v>
      </c>
      <c r="E27" s="12">
        <f t="shared" si="0"/>
        <v>57520306.166666664</v>
      </c>
      <c r="F27" s="11"/>
      <c r="G27" s="11"/>
      <c r="H27" s="13">
        <v>31139393.010000002</v>
      </c>
      <c r="I27" s="11">
        <v>0</v>
      </c>
      <c r="J27" s="11">
        <f t="shared" si="1"/>
        <v>31139393.010000002</v>
      </c>
      <c r="K27" s="11">
        <v>391615.35</v>
      </c>
      <c r="L27" s="11">
        <f t="shared" si="3"/>
        <v>25989297.806666661</v>
      </c>
      <c r="M27" s="14">
        <f t="shared" si="4"/>
        <v>0</v>
      </c>
    </row>
    <row r="28" spans="1:13">
      <c r="A28" s="9">
        <v>39114</v>
      </c>
      <c r="B28" s="16">
        <v>54145660</v>
      </c>
      <c r="C28" s="11"/>
      <c r="D28" s="11">
        <f t="shared" ref="D28:D38" si="6">+(509473-383399)/12</f>
        <v>10506.166666666666</v>
      </c>
      <c r="E28" s="12">
        <f t="shared" si="0"/>
        <v>54156166.166666664</v>
      </c>
      <c r="F28" s="11"/>
      <c r="G28" s="11"/>
      <c r="H28" s="13">
        <v>28427386.23</v>
      </c>
      <c r="I28" s="11">
        <v>0</v>
      </c>
      <c r="J28" s="11">
        <f t="shared" si="1"/>
        <v>28427386.23</v>
      </c>
      <c r="K28" s="11">
        <v>323777.76</v>
      </c>
      <c r="L28" s="11">
        <f t="shared" si="3"/>
        <v>25405002.176666662</v>
      </c>
      <c r="M28" s="14">
        <f t="shared" si="4"/>
        <v>0</v>
      </c>
    </row>
    <row r="29" spans="1:13">
      <c r="A29" s="9">
        <v>39142</v>
      </c>
      <c r="B29" s="16">
        <v>55839343.890000001</v>
      </c>
      <c r="C29" s="11"/>
      <c r="D29" s="11">
        <f t="shared" si="6"/>
        <v>10506.166666666666</v>
      </c>
      <c r="E29" s="12">
        <f t="shared" si="0"/>
        <v>55849850.056666665</v>
      </c>
      <c r="F29" s="11"/>
      <c r="G29" s="11"/>
      <c r="H29" s="15">
        <v>31239175.77</v>
      </c>
      <c r="I29" s="11">
        <v>0</v>
      </c>
      <c r="J29" s="11">
        <f t="shared" si="1"/>
        <v>31239175.77</v>
      </c>
      <c r="K29" s="11">
        <v>318320.84000000003</v>
      </c>
      <c r="L29" s="11">
        <f t="shared" si="3"/>
        <v>24292353.446666665</v>
      </c>
      <c r="M29" s="14">
        <f t="shared" si="4"/>
        <v>0</v>
      </c>
    </row>
    <row r="30" spans="1:13">
      <c r="A30" s="9">
        <v>39173</v>
      </c>
      <c r="B30" s="16">
        <v>49888897.539999999</v>
      </c>
      <c r="C30" s="11"/>
      <c r="D30" s="11">
        <f t="shared" si="6"/>
        <v>10506.166666666666</v>
      </c>
      <c r="E30" s="12">
        <f t="shared" si="0"/>
        <v>49899403.706666663</v>
      </c>
      <c r="F30" s="11"/>
      <c r="G30" s="11"/>
      <c r="H30" s="13">
        <v>28456389.829999998</v>
      </c>
      <c r="I30" s="11">
        <v>0</v>
      </c>
      <c r="J30" s="11">
        <f t="shared" si="1"/>
        <v>28456389.829999998</v>
      </c>
      <c r="K30" s="11">
        <v>267616.87</v>
      </c>
      <c r="L30" s="11">
        <f t="shared" si="3"/>
        <v>21175397.006666664</v>
      </c>
      <c r="M30" s="14">
        <f t="shared" si="4"/>
        <v>0</v>
      </c>
    </row>
    <row r="31" spans="1:13">
      <c r="A31" s="9">
        <v>39203</v>
      </c>
      <c r="B31" s="16">
        <v>50950599</v>
      </c>
      <c r="C31" s="11"/>
      <c r="D31" s="11">
        <f t="shared" si="6"/>
        <v>10506.166666666666</v>
      </c>
      <c r="E31" s="12">
        <f t="shared" si="0"/>
        <v>50961105.166666664</v>
      </c>
      <c r="F31" s="11"/>
      <c r="G31" s="11"/>
      <c r="H31" s="13">
        <v>30876017.440000001</v>
      </c>
      <c r="I31" s="11">
        <v>0</v>
      </c>
      <c r="J31" s="11">
        <f t="shared" si="1"/>
        <v>30876017.440000001</v>
      </c>
      <c r="K31" s="11">
        <v>240845.83</v>
      </c>
      <c r="L31" s="11">
        <f t="shared" si="3"/>
        <v>19844241.896666665</v>
      </c>
      <c r="M31" s="14">
        <f t="shared" si="4"/>
        <v>0</v>
      </c>
    </row>
    <row r="32" spans="1:13">
      <c r="A32" s="9">
        <v>39234</v>
      </c>
      <c r="B32" s="16">
        <v>52948918</v>
      </c>
      <c r="C32" s="11"/>
      <c r="D32" s="11">
        <f t="shared" si="6"/>
        <v>10506.166666666666</v>
      </c>
      <c r="E32" s="12">
        <f t="shared" si="0"/>
        <v>52959424.166666664</v>
      </c>
      <c r="F32" s="11"/>
      <c r="G32" s="11"/>
      <c r="H32" s="15">
        <v>30233355.780000001</v>
      </c>
      <c r="I32" s="11">
        <v>0</v>
      </c>
      <c r="J32" s="11">
        <f t="shared" si="1"/>
        <v>30233355.780000001</v>
      </c>
      <c r="K32" s="11">
        <v>218950.76</v>
      </c>
      <c r="L32" s="11">
        <f t="shared" si="3"/>
        <v>22507117.626666661</v>
      </c>
      <c r="M32" s="14">
        <f t="shared" si="4"/>
        <v>0</v>
      </c>
    </row>
    <row r="33" spans="1:13">
      <c r="A33" s="9">
        <v>39264</v>
      </c>
      <c r="B33" s="16">
        <v>50695162</v>
      </c>
      <c r="C33" s="11"/>
      <c r="D33" s="11">
        <f t="shared" si="6"/>
        <v>10506.166666666666</v>
      </c>
      <c r="E33" s="12">
        <f t="shared" si="0"/>
        <v>50705668.166666664</v>
      </c>
      <c r="F33" s="11"/>
      <c r="G33" s="11"/>
      <c r="H33" s="13">
        <v>27831757.699999999</v>
      </c>
      <c r="I33" s="11">
        <v>0</v>
      </c>
      <c r="J33" s="11">
        <f t="shared" si="1"/>
        <v>27831757.699999999</v>
      </c>
      <c r="K33" s="11">
        <v>232883.56</v>
      </c>
      <c r="L33" s="11">
        <f t="shared" si="3"/>
        <v>22641026.906666666</v>
      </c>
      <c r="M33" s="14">
        <f t="shared" si="4"/>
        <v>0</v>
      </c>
    </row>
    <row r="34" spans="1:13">
      <c r="A34" s="9">
        <v>39295</v>
      </c>
      <c r="B34" s="16">
        <v>55177149</v>
      </c>
      <c r="C34" s="11"/>
      <c r="D34" s="11">
        <f t="shared" si="6"/>
        <v>10506.166666666666</v>
      </c>
      <c r="E34" s="12">
        <f t="shared" si="0"/>
        <v>55187655.166666664</v>
      </c>
      <c r="F34" s="11"/>
      <c r="G34" s="11"/>
      <c r="H34" s="13">
        <v>31190083.359999999</v>
      </c>
      <c r="I34" s="11">
        <v>0</v>
      </c>
      <c r="J34" s="11">
        <f t="shared" si="1"/>
        <v>31190083.359999999</v>
      </c>
      <c r="K34" s="11">
        <v>264391.03999999998</v>
      </c>
      <c r="L34" s="11">
        <f t="shared" si="3"/>
        <v>23733180.766666666</v>
      </c>
      <c r="M34" s="14">
        <f t="shared" si="4"/>
        <v>0</v>
      </c>
    </row>
    <row r="35" spans="1:13">
      <c r="A35" s="9">
        <v>39326</v>
      </c>
      <c r="B35" s="16">
        <v>49919310</v>
      </c>
      <c r="C35" s="11"/>
      <c r="D35" s="11">
        <f t="shared" si="6"/>
        <v>10506.166666666666</v>
      </c>
      <c r="E35" s="12">
        <f t="shared" si="0"/>
        <v>49929816.166666664</v>
      </c>
      <c r="F35" s="11"/>
      <c r="G35" s="11"/>
      <c r="H35" s="15">
        <v>28886559.91</v>
      </c>
      <c r="I35" s="11">
        <v>0</v>
      </c>
      <c r="J35" s="11">
        <f t="shared" si="1"/>
        <v>28886559.91</v>
      </c>
      <c r="K35" s="11">
        <v>294502.88</v>
      </c>
      <c r="L35" s="11">
        <f t="shared" si="3"/>
        <v>20748753.376666665</v>
      </c>
      <c r="M35" s="14">
        <f t="shared" si="4"/>
        <v>0</v>
      </c>
    </row>
    <row r="36" spans="1:13">
      <c r="A36" s="9">
        <v>39356</v>
      </c>
      <c r="B36" s="16">
        <v>52289030</v>
      </c>
      <c r="C36" s="11"/>
      <c r="D36" s="11">
        <f t="shared" si="6"/>
        <v>10506.166666666666</v>
      </c>
      <c r="E36" s="12">
        <f t="shared" si="0"/>
        <v>52299536.166666664</v>
      </c>
      <c r="F36" s="11"/>
      <c r="G36" s="11"/>
      <c r="H36" s="13">
        <v>30909860.100000001</v>
      </c>
      <c r="I36" s="11">
        <v>0</v>
      </c>
      <c r="J36" s="11">
        <f t="shared" si="1"/>
        <v>30909860.100000001</v>
      </c>
      <c r="K36" s="11">
        <v>346514.23</v>
      </c>
      <c r="L36" s="11">
        <f t="shared" si="3"/>
        <v>21043161.836666662</v>
      </c>
      <c r="M36" s="14">
        <f t="shared" si="4"/>
        <v>0</v>
      </c>
    </row>
    <row r="37" spans="1:13">
      <c r="A37" s="9">
        <v>39387</v>
      </c>
      <c r="B37" s="16">
        <v>52590120</v>
      </c>
      <c r="C37" s="11"/>
      <c r="D37" s="11">
        <f t="shared" si="6"/>
        <v>10506.166666666666</v>
      </c>
      <c r="E37" s="12">
        <f t="shared" si="0"/>
        <v>52600626.166666664</v>
      </c>
      <c r="F37" s="11"/>
      <c r="G37" s="11"/>
      <c r="H37" s="15">
        <v>29162523.359999999</v>
      </c>
      <c r="I37" s="11">
        <v>0</v>
      </c>
      <c r="J37" s="11">
        <f t="shared" si="1"/>
        <v>29162523.359999999</v>
      </c>
      <c r="K37" s="11">
        <v>371319.59</v>
      </c>
      <c r="L37" s="11">
        <f t="shared" si="3"/>
        <v>23066783.216666665</v>
      </c>
      <c r="M37" s="14">
        <f t="shared" si="4"/>
        <v>0</v>
      </c>
    </row>
    <row r="38" spans="1:13">
      <c r="A38" s="9">
        <v>39417</v>
      </c>
      <c r="B38" s="16">
        <f>52322880+0</f>
        <v>52322880</v>
      </c>
      <c r="C38" s="11"/>
      <c r="D38" s="11">
        <f t="shared" si="6"/>
        <v>10506.166666666666</v>
      </c>
      <c r="E38" s="12">
        <f t="shared" si="0"/>
        <v>52333386.166666664</v>
      </c>
      <c r="F38" s="11"/>
      <c r="G38" s="11"/>
      <c r="H38" s="15">
        <v>24920555.190000001</v>
      </c>
      <c r="I38" s="11">
        <v>0</v>
      </c>
      <c r="J38" s="11">
        <f t="shared" si="1"/>
        <v>24920555.190000001</v>
      </c>
      <c r="K38" s="11">
        <v>405317.47</v>
      </c>
      <c r="L38" s="11">
        <f t="shared" si="3"/>
        <v>27007513.506666664</v>
      </c>
      <c r="M38" s="14">
        <f t="shared" si="4"/>
        <v>0</v>
      </c>
    </row>
    <row r="39" spans="1:13">
      <c r="A39" s="9">
        <v>39448</v>
      </c>
      <c r="B39" s="10">
        <v>56931880</v>
      </c>
      <c r="C39" s="11"/>
      <c r="D39" s="11">
        <f>(509604-414380)/12</f>
        <v>7935.333333333333</v>
      </c>
      <c r="E39" s="12">
        <f t="shared" si="0"/>
        <v>56939815.333333336</v>
      </c>
      <c r="F39" s="11"/>
      <c r="G39" s="11"/>
      <c r="H39" s="13">
        <v>29646636.109999999</v>
      </c>
      <c r="I39" s="11">
        <v>0</v>
      </c>
      <c r="J39" s="11">
        <f t="shared" si="1"/>
        <v>29646636.109999999</v>
      </c>
      <c r="K39" s="11">
        <v>394777.84</v>
      </c>
      <c r="L39" s="11">
        <f t="shared" si="3"/>
        <v>26898401.383333337</v>
      </c>
      <c r="M39" s="14">
        <f t="shared" si="4"/>
        <v>0</v>
      </c>
    </row>
    <row r="40" spans="1:13">
      <c r="A40" s="9">
        <v>39479</v>
      </c>
      <c r="B40" s="10">
        <v>53808360</v>
      </c>
      <c r="C40" s="11"/>
      <c r="D40" s="11">
        <f t="shared" ref="D40:D50" si="7">(509604-414380)/12</f>
        <v>7935.333333333333</v>
      </c>
      <c r="E40" s="12">
        <f t="shared" si="0"/>
        <v>53816295.333333336</v>
      </c>
      <c r="F40" s="11"/>
      <c r="G40" s="11"/>
      <c r="H40" s="15">
        <v>27987207.859999999</v>
      </c>
      <c r="I40" s="11">
        <v>0</v>
      </c>
      <c r="J40" s="11">
        <f t="shared" si="1"/>
        <v>27987207.859999999</v>
      </c>
      <c r="K40" s="11">
        <v>337373.98</v>
      </c>
      <c r="L40" s="11">
        <f t="shared" si="3"/>
        <v>25491713.493333336</v>
      </c>
      <c r="M40" s="14">
        <f t="shared" si="4"/>
        <v>0</v>
      </c>
    </row>
    <row r="41" spans="1:13">
      <c r="A41" s="9">
        <v>39508</v>
      </c>
      <c r="B41" s="10">
        <v>54411970</v>
      </c>
      <c r="C41" s="11"/>
      <c r="D41" s="11">
        <f t="shared" si="7"/>
        <v>7935.333333333333</v>
      </c>
      <c r="E41" s="12">
        <f t="shared" si="0"/>
        <v>54419905.333333336</v>
      </c>
      <c r="F41" s="11"/>
      <c r="G41" s="11"/>
      <c r="H41" s="15">
        <v>28713081.370000001</v>
      </c>
      <c r="I41" s="11">
        <v>0</v>
      </c>
      <c r="J41" s="11">
        <f t="shared" si="1"/>
        <v>28713081.370000001</v>
      </c>
      <c r="K41" s="11">
        <v>322315</v>
      </c>
      <c r="L41" s="11">
        <f t="shared" si="3"/>
        <v>25384508.963333335</v>
      </c>
      <c r="M41" s="14">
        <f t="shared" si="4"/>
        <v>0</v>
      </c>
    </row>
    <row r="42" spans="1:13">
      <c r="A42" s="9">
        <v>39539</v>
      </c>
      <c r="B42" s="10">
        <v>49720310</v>
      </c>
      <c r="C42" s="11"/>
      <c r="D42" s="11">
        <f t="shared" si="7"/>
        <v>7935.333333333333</v>
      </c>
      <c r="E42" s="12">
        <f t="shared" si="0"/>
        <v>49728245.333333336</v>
      </c>
      <c r="F42" s="11"/>
      <c r="G42" s="11"/>
      <c r="H42" s="13">
        <v>28929629.190000001</v>
      </c>
      <c r="I42" s="11">
        <v>0</v>
      </c>
      <c r="J42" s="11">
        <f t="shared" si="1"/>
        <v>28929629.190000001</v>
      </c>
      <c r="K42" s="11">
        <v>270974.83</v>
      </c>
      <c r="L42" s="11">
        <f t="shared" si="3"/>
        <v>20527641.313333336</v>
      </c>
      <c r="M42" s="14">
        <f t="shared" si="4"/>
        <v>0</v>
      </c>
    </row>
    <row r="43" spans="1:13">
      <c r="A43" s="9">
        <v>39569</v>
      </c>
      <c r="B43" s="10">
        <v>48905780</v>
      </c>
      <c r="C43" s="11"/>
      <c r="D43" s="11">
        <f t="shared" si="7"/>
        <v>7935.333333333333</v>
      </c>
      <c r="E43" s="12">
        <f t="shared" si="0"/>
        <v>48913715.333333336</v>
      </c>
      <c r="F43" s="11"/>
      <c r="G43" s="11"/>
      <c r="H43" s="15">
        <v>28842585.100000001</v>
      </c>
      <c r="I43" s="11">
        <v>0</v>
      </c>
      <c r="J43" s="11">
        <f t="shared" si="1"/>
        <v>28842585.100000001</v>
      </c>
      <c r="K43" s="11">
        <v>243332.93</v>
      </c>
      <c r="L43" s="11">
        <f t="shared" si="3"/>
        <v>19827797.303333335</v>
      </c>
      <c r="M43" s="14">
        <f t="shared" si="4"/>
        <v>0</v>
      </c>
    </row>
    <row r="44" spans="1:13">
      <c r="A44" s="9">
        <v>39600</v>
      </c>
      <c r="B44" s="10">
        <v>50409100</v>
      </c>
      <c r="C44" s="11"/>
      <c r="D44" s="11">
        <f t="shared" si="7"/>
        <v>7935.333333333333</v>
      </c>
      <c r="E44" s="12">
        <f t="shared" si="0"/>
        <v>50417035.333333336</v>
      </c>
      <c r="F44" s="11"/>
      <c r="G44" s="11"/>
      <c r="H44" s="13">
        <v>28781361.789999999</v>
      </c>
      <c r="I44" s="11">
        <v>0</v>
      </c>
      <c r="J44" s="11">
        <f t="shared" si="1"/>
        <v>28781361.789999999</v>
      </c>
      <c r="K44" s="11">
        <v>221413.26</v>
      </c>
      <c r="L44" s="11">
        <f t="shared" si="3"/>
        <v>21414260.283333335</v>
      </c>
      <c r="M44" s="14">
        <f t="shared" si="4"/>
        <v>0</v>
      </c>
    </row>
    <row r="45" spans="1:13">
      <c r="A45" s="9">
        <v>39630</v>
      </c>
      <c r="B45" s="10">
        <v>51274000</v>
      </c>
      <c r="C45" s="17"/>
      <c r="D45" s="11">
        <f t="shared" si="7"/>
        <v>7935.333333333333</v>
      </c>
      <c r="E45" s="12">
        <f t="shared" si="0"/>
        <v>51281935.333333336</v>
      </c>
      <c r="F45" s="11"/>
      <c r="G45" s="11"/>
      <c r="H45" s="13">
        <v>27283313.879999999</v>
      </c>
      <c r="I45" s="11">
        <v>0</v>
      </c>
      <c r="J45" s="11">
        <f t="shared" si="1"/>
        <v>27283313.879999999</v>
      </c>
      <c r="K45" s="11">
        <v>236096.3</v>
      </c>
      <c r="L45" s="11">
        <f t="shared" si="3"/>
        <v>23762525.153333336</v>
      </c>
      <c r="M45" s="14">
        <f t="shared" si="4"/>
        <v>0</v>
      </c>
    </row>
    <row r="46" spans="1:13">
      <c r="A46" s="9">
        <v>39661</v>
      </c>
      <c r="B46" s="10">
        <v>49872730</v>
      </c>
      <c r="C46" s="17"/>
      <c r="D46" s="11">
        <f t="shared" si="7"/>
        <v>7935.333333333333</v>
      </c>
      <c r="E46" s="12">
        <f t="shared" si="0"/>
        <v>49880665.333333336</v>
      </c>
      <c r="F46" s="11"/>
      <c r="G46" s="11"/>
      <c r="H46" s="13">
        <v>27494388.670000002</v>
      </c>
      <c r="I46" s="11">
        <v>0</v>
      </c>
      <c r="J46" s="11">
        <f t="shared" si="1"/>
        <v>27494388.670000002</v>
      </c>
      <c r="K46" s="11">
        <v>268007.45</v>
      </c>
      <c r="L46" s="11">
        <f t="shared" si="3"/>
        <v>22118269.213333335</v>
      </c>
      <c r="M46" s="14">
        <f t="shared" si="4"/>
        <v>0</v>
      </c>
    </row>
    <row r="47" spans="1:13">
      <c r="A47" s="9">
        <v>39692</v>
      </c>
      <c r="B47" s="10">
        <v>48308210</v>
      </c>
      <c r="C47" s="17">
        <v>851.5</v>
      </c>
      <c r="D47" s="11">
        <f t="shared" si="7"/>
        <v>7935.333333333333</v>
      </c>
      <c r="E47" s="12">
        <f t="shared" si="0"/>
        <v>48316996.833333336</v>
      </c>
      <c r="F47" s="11"/>
      <c r="G47" s="11"/>
      <c r="H47" s="15">
        <v>27813262.02</v>
      </c>
      <c r="I47" s="11">
        <v>0</v>
      </c>
      <c r="J47" s="11">
        <f t="shared" si="1"/>
        <v>27813262.02</v>
      </c>
      <c r="K47" s="11">
        <v>299262.53999999998</v>
      </c>
      <c r="L47" s="11">
        <f t="shared" si="3"/>
        <v>20204472.273333337</v>
      </c>
      <c r="M47" s="14">
        <f t="shared" si="4"/>
        <v>0</v>
      </c>
    </row>
    <row r="48" spans="1:13">
      <c r="A48" s="9">
        <v>39722</v>
      </c>
      <c r="B48" s="10">
        <v>49255560</v>
      </c>
      <c r="C48" s="17">
        <v>1179.67</v>
      </c>
      <c r="D48" s="11">
        <f t="shared" si="7"/>
        <v>7935.333333333333</v>
      </c>
      <c r="E48" s="12">
        <f t="shared" si="0"/>
        <v>49264675.003333338</v>
      </c>
      <c r="F48" s="11"/>
      <c r="G48" s="11"/>
      <c r="H48" s="13">
        <v>27851703.039999999</v>
      </c>
      <c r="I48" s="11">
        <v>0</v>
      </c>
      <c r="J48" s="11">
        <f t="shared" si="1"/>
        <v>27851703.039999999</v>
      </c>
      <c r="K48" s="11">
        <v>352281.14</v>
      </c>
      <c r="L48" s="11">
        <f t="shared" si="3"/>
        <v>21060690.823333338</v>
      </c>
      <c r="M48" s="14">
        <f t="shared" si="4"/>
        <v>0</v>
      </c>
    </row>
    <row r="49" spans="1:13">
      <c r="A49" s="9">
        <v>39753</v>
      </c>
      <c r="B49" s="10">
        <v>49017380</v>
      </c>
      <c r="C49" s="17">
        <v>1142.83</v>
      </c>
      <c r="D49" s="11">
        <f t="shared" si="7"/>
        <v>7935.333333333333</v>
      </c>
      <c r="E49" s="12">
        <f t="shared" si="0"/>
        <v>49026458.163333334</v>
      </c>
      <c r="F49" s="11"/>
      <c r="G49" s="11"/>
      <c r="H49" s="15">
        <v>25641827.370000001</v>
      </c>
      <c r="I49" s="11">
        <v>0</v>
      </c>
      <c r="J49" s="11">
        <f t="shared" si="1"/>
        <v>25641827.370000001</v>
      </c>
      <c r="K49" s="11">
        <v>378519.51</v>
      </c>
      <c r="L49" s="11">
        <f t="shared" si="3"/>
        <v>23006111.283333331</v>
      </c>
      <c r="M49" s="14">
        <f t="shared" si="4"/>
        <v>0</v>
      </c>
    </row>
    <row r="50" spans="1:13">
      <c r="A50" s="9">
        <v>39783</v>
      </c>
      <c r="B50" s="10">
        <f>49664880</f>
        <v>49664880</v>
      </c>
      <c r="C50" s="17">
        <v>779.48</v>
      </c>
      <c r="D50" s="11">
        <f t="shared" si="7"/>
        <v>7935.333333333333</v>
      </c>
      <c r="E50" s="12">
        <f t="shared" si="0"/>
        <v>49673594.813333333</v>
      </c>
      <c r="F50" s="11"/>
      <c r="G50" s="11"/>
      <c r="H50" s="15">
        <v>21943321.600000001</v>
      </c>
      <c r="I50" s="11">
        <v>0</v>
      </c>
      <c r="J50" s="11">
        <f t="shared" si="1"/>
        <v>21943321.600000001</v>
      </c>
      <c r="K50" s="11">
        <v>411555.64</v>
      </c>
      <c r="L50" s="11">
        <f t="shared" si="3"/>
        <v>27318717.57333333</v>
      </c>
      <c r="M50" s="14">
        <f t="shared" si="4"/>
        <v>0</v>
      </c>
    </row>
    <row r="51" spans="1:13">
      <c r="A51" s="9">
        <v>39814</v>
      </c>
      <c r="B51" s="16">
        <v>52345570</v>
      </c>
      <c r="C51" s="17">
        <v>191.14</v>
      </c>
      <c r="D51" s="11">
        <f>(511363-412333)/12</f>
        <v>8252.5</v>
      </c>
      <c r="E51" s="12">
        <f t="shared" si="0"/>
        <v>52354013.640000001</v>
      </c>
      <c r="F51" s="11"/>
      <c r="G51" s="11"/>
      <c r="H51" s="15">
        <v>23757113.530000001</v>
      </c>
      <c r="I51" s="11">
        <v>0</v>
      </c>
      <c r="J51" s="11">
        <f t="shared" si="1"/>
        <v>23757113.530000001</v>
      </c>
      <c r="K51" s="11">
        <v>400965.13</v>
      </c>
      <c r="L51" s="11">
        <f t="shared" si="3"/>
        <v>28195934.98</v>
      </c>
      <c r="M51" s="14">
        <f t="shared" si="4"/>
        <v>0</v>
      </c>
    </row>
    <row r="52" spans="1:13">
      <c r="A52" s="9">
        <v>39845</v>
      </c>
      <c r="B52" s="16">
        <v>46594360</v>
      </c>
      <c r="C52" s="17">
        <v>265.8</v>
      </c>
      <c r="D52" s="11">
        <f t="shared" ref="D52:D62" si="8">(511363-412333)/12</f>
        <v>8252.5</v>
      </c>
      <c r="E52" s="12">
        <f t="shared" si="0"/>
        <v>46602878.299999997</v>
      </c>
      <c r="F52" s="11"/>
      <c r="G52" s="11"/>
      <c r="H52" s="13">
        <v>22706366.57</v>
      </c>
      <c r="I52" s="11">
        <v>0</v>
      </c>
      <c r="J52" s="11">
        <f t="shared" si="1"/>
        <v>22706366.57</v>
      </c>
      <c r="K52" s="11">
        <v>363269.01</v>
      </c>
      <c r="L52" s="11">
        <f t="shared" si="3"/>
        <v>23533242.719999995</v>
      </c>
      <c r="M52" s="14">
        <f t="shared" si="4"/>
        <v>0</v>
      </c>
    </row>
    <row r="53" spans="1:13">
      <c r="A53" s="9">
        <v>39873</v>
      </c>
      <c r="B53" s="16">
        <v>49050170</v>
      </c>
      <c r="C53" s="17">
        <v>473.86</v>
      </c>
      <c r="D53" s="11">
        <f t="shared" si="8"/>
        <v>8252.5</v>
      </c>
      <c r="E53" s="12">
        <f t="shared" si="0"/>
        <v>49058896.359999999</v>
      </c>
      <c r="F53" s="11"/>
      <c r="G53" s="11"/>
      <c r="H53" s="13">
        <v>24927933.829999998</v>
      </c>
      <c r="I53" s="11">
        <v>0</v>
      </c>
      <c r="J53" s="11">
        <f t="shared" si="1"/>
        <v>24927933.829999998</v>
      </c>
      <c r="K53" s="11">
        <v>325801.81</v>
      </c>
      <c r="L53" s="11">
        <f t="shared" si="3"/>
        <v>23805160.720000003</v>
      </c>
      <c r="M53" s="14">
        <f t="shared" si="4"/>
        <v>0</v>
      </c>
    </row>
    <row r="54" spans="1:13">
      <c r="A54" s="9">
        <v>39904</v>
      </c>
      <c r="B54" s="16">
        <v>45611580</v>
      </c>
      <c r="C54" s="17">
        <v>965.69</v>
      </c>
      <c r="D54" s="11">
        <f t="shared" si="8"/>
        <v>8252.5</v>
      </c>
      <c r="E54" s="12">
        <f t="shared" si="0"/>
        <v>45620798.189999998</v>
      </c>
      <c r="F54" s="11"/>
      <c r="G54" s="11"/>
      <c r="H54" s="13">
        <v>23655003.77</v>
      </c>
      <c r="I54" s="11">
        <v>0</v>
      </c>
      <c r="J54" s="11">
        <f t="shared" si="1"/>
        <v>23655003.77</v>
      </c>
      <c r="K54" s="11">
        <v>273906.23</v>
      </c>
      <c r="L54" s="11">
        <f t="shared" si="3"/>
        <v>21691888.189999998</v>
      </c>
      <c r="M54" s="14">
        <f t="shared" si="4"/>
        <v>0</v>
      </c>
    </row>
    <row r="55" spans="1:13">
      <c r="A55" s="9">
        <v>39934</v>
      </c>
      <c r="B55" s="16">
        <v>42387453.850000001</v>
      </c>
      <c r="C55" s="17">
        <v>1293.1500000000001</v>
      </c>
      <c r="D55" s="11">
        <f t="shared" si="8"/>
        <v>8252.5</v>
      </c>
      <c r="E55" s="12">
        <f t="shared" si="0"/>
        <v>42396999.5</v>
      </c>
      <c r="F55" s="11"/>
      <c r="G55" s="11"/>
      <c r="H55" s="13">
        <v>22506511.170000002</v>
      </c>
      <c r="I55" s="11">
        <v>0</v>
      </c>
      <c r="J55" s="11">
        <f t="shared" si="1"/>
        <v>22506511.170000002</v>
      </c>
      <c r="K55" s="11">
        <v>245747.65</v>
      </c>
      <c r="L55" s="11">
        <f t="shared" si="3"/>
        <v>19644740.68</v>
      </c>
      <c r="M55" s="14">
        <f t="shared" si="4"/>
        <v>0</v>
      </c>
    </row>
    <row r="56" spans="1:13">
      <c r="A56" s="9">
        <v>39965</v>
      </c>
      <c r="B56" s="16">
        <v>44387869</v>
      </c>
      <c r="C56" s="17">
        <v>1188.6300000000001</v>
      </c>
      <c r="D56" s="11">
        <f t="shared" si="8"/>
        <v>8252.5</v>
      </c>
      <c r="E56" s="12">
        <f t="shared" si="0"/>
        <v>44397310.130000003</v>
      </c>
      <c r="F56" s="11"/>
      <c r="G56" s="11"/>
      <c r="H56" s="13">
        <v>24197888.789999999</v>
      </c>
      <c r="I56" s="11">
        <v>0</v>
      </c>
      <c r="J56" s="11">
        <f t="shared" si="1"/>
        <v>24197888.789999999</v>
      </c>
      <c r="K56" s="11">
        <v>223406.95</v>
      </c>
      <c r="L56" s="11">
        <f t="shared" si="3"/>
        <v>19976014.390000004</v>
      </c>
      <c r="M56" s="14">
        <f t="shared" si="4"/>
        <v>0</v>
      </c>
    </row>
    <row r="57" spans="1:13">
      <c r="A57" s="9">
        <v>39995</v>
      </c>
      <c r="B57" s="16">
        <v>44921307.689999998</v>
      </c>
      <c r="C57" s="17">
        <v>1313.06</v>
      </c>
      <c r="D57" s="11">
        <f t="shared" si="8"/>
        <v>8252.5</v>
      </c>
      <c r="E57" s="12">
        <f t="shared" si="0"/>
        <v>44930873.25</v>
      </c>
      <c r="F57" s="11"/>
      <c r="G57" s="11"/>
      <c r="H57" s="15">
        <v>24346334.100000001</v>
      </c>
      <c r="I57" s="11">
        <v>0</v>
      </c>
      <c r="J57" s="11">
        <f t="shared" si="1"/>
        <v>24346334.100000001</v>
      </c>
      <c r="K57" s="11">
        <v>237602.6</v>
      </c>
      <c r="L57" s="11">
        <f t="shared" si="3"/>
        <v>20346936.549999997</v>
      </c>
      <c r="M57" s="14">
        <f t="shared" si="4"/>
        <v>0</v>
      </c>
    </row>
    <row r="58" spans="1:13">
      <c r="A58" s="9">
        <v>40026</v>
      </c>
      <c r="B58" s="16">
        <v>48859676.920000002</v>
      </c>
      <c r="C58" s="17">
        <v>1247.3599999999999</v>
      </c>
      <c r="D58" s="11">
        <f t="shared" si="8"/>
        <v>8252.5</v>
      </c>
      <c r="E58" s="12">
        <f t="shared" si="0"/>
        <v>48869176.780000001</v>
      </c>
      <c r="F58" s="11"/>
      <c r="G58" s="11"/>
      <c r="H58" s="13">
        <v>26265332.809999999</v>
      </c>
      <c r="I58" s="11">
        <v>0</v>
      </c>
      <c r="J58" s="11">
        <f t="shared" si="1"/>
        <v>26265332.809999999</v>
      </c>
      <c r="K58" s="11">
        <v>269717.34999999998</v>
      </c>
      <c r="L58" s="11">
        <f t="shared" si="3"/>
        <v>22334126.620000001</v>
      </c>
      <c r="M58" s="14">
        <f t="shared" si="4"/>
        <v>0</v>
      </c>
    </row>
    <row r="59" spans="1:13">
      <c r="A59" s="9">
        <v>40057</v>
      </c>
      <c r="B59" s="16">
        <v>46103069.229999997</v>
      </c>
      <c r="C59" s="17">
        <v>1222.47</v>
      </c>
      <c r="D59" s="11">
        <f t="shared" si="8"/>
        <v>8252.5</v>
      </c>
      <c r="E59" s="12">
        <f t="shared" si="0"/>
        <v>46112544.199999996</v>
      </c>
      <c r="F59" s="11"/>
      <c r="G59" s="11"/>
      <c r="H59" s="13">
        <v>26553080.539999999</v>
      </c>
      <c r="I59" s="11">
        <v>0</v>
      </c>
      <c r="J59" s="11">
        <f t="shared" si="1"/>
        <v>26553080.539999999</v>
      </c>
      <c r="K59" s="11">
        <v>300599.40000000002</v>
      </c>
      <c r="L59" s="11">
        <f t="shared" si="3"/>
        <v>19258864.259999998</v>
      </c>
      <c r="M59" s="14">
        <f t="shared" si="4"/>
        <v>0</v>
      </c>
    </row>
    <row r="60" spans="1:13">
      <c r="A60" s="9">
        <v>40087</v>
      </c>
      <c r="B60" s="16">
        <v>48144867</v>
      </c>
      <c r="C60" s="17">
        <v>1172.7</v>
      </c>
      <c r="D60" s="11">
        <f t="shared" si="8"/>
        <v>8252.5</v>
      </c>
      <c r="E60" s="12">
        <f t="shared" si="0"/>
        <v>48154292.200000003</v>
      </c>
      <c r="F60" s="11"/>
      <c r="G60" s="11"/>
      <c r="H60" s="13">
        <v>27043540.98</v>
      </c>
      <c r="I60" s="11">
        <v>0</v>
      </c>
      <c r="J60" s="11">
        <f t="shared" si="1"/>
        <v>27043540.98</v>
      </c>
      <c r="K60" s="11">
        <v>354408.54</v>
      </c>
      <c r="L60" s="11">
        <f t="shared" si="3"/>
        <v>20756342.680000003</v>
      </c>
      <c r="M60" s="14">
        <f t="shared" si="4"/>
        <v>0</v>
      </c>
    </row>
    <row r="61" spans="1:13">
      <c r="A61" s="9">
        <v>40118</v>
      </c>
      <c r="B61" s="16">
        <v>47998461.539999999</v>
      </c>
      <c r="C61" s="17">
        <v>803.37</v>
      </c>
      <c r="D61" s="11">
        <f t="shared" si="8"/>
        <v>8252.5</v>
      </c>
      <c r="E61" s="12">
        <f t="shared" si="0"/>
        <v>48007517.409999996</v>
      </c>
      <c r="F61" s="11"/>
      <c r="G61" s="11"/>
      <c r="H61" s="13">
        <v>26507196.010000002</v>
      </c>
      <c r="I61" s="11">
        <v>0</v>
      </c>
      <c r="J61" s="11">
        <f t="shared" si="1"/>
        <v>26507196.010000002</v>
      </c>
      <c r="K61" s="11">
        <v>379606.78</v>
      </c>
      <c r="L61" s="11">
        <f t="shared" si="3"/>
        <v>21120714.619999994</v>
      </c>
      <c r="M61" s="14">
        <f t="shared" si="4"/>
        <v>0</v>
      </c>
    </row>
    <row r="62" spans="1:13">
      <c r="A62" s="9">
        <v>40148</v>
      </c>
      <c r="B62" s="16">
        <v>50517284.619999997</v>
      </c>
      <c r="C62" s="17">
        <v>764.54</v>
      </c>
      <c r="D62" s="11">
        <f t="shared" si="8"/>
        <v>8252.5</v>
      </c>
      <c r="E62" s="12">
        <f t="shared" si="0"/>
        <v>50526301.659999996</v>
      </c>
      <c r="F62" s="11"/>
      <c r="G62" s="11"/>
      <c r="H62" s="13">
        <v>24167351.5</v>
      </c>
      <c r="I62" s="11">
        <v>0</v>
      </c>
      <c r="J62" s="11">
        <f t="shared" si="1"/>
        <v>24167351.5</v>
      </c>
      <c r="K62" s="11">
        <v>412839.15</v>
      </c>
      <c r="L62" s="11">
        <f t="shared" si="3"/>
        <v>25946111.009999998</v>
      </c>
      <c r="M62" s="14">
        <f t="shared" si="4"/>
        <v>0</v>
      </c>
    </row>
    <row r="63" spans="1:13">
      <c r="A63" s="9">
        <v>40179</v>
      </c>
      <c r="B63" s="16">
        <v>52420453.850000001</v>
      </c>
      <c r="C63" s="17">
        <v>378.29</v>
      </c>
      <c r="D63" s="11">
        <f>(479146-342702)/12</f>
        <v>11370.333333333334</v>
      </c>
      <c r="E63" s="12">
        <f t="shared" si="0"/>
        <v>52432202.473333336</v>
      </c>
      <c r="F63" s="11"/>
      <c r="G63" s="11"/>
      <c r="H63" s="13">
        <v>25888011.48</v>
      </c>
      <c r="I63" s="11">
        <v>0</v>
      </c>
      <c r="J63" s="11">
        <f t="shared" si="1"/>
        <v>25888011.48</v>
      </c>
      <c r="K63" s="11">
        <v>402117.24</v>
      </c>
      <c r="L63" s="11">
        <f t="shared" si="3"/>
        <v>26142073.753333338</v>
      </c>
      <c r="M63" s="14">
        <f t="shared" si="4"/>
        <v>0</v>
      </c>
    </row>
    <row r="64" spans="1:13">
      <c r="A64" s="9">
        <v>40210</v>
      </c>
      <c r="B64" s="16">
        <v>47359161.539999999</v>
      </c>
      <c r="C64" s="17">
        <v>228.96</v>
      </c>
      <c r="D64" s="11">
        <f t="shared" ref="D64:D74" si="9">(479146-342702)/12</f>
        <v>11370.333333333334</v>
      </c>
      <c r="E64" s="12">
        <f t="shared" si="0"/>
        <v>47370760.833333336</v>
      </c>
      <c r="F64" s="11"/>
      <c r="G64" s="11"/>
      <c r="H64" s="15">
        <v>24160272.379999999</v>
      </c>
      <c r="I64" s="11">
        <v>0</v>
      </c>
      <c r="J64" s="11">
        <f t="shared" si="1"/>
        <v>24160272.379999999</v>
      </c>
      <c r="K64" s="11">
        <v>364256</v>
      </c>
      <c r="L64" s="11">
        <f t="shared" si="3"/>
        <v>22846232.453333337</v>
      </c>
      <c r="M64" s="14">
        <f t="shared" si="4"/>
        <v>0</v>
      </c>
    </row>
    <row r="65" spans="1:13">
      <c r="A65" s="9">
        <v>40238</v>
      </c>
      <c r="B65" s="16">
        <v>49526638.460000001</v>
      </c>
      <c r="C65" s="17">
        <v>595.30999999999995</v>
      </c>
      <c r="D65" s="11">
        <f t="shared" si="9"/>
        <v>11370.333333333334</v>
      </c>
      <c r="E65" s="12">
        <f t="shared" si="0"/>
        <v>49538604.103333339</v>
      </c>
      <c r="F65" s="11"/>
      <c r="G65" s="11"/>
      <c r="H65" s="13">
        <v>27355173.530000001</v>
      </c>
      <c r="I65" s="11">
        <v>0</v>
      </c>
      <c r="J65" s="11">
        <f t="shared" si="1"/>
        <v>27355173.530000001</v>
      </c>
      <c r="K65" s="11">
        <v>326687</v>
      </c>
      <c r="L65" s="11">
        <f t="shared" si="3"/>
        <v>21856743.573333338</v>
      </c>
      <c r="M65" s="14">
        <f t="shared" si="4"/>
        <v>0</v>
      </c>
    </row>
    <row r="66" spans="1:13">
      <c r="A66" s="9">
        <v>40269</v>
      </c>
      <c r="B66" s="16">
        <v>44462792.299999997</v>
      </c>
      <c r="C66" s="17">
        <v>905.9</v>
      </c>
      <c r="D66" s="11">
        <f t="shared" si="9"/>
        <v>11370.333333333334</v>
      </c>
      <c r="E66" s="12">
        <f t="shared" si="0"/>
        <v>44475068.533333331</v>
      </c>
      <c r="F66" s="11"/>
      <c r="G66" s="11"/>
      <c r="H66" s="15">
        <v>25889397.16</v>
      </c>
      <c r="I66" s="11">
        <v>0</v>
      </c>
      <c r="J66" s="11">
        <f t="shared" si="1"/>
        <v>25889397.16</v>
      </c>
      <c r="K66" s="11">
        <v>274650.43</v>
      </c>
      <c r="L66" s="11">
        <f t="shared" si="3"/>
        <v>18311020.943333331</v>
      </c>
      <c r="M66" s="14">
        <f t="shared" si="4"/>
        <v>0</v>
      </c>
    </row>
    <row r="67" spans="1:13">
      <c r="A67" s="9">
        <v>40299</v>
      </c>
      <c r="B67" s="16">
        <v>46979692</v>
      </c>
      <c r="C67" s="17">
        <v>1300.1199999999999</v>
      </c>
      <c r="D67" s="11">
        <f t="shared" si="9"/>
        <v>11370.333333333334</v>
      </c>
      <c r="E67" s="12">
        <f t="shared" si="0"/>
        <v>46992362.453333333</v>
      </c>
      <c r="F67" s="11"/>
      <c r="G67" s="11"/>
      <c r="H67" s="15">
        <v>26932613.23</v>
      </c>
      <c r="I67" s="11">
        <v>0</v>
      </c>
      <c r="J67" s="11">
        <f t="shared" ref="J67:J84" si="10">+H67-I67</f>
        <v>26932613.23</v>
      </c>
      <c r="K67" s="11">
        <v>246415.34</v>
      </c>
      <c r="L67" s="11">
        <f t="shared" si="3"/>
        <v>19813333.883333333</v>
      </c>
      <c r="M67" s="14">
        <f t="shared" si="4"/>
        <v>0</v>
      </c>
    </row>
    <row r="68" spans="1:13">
      <c r="A68" s="9">
        <v>40330</v>
      </c>
      <c r="B68" s="16">
        <v>49009708</v>
      </c>
      <c r="C68" s="17">
        <v>1996.97</v>
      </c>
      <c r="D68" s="11">
        <f t="shared" si="9"/>
        <v>11370.333333333334</v>
      </c>
      <c r="E68" s="12">
        <f t="shared" ref="E68:E110" si="11">+B68+C68+D68</f>
        <v>49023075.303333335</v>
      </c>
      <c r="F68" s="11"/>
      <c r="G68" s="11"/>
      <c r="H68" s="13">
        <v>28587361.25</v>
      </c>
      <c r="I68" s="11">
        <v>0</v>
      </c>
      <c r="J68" s="11">
        <f t="shared" si="10"/>
        <v>28587361.25</v>
      </c>
      <c r="K68" s="11">
        <v>224090.93</v>
      </c>
      <c r="L68" s="11">
        <f t="shared" ref="L68:L110" si="12">+E68-J68-K68-I68</f>
        <v>20211623.123333335</v>
      </c>
      <c r="M68" s="14">
        <f t="shared" ref="M68:M110" si="13">(+L68+K68+J68+I68)-E68</f>
        <v>0</v>
      </c>
    </row>
    <row r="69" spans="1:13">
      <c r="A69" s="9">
        <v>40360</v>
      </c>
      <c r="B69" s="16">
        <v>51646900</v>
      </c>
      <c r="C69" s="17">
        <v>3392.37</v>
      </c>
      <c r="D69" s="11">
        <f t="shared" si="9"/>
        <v>11370.333333333334</v>
      </c>
      <c r="E69" s="12">
        <f t="shared" si="11"/>
        <v>51661662.703333333</v>
      </c>
      <c r="F69" s="11"/>
      <c r="G69" s="11"/>
      <c r="H69" s="13">
        <v>27293663.039999999</v>
      </c>
      <c r="I69" s="11">
        <v>0</v>
      </c>
      <c r="J69" s="11">
        <f t="shared" si="10"/>
        <v>27293663.039999999</v>
      </c>
      <c r="K69" s="11">
        <v>238350.51</v>
      </c>
      <c r="L69" s="11">
        <f t="shared" si="12"/>
        <v>24129649.153333332</v>
      </c>
      <c r="M69" s="14">
        <f t="shared" si="13"/>
        <v>0</v>
      </c>
    </row>
    <row r="70" spans="1:13">
      <c r="A70" s="9">
        <v>40391</v>
      </c>
      <c r="B70" s="16">
        <v>52740630.719999999</v>
      </c>
      <c r="C70" s="17">
        <v>3431.07</v>
      </c>
      <c r="D70" s="11">
        <f t="shared" si="9"/>
        <v>11370.333333333334</v>
      </c>
      <c r="E70" s="12">
        <f t="shared" si="11"/>
        <v>52755432.123333335</v>
      </c>
      <c r="F70" s="11"/>
      <c r="G70" s="11"/>
      <c r="H70" s="15">
        <v>29122769.370000001</v>
      </c>
      <c r="I70" s="11">
        <v>0</v>
      </c>
      <c r="J70" s="11">
        <f t="shared" si="10"/>
        <v>29122769.370000001</v>
      </c>
      <c r="K70" s="11">
        <v>270658.46000000002</v>
      </c>
      <c r="L70" s="11">
        <f t="shared" si="12"/>
        <v>23362004.293333333</v>
      </c>
      <c r="M70" s="14">
        <f t="shared" si="13"/>
        <v>0</v>
      </c>
    </row>
    <row r="71" spans="1:13">
      <c r="A71" s="9">
        <v>40422</v>
      </c>
      <c r="B71" s="16">
        <v>47076338</v>
      </c>
      <c r="C71" s="17">
        <v>4420.59</v>
      </c>
      <c r="D71" s="11">
        <f t="shared" si="9"/>
        <v>11370.333333333334</v>
      </c>
      <c r="E71" s="12">
        <f t="shared" si="11"/>
        <v>47092128.923333339</v>
      </c>
      <c r="F71" s="11"/>
      <c r="G71" s="11"/>
      <c r="H71" s="15">
        <v>27866485.289999999</v>
      </c>
      <c r="I71" s="11">
        <v>0</v>
      </c>
      <c r="J71" s="11">
        <f t="shared" si="10"/>
        <v>27866485.289999999</v>
      </c>
      <c r="K71" s="11">
        <v>302188.73</v>
      </c>
      <c r="L71" s="11">
        <f t="shared" si="12"/>
        <v>18923454.90333334</v>
      </c>
      <c r="M71" s="14">
        <f t="shared" si="13"/>
        <v>0</v>
      </c>
    </row>
    <row r="72" spans="1:13">
      <c r="A72" s="9">
        <v>40452</v>
      </c>
      <c r="B72" s="16">
        <v>47763976.920000002</v>
      </c>
      <c r="C72" s="17">
        <v>4883.09</v>
      </c>
      <c r="D72" s="11">
        <f t="shared" si="9"/>
        <v>11370.333333333334</v>
      </c>
      <c r="E72" s="12">
        <f t="shared" si="11"/>
        <v>47780230.343333341</v>
      </c>
      <c r="F72" s="11"/>
      <c r="G72" s="11"/>
      <c r="H72" s="13">
        <v>27989360.52</v>
      </c>
      <c r="I72" s="11">
        <v>0</v>
      </c>
      <c r="J72" s="11">
        <f t="shared" si="10"/>
        <v>27989360.52</v>
      </c>
      <c r="K72" s="11">
        <v>355778.92</v>
      </c>
      <c r="L72" s="11">
        <f t="shared" si="12"/>
        <v>19435090.90333334</v>
      </c>
      <c r="M72" s="14">
        <f t="shared" si="13"/>
        <v>0</v>
      </c>
    </row>
    <row r="73" spans="1:13">
      <c r="A73" s="9">
        <v>40483</v>
      </c>
      <c r="B73" s="16">
        <v>49101200</v>
      </c>
      <c r="C73" s="17">
        <v>14677.09</v>
      </c>
      <c r="D73" s="11">
        <f t="shared" si="9"/>
        <v>11370.333333333334</v>
      </c>
      <c r="E73" s="12">
        <f t="shared" si="11"/>
        <v>49127247.423333339</v>
      </c>
      <c r="F73" s="11"/>
      <c r="G73" s="11"/>
      <c r="H73" s="15">
        <v>27689192.469999999</v>
      </c>
      <c r="I73" s="11">
        <v>0</v>
      </c>
      <c r="J73" s="11">
        <f t="shared" si="10"/>
        <v>27689192.469999999</v>
      </c>
      <c r="K73" s="11">
        <v>382111</v>
      </c>
      <c r="L73" s="11">
        <f t="shared" si="12"/>
        <v>21055943.953333341</v>
      </c>
      <c r="M73" s="14">
        <f t="shared" si="13"/>
        <v>0</v>
      </c>
    </row>
    <row r="74" spans="1:13">
      <c r="A74" s="9">
        <v>40513</v>
      </c>
      <c r="B74" s="16">
        <v>50576308</v>
      </c>
      <c r="C74" s="17">
        <v>14695.94</v>
      </c>
      <c r="D74" s="11">
        <f t="shared" si="9"/>
        <v>11370.333333333334</v>
      </c>
      <c r="E74" s="12">
        <f t="shared" si="11"/>
        <v>50602374.273333333</v>
      </c>
      <c r="F74" s="11"/>
      <c r="G74" s="11"/>
      <c r="H74" s="13">
        <v>24807248.289999999</v>
      </c>
      <c r="I74" s="11">
        <v>0</v>
      </c>
      <c r="J74" s="11">
        <f t="shared" si="10"/>
        <v>24807248.289999999</v>
      </c>
      <c r="K74" s="11">
        <v>416111.77</v>
      </c>
      <c r="L74" s="11">
        <f t="shared" si="12"/>
        <v>25379014.213333335</v>
      </c>
      <c r="M74" s="14">
        <f t="shared" si="13"/>
        <v>0</v>
      </c>
    </row>
    <row r="75" spans="1:13">
      <c r="A75" s="9">
        <v>40544</v>
      </c>
      <c r="B75" s="16">
        <v>54299046.159999996</v>
      </c>
      <c r="C75" s="17">
        <v>4190.34</v>
      </c>
      <c r="D75" s="11">
        <f>(464735-323296)/12</f>
        <v>11786.583333333334</v>
      </c>
      <c r="E75" s="12">
        <f t="shared" si="11"/>
        <v>54315023.083333336</v>
      </c>
      <c r="F75" s="11"/>
      <c r="G75" s="11"/>
      <c r="H75" s="13">
        <v>27939915.890000001</v>
      </c>
      <c r="I75" s="11">
        <v>0</v>
      </c>
      <c r="J75" s="11">
        <f t="shared" si="10"/>
        <v>27939915.890000001</v>
      </c>
      <c r="K75" s="11">
        <v>406818.81</v>
      </c>
      <c r="L75" s="11">
        <f t="shared" si="12"/>
        <v>25968288.383333337</v>
      </c>
      <c r="M75" s="14">
        <f t="shared" si="13"/>
        <v>0</v>
      </c>
    </row>
    <row r="76" spans="1:13">
      <c r="A76" s="9">
        <v>40575</v>
      </c>
      <c r="B76" s="16">
        <v>49190730.770000003</v>
      </c>
      <c r="C76" s="17">
        <v>2908.02</v>
      </c>
      <c r="D76" s="11">
        <f t="shared" ref="D76:D85" si="14">(464735-323296)/12</f>
        <v>11786.583333333334</v>
      </c>
      <c r="E76" s="12">
        <f t="shared" si="11"/>
        <v>49205425.373333342</v>
      </c>
      <c r="F76" s="11"/>
      <c r="G76" s="11"/>
      <c r="H76" s="13">
        <v>25940656.059999999</v>
      </c>
      <c r="I76" s="11">
        <v>0</v>
      </c>
      <c r="J76" s="11">
        <f t="shared" si="10"/>
        <v>25940656.059999999</v>
      </c>
      <c r="K76" s="11">
        <v>369143.18</v>
      </c>
      <c r="L76" s="11">
        <f t="shared" si="12"/>
        <v>22895626.133333344</v>
      </c>
      <c r="M76" s="14">
        <f t="shared" si="13"/>
        <v>0</v>
      </c>
    </row>
    <row r="77" spans="1:13">
      <c r="A77" s="9">
        <v>40603</v>
      </c>
      <c r="B77" s="16">
        <v>53045376.920000002</v>
      </c>
      <c r="C77" s="17">
        <v>11074.29</v>
      </c>
      <c r="D77" s="11">
        <f t="shared" si="14"/>
        <v>11786.583333333334</v>
      </c>
      <c r="E77" s="12">
        <f t="shared" si="11"/>
        <v>53068237.793333337</v>
      </c>
      <c r="F77" s="11"/>
      <c r="G77" s="11"/>
      <c r="H77" s="15">
        <v>29294959.760000002</v>
      </c>
      <c r="I77" s="11">
        <v>0</v>
      </c>
      <c r="J77" s="11">
        <f t="shared" si="10"/>
        <v>29294959.760000002</v>
      </c>
      <c r="K77" s="11">
        <v>331105.86</v>
      </c>
      <c r="L77" s="11">
        <f t="shared" si="12"/>
        <v>23442172.173333336</v>
      </c>
      <c r="M77" s="14">
        <f t="shared" si="13"/>
        <v>0</v>
      </c>
    </row>
    <row r="78" spans="1:13">
      <c r="A78" s="9">
        <v>40634</v>
      </c>
      <c r="B78" s="16">
        <v>46378384.619999997</v>
      </c>
      <c r="C78" s="17">
        <v>26256.560000000001</v>
      </c>
      <c r="D78" s="11">
        <f t="shared" si="14"/>
        <v>11786.583333333334</v>
      </c>
      <c r="E78" s="12">
        <f t="shared" si="11"/>
        <v>46416427.763333336</v>
      </c>
      <c r="F78" s="11"/>
      <c r="G78" s="11"/>
      <c r="H78" s="13">
        <v>26194270.719999999</v>
      </c>
      <c r="I78" s="11">
        <v>0</v>
      </c>
      <c r="J78" s="11">
        <f t="shared" si="10"/>
        <v>26194270.719999999</v>
      </c>
      <c r="K78" s="11">
        <v>278374.8</v>
      </c>
      <c r="L78" s="11">
        <f t="shared" si="12"/>
        <v>19943782.243333336</v>
      </c>
      <c r="M78" s="14">
        <f t="shared" si="13"/>
        <v>0</v>
      </c>
    </row>
    <row r="79" spans="1:13">
      <c r="A79" s="9">
        <v>40664</v>
      </c>
      <c r="B79" s="16">
        <v>46461115.380000003</v>
      </c>
      <c r="C79" s="17">
        <v>36041.61</v>
      </c>
      <c r="D79" s="11">
        <f t="shared" si="14"/>
        <v>11786.583333333334</v>
      </c>
      <c r="E79" s="12">
        <f t="shared" si="11"/>
        <v>46508943.573333338</v>
      </c>
      <c r="F79" s="11"/>
      <c r="G79" s="11"/>
      <c r="H79" s="15">
        <v>27051386</v>
      </c>
      <c r="I79" s="11">
        <v>0</v>
      </c>
      <c r="J79" s="11">
        <f t="shared" si="10"/>
        <v>27051386</v>
      </c>
      <c r="K79" s="11">
        <v>249756.83</v>
      </c>
      <c r="L79" s="11">
        <f t="shared" si="12"/>
        <v>19207800.74333334</v>
      </c>
      <c r="M79" s="14">
        <f t="shared" si="13"/>
        <v>0</v>
      </c>
    </row>
    <row r="80" spans="1:13">
      <c r="A80" s="9">
        <v>40695</v>
      </c>
      <c r="B80" s="16">
        <v>47707500</v>
      </c>
      <c r="C80" s="17">
        <v>38059.379999999997</v>
      </c>
      <c r="D80" s="11">
        <f t="shared" si="14"/>
        <v>11786.583333333334</v>
      </c>
      <c r="E80" s="12">
        <f t="shared" si="11"/>
        <v>47757345.963333338</v>
      </c>
      <c r="F80" s="11"/>
      <c r="G80" s="11"/>
      <c r="H80" s="13">
        <v>27769462.620000001</v>
      </c>
      <c r="I80" s="11">
        <v>0</v>
      </c>
      <c r="J80" s="11">
        <f t="shared" si="10"/>
        <v>27769462.620000001</v>
      </c>
      <c r="K80" s="11">
        <v>227051.67</v>
      </c>
      <c r="L80" s="11">
        <f t="shared" si="12"/>
        <v>19760831.673333336</v>
      </c>
      <c r="M80" s="14">
        <f t="shared" si="13"/>
        <v>0</v>
      </c>
    </row>
    <row r="81" spans="1:13">
      <c r="A81" s="9">
        <v>40725</v>
      </c>
      <c r="B81" s="16">
        <v>51859284.619999997</v>
      </c>
      <c r="C81" s="17">
        <v>49782.79</v>
      </c>
      <c r="D81" s="11">
        <f t="shared" si="14"/>
        <v>11786.583333333334</v>
      </c>
      <c r="E81" s="12">
        <f t="shared" si="11"/>
        <v>51920853.993333332</v>
      </c>
      <c r="F81" s="11"/>
      <c r="G81" s="11"/>
      <c r="H81" s="13">
        <v>26509907.59</v>
      </c>
      <c r="I81" s="11">
        <v>0</v>
      </c>
      <c r="J81" s="11">
        <f t="shared" si="10"/>
        <v>26509907.59</v>
      </c>
      <c r="K81" s="11">
        <v>241619.33</v>
      </c>
      <c r="L81" s="11">
        <f t="shared" si="12"/>
        <v>25169327.073333334</v>
      </c>
      <c r="M81" s="14">
        <f t="shared" si="13"/>
        <v>0</v>
      </c>
    </row>
    <row r="82" spans="1:13">
      <c r="A82" s="9">
        <v>40756</v>
      </c>
      <c r="B82" s="16">
        <v>52379038.460000001</v>
      </c>
      <c r="C82" s="17">
        <v>56611.07</v>
      </c>
      <c r="D82" s="11">
        <f t="shared" si="14"/>
        <v>11786.583333333334</v>
      </c>
      <c r="E82" s="12">
        <f t="shared" si="11"/>
        <v>52447436.113333337</v>
      </c>
      <c r="F82" s="11"/>
      <c r="G82" s="11"/>
      <c r="H82" s="13">
        <v>29711475.07</v>
      </c>
      <c r="I82" s="11">
        <v>0</v>
      </c>
      <c r="J82" s="11">
        <f t="shared" si="10"/>
        <v>29711475.07</v>
      </c>
      <c r="K82" s="11">
        <v>275095.96999999997</v>
      </c>
      <c r="L82" s="11">
        <f t="shared" si="12"/>
        <v>22460865.073333338</v>
      </c>
      <c r="M82" s="14">
        <f t="shared" si="13"/>
        <v>0</v>
      </c>
    </row>
    <row r="83" spans="1:13">
      <c r="A83" s="9">
        <v>40787</v>
      </c>
      <c r="B83" s="16">
        <v>48042538</v>
      </c>
      <c r="C83" s="17">
        <v>55309.04</v>
      </c>
      <c r="D83" s="11">
        <f t="shared" si="14"/>
        <v>11786.583333333334</v>
      </c>
      <c r="E83" s="12">
        <f t="shared" si="11"/>
        <v>48109633.623333335</v>
      </c>
      <c r="F83" s="11"/>
      <c r="G83" s="11"/>
      <c r="H83" s="13">
        <v>28460020.920000002</v>
      </c>
      <c r="I83" s="11">
        <v>0</v>
      </c>
      <c r="J83" s="11">
        <f t="shared" si="10"/>
        <v>28460020.920000002</v>
      </c>
      <c r="K83" s="11">
        <v>306428.31</v>
      </c>
      <c r="L83" s="11">
        <f t="shared" si="12"/>
        <v>19343184.393333334</v>
      </c>
      <c r="M83" s="14">
        <f t="shared" si="13"/>
        <v>0</v>
      </c>
    </row>
    <row r="84" spans="1:13">
      <c r="A84" s="9">
        <v>40817</v>
      </c>
      <c r="B84" s="16">
        <v>49423261.354000002</v>
      </c>
      <c r="C84" s="17">
        <v>52298.75</v>
      </c>
      <c r="D84" s="11">
        <f t="shared" si="14"/>
        <v>11786.583333333334</v>
      </c>
      <c r="E84" s="12">
        <f t="shared" si="11"/>
        <v>49487346.687333338</v>
      </c>
      <c r="F84" s="11"/>
      <c r="G84" s="11"/>
      <c r="H84" s="15">
        <v>29372104.050000001</v>
      </c>
      <c r="I84" s="11">
        <v>0</v>
      </c>
      <c r="J84" s="11">
        <f t="shared" si="10"/>
        <v>29372104.050000001</v>
      </c>
      <c r="K84" s="11">
        <v>360545.75</v>
      </c>
      <c r="L84" s="11">
        <f t="shared" si="12"/>
        <v>19754696.887333337</v>
      </c>
      <c r="M84" s="14">
        <f t="shared" si="13"/>
        <v>0</v>
      </c>
    </row>
    <row r="85" spans="1:13">
      <c r="A85" s="9">
        <v>40848</v>
      </c>
      <c r="B85" s="16">
        <v>50445384.619999997</v>
      </c>
      <c r="C85" s="17">
        <v>37561.11</v>
      </c>
      <c r="D85" s="11">
        <f t="shared" si="14"/>
        <v>11786.583333333334</v>
      </c>
      <c r="E85" s="12">
        <f t="shared" si="11"/>
        <v>50494732.313333333</v>
      </c>
      <c r="F85" s="11"/>
      <c r="G85" s="11"/>
      <c r="H85" s="13">
        <v>29623192.82</v>
      </c>
      <c r="I85" s="11">
        <v>1198734</v>
      </c>
      <c r="J85" s="11">
        <f>+H85-I85</f>
        <v>28424458.82</v>
      </c>
      <c r="K85" s="11">
        <v>386868.43</v>
      </c>
      <c r="L85" s="11">
        <f t="shared" si="12"/>
        <v>20484671.063333333</v>
      </c>
      <c r="M85" s="14">
        <f t="shared" si="13"/>
        <v>0</v>
      </c>
    </row>
    <row r="86" spans="1:13">
      <c r="A86" s="9">
        <v>40878</v>
      </c>
      <c r="B86" s="16">
        <f>51002615.3</f>
        <v>51002615.299999997</v>
      </c>
      <c r="C86" s="17">
        <v>24773.75</v>
      </c>
      <c r="D86" s="11">
        <f>(464735-323296)/12</f>
        <v>11786.583333333334</v>
      </c>
      <c r="E86" s="12">
        <f>+B86+C86+D86</f>
        <v>51039175.633333333</v>
      </c>
      <c r="F86" s="11"/>
      <c r="G86" s="11"/>
      <c r="H86" s="13">
        <v>26473331.809999999</v>
      </c>
      <c r="I86" s="11">
        <v>1265527</v>
      </c>
      <c r="J86" s="11">
        <f>+H86-I86</f>
        <v>25207804.809999999</v>
      </c>
      <c r="K86" s="11">
        <v>428935.66</v>
      </c>
      <c r="L86" s="11">
        <f>+E86-J86-K86-I86</f>
        <v>24136908.163333334</v>
      </c>
      <c r="M86" s="14">
        <f t="shared" si="13"/>
        <v>0</v>
      </c>
    </row>
    <row r="87" spans="1:13">
      <c r="A87" s="9">
        <v>40909</v>
      </c>
      <c r="B87" s="16">
        <v>55009484.619999997</v>
      </c>
      <c r="C87" s="17">
        <v>18803.009999999998</v>
      </c>
      <c r="D87" s="11">
        <f>(299498-296307)/12</f>
        <v>265.91666666666669</v>
      </c>
      <c r="E87" s="12">
        <f t="shared" si="11"/>
        <v>55028553.546666659</v>
      </c>
      <c r="F87" s="11"/>
      <c r="G87" s="11"/>
      <c r="H87" s="13">
        <v>30106731.07</v>
      </c>
      <c r="I87" s="11">
        <v>1420768</v>
      </c>
      <c r="J87" s="11">
        <f t="shared" ref="J87:J110" si="15">+H87-I87</f>
        <v>28685963.07</v>
      </c>
      <c r="K87" s="11">
        <v>418198.18</v>
      </c>
      <c r="L87" s="11">
        <f t="shared" si="12"/>
        <v>24503624.296666659</v>
      </c>
      <c r="M87" s="14">
        <f t="shared" si="13"/>
        <v>0</v>
      </c>
    </row>
    <row r="88" spans="1:13">
      <c r="A88" s="9">
        <v>40940</v>
      </c>
      <c r="B88" s="16">
        <v>51110430.770000003</v>
      </c>
      <c r="C88" s="17">
        <v>28288.76</v>
      </c>
      <c r="D88" s="11">
        <f t="shared" ref="D88:D110" si="16">(299498-296307)/12</f>
        <v>265.91666666666669</v>
      </c>
      <c r="E88" s="12">
        <f t="shared" si="11"/>
        <v>51138985.446666665</v>
      </c>
      <c r="F88" s="11"/>
      <c r="G88" s="11"/>
      <c r="H88" s="13">
        <v>28882059.510000002</v>
      </c>
      <c r="I88" s="11">
        <v>1386832</v>
      </c>
      <c r="J88" s="11">
        <f t="shared" si="15"/>
        <v>27495227.510000002</v>
      </c>
      <c r="K88" s="11">
        <v>392033.68</v>
      </c>
      <c r="L88" s="11">
        <f t="shared" si="12"/>
        <v>21864892.256666664</v>
      </c>
      <c r="M88" s="14">
        <f t="shared" si="13"/>
        <v>0</v>
      </c>
    </row>
    <row r="89" spans="1:13">
      <c r="A89" s="9">
        <v>40969</v>
      </c>
      <c r="B89" s="16">
        <v>50964538.460000001</v>
      </c>
      <c r="C89" s="17">
        <v>54036</v>
      </c>
      <c r="D89" s="11">
        <f t="shared" si="16"/>
        <v>265.91666666666669</v>
      </c>
      <c r="E89" s="12">
        <f t="shared" si="11"/>
        <v>51018840.376666665</v>
      </c>
      <c r="F89" s="11"/>
      <c r="G89" s="11"/>
      <c r="H89" s="13">
        <v>30300838.27</v>
      </c>
      <c r="I89" s="11">
        <v>1359009</v>
      </c>
      <c r="J89" s="11">
        <f t="shared" si="15"/>
        <v>28941829.27</v>
      </c>
      <c r="K89" s="11">
        <v>339903.2</v>
      </c>
      <c r="L89" s="11">
        <f t="shared" si="12"/>
        <v>20378098.906666666</v>
      </c>
      <c r="M89" s="14">
        <f t="shared" si="13"/>
        <v>0</v>
      </c>
    </row>
    <row r="90" spans="1:13">
      <c r="A90" s="9">
        <v>41000</v>
      </c>
      <c r="B90" s="16">
        <v>46915184.619999997</v>
      </c>
      <c r="C90" s="17">
        <v>132547.64000000001</v>
      </c>
      <c r="D90" s="11">
        <f t="shared" si="16"/>
        <v>265.91666666666669</v>
      </c>
      <c r="E90" s="12">
        <f t="shared" si="11"/>
        <v>47047998.176666662</v>
      </c>
      <c r="F90" s="11"/>
      <c r="G90" s="11"/>
      <c r="H90" s="13">
        <v>27986745.239999998</v>
      </c>
      <c r="I90" s="11">
        <v>1249198</v>
      </c>
      <c r="J90" s="11">
        <f t="shared" si="15"/>
        <v>26737547.239999998</v>
      </c>
      <c r="K90" s="11">
        <v>286193.03000000003</v>
      </c>
      <c r="L90" s="11">
        <f t="shared" si="12"/>
        <v>18775059.906666663</v>
      </c>
      <c r="M90" s="14">
        <f t="shared" si="13"/>
        <v>0</v>
      </c>
    </row>
    <row r="91" spans="1:13">
      <c r="A91" s="9">
        <v>41030</v>
      </c>
      <c r="B91" s="16">
        <v>48825800</v>
      </c>
      <c r="C91" s="17">
        <v>108163.06</v>
      </c>
      <c r="D91" s="11">
        <f t="shared" si="16"/>
        <v>265.91666666666669</v>
      </c>
      <c r="E91" s="12">
        <f t="shared" si="11"/>
        <v>48934228.976666667</v>
      </c>
      <c r="F91" s="11"/>
      <c r="G91" s="11"/>
      <c r="H91" s="13">
        <v>29991565.140000001</v>
      </c>
      <c r="I91" s="11">
        <v>1316229</v>
      </c>
      <c r="J91" s="11">
        <f t="shared" si="15"/>
        <v>28675336.140000001</v>
      </c>
      <c r="K91" s="11">
        <v>256785.3</v>
      </c>
      <c r="L91" s="11">
        <f t="shared" si="12"/>
        <v>18685878.536666665</v>
      </c>
      <c r="M91" s="14">
        <f t="shared" si="13"/>
        <v>0</v>
      </c>
    </row>
    <row r="92" spans="1:13">
      <c r="A92" s="9">
        <v>41061</v>
      </c>
      <c r="B92" s="16">
        <v>50918000</v>
      </c>
      <c r="C92" s="17">
        <v>129916.74</v>
      </c>
      <c r="D92" s="11">
        <f t="shared" si="16"/>
        <v>265.91666666666669</v>
      </c>
      <c r="E92" s="12">
        <f t="shared" si="11"/>
        <v>51048182.656666666</v>
      </c>
      <c r="F92" s="11"/>
      <c r="G92" s="11"/>
      <c r="H92" s="15">
        <v>30078751.940000001</v>
      </c>
      <c r="I92" s="11">
        <v>1442345</v>
      </c>
      <c r="J92" s="11">
        <f t="shared" si="15"/>
        <v>28636406.940000001</v>
      </c>
      <c r="K92" s="11">
        <v>233441.18</v>
      </c>
      <c r="L92" s="11">
        <f t="shared" si="12"/>
        <v>20735989.536666665</v>
      </c>
      <c r="M92" s="14">
        <f t="shared" si="13"/>
        <v>0</v>
      </c>
    </row>
    <row r="93" spans="1:13">
      <c r="A93" s="9">
        <v>41091</v>
      </c>
      <c r="B93" s="16">
        <v>54671809.090000004</v>
      </c>
      <c r="C93" s="17">
        <v>163045.97</v>
      </c>
      <c r="D93" s="11">
        <f t="shared" si="16"/>
        <v>265.91666666666669</v>
      </c>
      <c r="E93" s="12">
        <f t="shared" si="11"/>
        <v>54835120.976666667</v>
      </c>
      <c r="F93" s="11"/>
      <c r="G93" s="11"/>
      <c r="H93" s="13">
        <v>29830267.289999999</v>
      </c>
      <c r="I93" s="11">
        <v>1613885</v>
      </c>
      <c r="J93" s="11">
        <f t="shared" si="15"/>
        <v>28216382.289999999</v>
      </c>
      <c r="K93" s="11">
        <v>248274.42</v>
      </c>
      <c r="L93" s="11">
        <f t="shared" si="12"/>
        <v>24756579.266666666</v>
      </c>
      <c r="M93" s="14">
        <f t="shared" si="13"/>
        <v>0</v>
      </c>
    </row>
    <row r="94" spans="1:13">
      <c r="A94" s="9">
        <v>41122</v>
      </c>
      <c r="B94" s="16">
        <v>52983500</v>
      </c>
      <c r="C94" s="17">
        <v>173973.37</v>
      </c>
      <c r="D94" s="11">
        <f t="shared" si="16"/>
        <v>265.91666666666669</v>
      </c>
      <c r="E94" s="12">
        <f t="shared" si="11"/>
        <v>53157739.286666662</v>
      </c>
      <c r="F94" s="11"/>
      <c r="G94" s="11"/>
      <c r="H94" s="13">
        <v>30970046.030000001</v>
      </c>
      <c r="I94" s="11">
        <v>1706302</v>
      </c>
      <c r="J94" s="11">
        <f t="shared" si="15"/>
        <v>29263744.030000001</v>
      </c>
      <c r="K94" s="11">
        <v>281831.59000000003</v>
      </c>
      <c r="L94" s="11">
        <f t="shared" si="12"/>
        <v>21905861.66666666</v>
      </c>
      <c r="M94" s="14">
        <f t="shared" si="13"/>
        <v>0</v>
      </c>
    </row>
    <row r="95" spans="1:13">
      <c r="A95" s="9">
        <v>41153</v>
      </c>
      <c r="B95" s="16">
        <v>47491481.82</v>
      </c>
      <c r="C95" s="17">
        <v>157157.85999999999</v>
      </c>
      <c r="D95" s="11">
        <f>(299498-296307)/12+26247.5</f>
        <v>26513.416666666668</v>
      </c>
      <c r="E95" s="12">
        <f t="shared" si="11"/>
        <v>47675153.096666664</v>
      </c>
      <c r="F95" s="11"/>
      <c r="G95" s="11"/>
      <c r="H95" s="13">
        <v>28475411.82</v>
      </c>
      <c r="I95" s="11">
        <v>1732226</v>
      </c>
      <c r="J95" s="11">
        <f t="shared" si="15"/>
        <v>26743185.82</v>
      </c>
      <c r="K95" s="11">
        <v>313926.76</v>
      </c>
      <c r="L95" s="11">
        <f t="shared" si="12"/>
        <v>18885814.516666662</v>
      </c>
      <c r="M95" s="14">
        <f t="shared" si="13"/>
        <v>0</v>
      </c>
    </row>
    <row r="96" spans="1:13">
      <c r="A96" s="9">
        <v>41183</v>
      </c>
      <c r="B96" s="16">
        <v>49849281.799999997</v>
      </c>
      <c r="C96" s="17">
        <v>146844.03</v>
      </c>
      <c r="D96" s="11">
        <f>(299498-296307)/12+58536.8</f>
        <v>58802.716666666667</v>
      </c>
      <c r="E96" s="12">
        <f t="shared" si="11"/>
        <v>50054928.546666667</v>
      </c>
      <c r="F96" s="11"/>
      <c r="G96" s="11"/>
      <c r="H96" s="13">
        <v>30019945.420000002</v>
      </c>
      <c r="I96" s="11">
        <v>1806667</v>
      </c>
      <c r="J96" s="11">
        <f t="shared" si="15"/>
        <v>28213278.420000002</v>
      </c>
      <c r="K96" s="11">
        <v>369473.8</v>
      </c>
      <c r="L96" s="11">
        <f t="shared" si="12"/>
        <v>19665509.326666664</v>
      </c>
      <c r="M96" s="14">
        <f t="shared" si="13"/>
        <v>0</v>
      </c>
    </row>
    <row r="97" spans="1:14">
      <c r="A97" s="9">
        <v>41214</v>
      </c>
      <c r="B97" s="16">
        <v>50661881.799999997</v>
      </c>
      <c r="C97" s="17">
        <v>96549</v>
      </c>
      <c r="D97" s="11">
        <f>(299498-296307)/12+27459</f>
        <v>27724.916666666668</v>
      </c>
      <c r="E97" s="12">
        <f t="shared" si="11"/>
        <v>50786155.716666661</v>
      </c>
      <c r="F97" s="11"/>
      <c r="G97" s="11"/>
      <c r="H97" s="13">
        <v>29029944.859999999</v>
      </c>
      <c r="I97" s="11">
        <v>1823009</v>
      </c>
      <c r="J97" s="11">
        <f t="shared" si="15"/>
        <v>27206935.859999999</v>
      </c>
      <c r="K97" s="11">
        <v>395743.17</v>
      </c>
      <c r="L97" s="11">
        <f t="shared" si="12"/>
        <v>21360467.68666666</v>
      </c>
      <c r="M97" s="14">
        <f t="shared" si="13"/>
        <v>0</v>
      </c>
    </row>
    <row r="98" spans="1:14">
      <c r="A98" s="9">
        <v>41244</v>
      </c>
      <c r="B98" s="16">
        <f>49285163.64</f>
        <v>49285163.640000001</v>
      </c>
      <c r="C98" s="17">
        <v>96549</v>
      </c>
      <c r="D98" s="11">
        <f t="shared" si="16"/>
        <v>265.91666666666669</v>
      </c>
      <c r="E98" s="12">
        <f t="shared" si="11"/>
        <v>49381978.556666665</v>
      </c>
      <c r="F98" s="11"/>
      <c r="G98" s="11"/>
      <c r="H98" s="13">
        <v>25040223.23</v>
      </c>
      <c r="I98" s="11">
        <v>1990388</v>
      </c>
      <c r="J98" s="11">
        <f t="shared" si="15"/>
        <v>23049835.23</v>
      </c>
      <c r="K98" s="11">
        <v>430282.53</v>
      </c>
      <c r="L98" s="11">
        <f t="shared" si="12"/>
        <v>23911472.796666663</v>
      </c>
      <c r="M98" s="14">
        <f t="shared" si="13"/>
        <v>0</v>
      </c>
    </row>
    <row r="99" spans="1:14">
      <c r="A99" s="9">
        <v>41275</v>
      </c>
      <c r="B99" s="16">
        <v>54488916.670000002</v>
      </c>
      <c r="C99" s="17">
        <v>37707.11</v>
      </c>
      <c r="D99" s="11">
        <f t="shared" si="16"/>
        <v>265.91666666666669</v>
      </c>
      <c r="E99" s="12">
        <f t="shared" si="11"/>
        <v>54526889.696666665</v>
      </c>
      <c r="F99" s="11"/>
      <c r="G99" s="11"/>
      <c r="H99" s="13">
        <v>29366555.300000001</v>
      </c>
      <c r="I99" s="11">
        <v>2049509</v>
      </c>
      <c r="J99" s="11">
        <f t="shared" si="15"/>
        <v>27317046.300000001</v>
      </c>
      <c r="K99" s="11">
        <v>419507.7</v>
      </c>
      <c r="L99" s="11">
        <f t="shared" si="12"/>
        <v>24740826.696666665</v>
      </c>
      <c r="M99" s="14">
        <f t="shared" si="13"/>
        <v>0</v>
      </c>
    </row>
    <row r="100" spans="1:14">
      <c r="A100" s="18">
        <v>41306</v>
      </c>
      <c r="B100" s="16">
        <v>49402111.140000001</v>
      </c>
      <c r="C100" s="17">
        <v>34754.26</v>
      </c>
      <c r="D100" s="11">
        <f t="shared" si="16"/>
        <v>265.91666666666669</v>
      </c>
      <c r="E100" s="12">
        <f t="shared" si="11"/>
        <v>49437131.316666663</v>
      </c>
      <c r="F100" s="11"/>
      <c r="G100" s="11"/>
      <c r="H100" s="13">
        <v>26521455.550000001</v>
      </c>
      <c r="I100" s="11">
        <v>1669103</v>
      </c>
      <c r="J100" s="11">
        <f t="shared" si="15"/>
        <v>24852352.550000001</v>
      </c>
      <c r="K100" s="11">
        <v>379044.23</v>
      </c>
      <c r="L100" s="11">
        <f t="shared" si="12"/>
        <v>22536631.536666662</v>
      </c>
      <c r="M100" s="14">
        <f t="shared" si="13"/>
        <v>0</v>
      </c>
    </row>
    <row r="101" spans="1:14">
      <c r="A101" s="9">
        <v>41334</v>
      </c>
      <c r="B101" s="16">
        <v>51317300</v>
      </c>
      <c r="C101" s="17">
        <v>49480.44</v>
      </c>
      <c r="D101" s="11">
        <f t="shared" si="16"/>
        <v>265.91666666666669</v>
      </c>
      <c r="E101" s="12">
        <f t="shared" si="11"/>
        <v>51367046.356666662</v>
      </c>
      <c r="F101" s="11"/>
      <c r="G101" s="11"/>
      <c r="H101" s="13">
        <v>28073087.920000002</v>
      </c>
      <c r="I101" s="11">
        <v>1832119</v>
      </c>
      <c r="J101" s="11">
        <f t="shared" si="15"/>
        <v>26240968.920000002</v>
      </c>
      <c r="K101" s="11">
        <v>341504.35</v>
      </c>
      <c r="L101" s="11">
        <f t="shared" si="12"/>
        <v>22952454.086666659</v>
      </c>
      <c r="M101" s="14">
        <f t="shared" si="13"/>
        <v>0</v>
      </c>
    </row>
    <row r="102" spans="1:14">
      <c r="A102" s="9">
        <v>41365</v>
      </c>
      <c r="B102" s="16">
        <v>48247275</v>
      </c>
      <c r="C102" s="17">
        <v>89672.53</v>
      </c>
      <c r="D102" s="11">
        <f t="shared" si="16"/>
        <v>265.91666666666669</v>
      </c>
      <c r="E102" s="12">
        <f t="shared" si="11"/>
        <v>48337213.446666665</v>
      </c>
      <c r="F102" s="11"/>
      <c r="G102" s="11"/>
      <c r="H102" s="13">
        <v>27988713.09</v>
      </c>
      <c r="I102" s="11">
        <v>1786707</v>
      </c>
      <c r="J102" s="11">
        <f t="shared" si="15"/>
        <v>26202006.09</v>
      </c>
      <c r="K102" s="11">
        <v>287324.7</v>
      </c>
      <c r="L102" s="11">
        <f t="shared" si="12"/>
        <v>20061175.656666666</v>
      </c>
      <c r="M102" s="14">
        <f t="shared" si="13"/>
        <v>0</v>
      </c>
    </row>
    <row r="103" spans="1:14">
      <c r="A103" s="9">
        <v>41395</v>
      </c>
      <c r="B103" s="16">
        <v>47488766.659999996</v>
      </c>
      <c r="C103" s="17">
        <v>114697.18</v>
      </c>
      <c r="D103" s="11">
        <f t="shared" si="16"/>
        <v>265.91666666666669</v>
      </c>
      <c r="E103" s="12">
        <f t="shared" si="11"/>
        <v>47603729.75666666</v>
      </c>
      <c r="F103" s="11"/>
      <c r="G103" s="11"/>
      <c r="H103" s="13">
        <v>28477227.100000001</v>
      </c>
      <c r="I103" s="11">
        <v>1740570</v>
      </c>
      <c r="J103" s="11">
        <f t="shared" si="15"/>
        <v>26736657.100000001</v>
      </c>
      <c r="K103" s="11">
        <v>257786.65</v>
      </c>
      <c r="L103" s="11">
        <f t="shared" si="12"/>
        <v>18868716.00666666</v>
      </c>
      <c r="M103" s="14">
        <f t="shared" si="13"/>
        <v>0</v>
      </c>
    </row>
    <row r="104" spans="1:14">
      <c r="A104" s="9">
        <v>41426</v>
      </c>
      <c r="B104" s="19">
        <v>48277100</v>
      </c>
      <c r="C104" s="17">
        <v>157002.56</v>
      </c>
      <c r="D104" s="11">
        <f t="shared" si="16"/>
        <v>265.91666666666669</v>
      </c>
      <c r="E104" s="12">
        <f t="shared" si="11"/>
        <v>48434368.476666667</v>
      </c>
      <c r="F104" s="11"/>
      <c r="G104" s="11"/>
      <c r="H104" s="13">
        <v>28057846.260000002</v>
      </c>
      <c r="I104" s="11">
        <v>1668912</v>
      </c>
      <c r="J104" s="11">
        <f t="shared" si="15"/>
        <v>26388934.260000002</v>
      </c>
      <c r="K104" s="11">
        <v>234351.5</v>
      </c>
      <c r="L104" s="11">
        <f t="shared" si="12"/>
        <v>20142170.716666665</v>
      </c>
      <c r="M104" s="14">
        <f t="shared" si="13"/>
        <v>0</v>
      </c>
    </row>
    <row r="105" spans="1:14">
      <c r="A105" s="9">
        <v>41456</v>
      </c>
      <c r="B105" s="16">
        <v>52332958.329999998</v>
      </c>
      <c r="C105" s="17">
        <f>217959.03-55000</f>
        <v>162959.03</v>
      </c>
      <c r="D105" s="11">
        <f t="shared" si="16"/>
        <v>265.91666666666669</v>
      </c>
      <c r="E105" s="12">
        <f t="shared" si="11"/>
        <v>52496183.276666664</v>
      </c>
      <c r="F105" s="11"/>
      <c r="G105" s="11"/>
      <c r="H105" s="13">
        <v>27805653.079999998</v>
      </c>
      <c r="I105" s="11">
        <v>1863363</v>
      </c>
      <c r="J105" s="11">
        <f t="shared" si="15"/>
        <v>25942290.079999998</v>
      </c>
      <c r="K105" s="11">
        <v>249242.58</v>
      </c>
      <c r="L105" s="11">
        <f t="shared" si="12"/>
        <v>24441287.616666667</v>
      </c>
      <c r="M105" s="14">
        <f t="shared" si="13"/>
        <v>0</v>
      </c>
    </row>
    <row r="106" spans="1:14">
      <c r="A106" s="9">
        <v>41487</v>
      </c>
      <c r="B106" s="16">
        <v>51221541.659999996</v>
      </c>
      <c r="C106" s="17">
        <v>154782.6</v>
      </c>
      <c r="D106" s="11">
        <f t="shared" si="16"/>
        <v>265.91666666666669</v>
      </c>
      <c r="E106" s="12">
        <f t="shared" si="11"/>
        <v>51376590.176666662</v>
      </c>
      <c r="F106" s="11"/>
      <c r="G106" s="11"/>
      <c r="H106" s="13">
        <v>29237427.91</v>
      </c>
      <c r="I106" s="11">
        <v>1857985</v>
      </c>
      <c r="J106" s="11">
        <f t="shared" si="15"/>
        <v>27379442.91</v>
      </c>
      <c r="K106" s="11">
        <v>282930.61</v>
      </c>
      <c r="L106" s="11">
        <f t="shared" si="12"/>
        <v>21856231.656666663</v>
      </c>
      <c r="M106" s="14">
        <f t="shared" si="13"/>
        <v>0</v>
      </c>
    </row>
    <row r="107" spans="1:14">
      <c r="A107" s="9">
        <v>41518</v>
      </c>
      <c r="B107" s="16">
        <v>48292200</v>
      </c>
      <c r="C107" s="17">
        <f>85979.28+55000</f>
        <v>140979.28</v>
      </c>
      <c r="D107" s="11">
        <f t="shared" si="16"/>
        <v>265.91666666666669</v>
      </c>
      <c r="E107" s="12">
        <f t="shared" si="11"/>
        <v>48433445.196666665</v>
      </c>
      <c r="F107" s="11"/>
      <c r="G107" s="11"/>
      <c r="H107" s="13">
        <v>28490692.050000001</v>
      </c>
      <c r="I107" s="11">
        <v>1789011</v>
      </c>
      <c r="J107" s="11">
        <f t="shared" si="15"/>
        <v>26701681.050000001</v>
      </c>
      <c r="K107" s="11">
        <v>315153.94</v>
      </c>
      <c r="L107" s="11">
        <f t="shared" si="12"/>
        <v>19627599.206666663</v>
      </c>
      <c r="M107" s="14">
        <f t="shared" si="13"/>
        <v>0</v>
      </c>
    </row>
    <row r="108" spans="1:14">
      <c r="A108" s="9">
        <v>41548</v>
      </c>
      <c r="B108" s="16">
        <v>50917367.93</v>
      </c>
      <c r="C108" s="17">
        <v>139415.64000000001</v>
      </c>
      <c r="D108" s="11">
        <f t="shared" si="16"/>
        <v>265.91666666666669</v>
      </c>
      <c r="E108" s="12">
        <f t="shared" si="11"/>
        <v>51057049.486666664</v>
      </c>
      <c r="F108" s="11"/>
      <c r="G108" s="11"/>
      <c r="H108" s="13">
        <v>29732547.670000002</v>
      </c>
      <c r="I108" s="11">
        <v>1844659</v>
      </c>
      <c r="J108" s="11">
        <f t="shared" si="15"/>
        <v>27887888.670000002</v>
      </c>
      <c r="K108" s="11">
        <v>371582.92</v>
      </c>
      <c r="L108" s="11">
        <f t="shared" si="12"/>
        <v>20952918.896666661</v>
      </c>
      <c r="M108" s="14">
        <f t="shared" si="13"/>
        <v>0</v>
      </c>
    </row>
    <row r="109" spans="1:14">
      <c r="A109" s="18">
        <v>41579</v>
      </c>
      <c r="B109" s="16">
        <v>51818350</v>
      </c>
      <c r="C109" s="17">
        <v>118100.59</v>
      </c>
      <c r="D109" s="11">
        <f t="shared" si="16"/>
        <v>265.91666666666669</v>
      </c>
      <c r="E109" s="12">
        <f t="shared" si="11"/>
        <v>51936716.506666668</v>
      </c>
      <c r="F109" s="11"/>
      <c r="G109" s="11"/>
      <c r="H109" s="13">
        <v>28537587.75</v>
      </c>
      <c r="I109" s="11">
        <v>1827428</v>
      </c>
      <c r="J109" s="11">
        <f t="shared" si="15"/>
        <v>26710159.75</v>
      </c>
      <c r="K109" s="11">
        <v>398254.71</v>
      </c>
      <c r="L109" s="11">
        <f t="shared" si="12"/>
        <v>23000874.046666667</v>
      </c>
      <c r="M109" s="14">
        <f t="shared" si="13"/>
        <v>0</v>
      </c>
    </row>
    <row r="110" spans="1:14">
      <c r="A110" s="9">
        <v>41609</v>
      </c>
      <c r="B110" s="16">
        <v>51870070.990000002</v>
      </c>
      <c r="C110" s="17">
        <v>60609.95</v>
      </c>
      <c r="D110" s="11">
        <f t="shared" si="16"/>
        <v>265.91666666666669</v>
      </c>
      <c r="E110" s="12">
        <f t="shared" si="11"/>
        <v>51930946.856666669</v>
      </c>
      <c r="F110" s="11"/>
      <c r="G110" s="11"/>
      <c r="H110" s="13">
        <v>25248831.57</v>
      </c>
      <c r="I110" s="11">
        <v>2046263.2</v>
      </c>
      <c r="J110" s="11">
        <f t="shared" si="15"/>
        <v>23202568.370000001</v>
      </c>
      <c r="K110" s="11">
        <v>433049.4</v>
      </c>
      <c r="L110" s="11">
        <f t="shared" si="12"/>
        <v>26249065.88666667</v>
      </c>
      <c r="M110" s="14">
        <f t="shared" si="13"/>
        <v>0</v>
      </c>
      <c r="N110" s="20"/>
    </row>
    <row r="111" spans="1:14" ht="15.75">
      <c r="B111" s="13">
        <f>SUM(B3:B110)</f>
        <v>5501540180.2740011</v>
      </c>
      <c r="C111" s="11"/>
      <c r="D111" s="11"/>
      <c r="E111" s="21">
        <f>SUM(E3:E110)</f>
        <v>5505387989.8440008</v>
      </c>
      <c r="F111" s="11"/>
      <c r="G111" s="11"/>
      <c r="H111" s="13"/>
      <c r="I111" s="11"/>
      <c r="J111" s="11"/>
      <c r="K111" s="11"/>
      <c r="L111" s="11"/>
      <c r="M111" s="22"/>
    </row>
    <row r="112" spans="1:14" ht="15.75">
      <c r="A112" t="s">
        <v>10</v>
      </c>
      <c r="B112" s="23"/>
      <c r="C112" s="24"/>
      <c r="D112" s="24"/>
      <c r="E112" s="23"/>
      <c r="F112" s="24"/>
      <c r="G112" s="24"/>
      <c r="H112" s="23"/>
      <c r="I112" s="24"/>
      <c r="J112" s="24"/>
      <c r="K112" s="24"/>
      <c r="L112" s="24"/>
      <c r="M112" s="22"/>
    </row>
    <row r="113" spans="1:17">
      <c r="B113" s="25" t="s">
        <v>11</v>
      </c>
      <c r="C113" s="26" t="s">
        <v>12</v>
      </c>
      <c r="D113" s="26" t="s">
        <v>13</v>
      </c>
      <c r="E113" s="25" t="s">
        <v>3</v>
      </c>
      <c r="F113" s="26"/>
      <c r="G113" s="26"/>
      <c r="H113" s="25"/>
      <c r="I113" s="25"/>
      <c r="J113" s="25"/>
      <c r="K113" s="25"/>
      <c r="L113" s="25"/>
    </row>
    <row r="114" spans="1:17">
      <c r="A114">
        <v>2005</v>
      </c>
      <c r="B114" s="25">
        <f>SUM(B3:B14)</f>
        <v>650059200</v>
      </c>
      <c r="C114" s="25">
        <f t="shared" ref="C114:L114" si="17">SUM(C3:C14)</f>
        <v>0</v>
      </c>
      <c r="D114" s="25">
        <f t="shared" si="17"/>
        <v>64038</v>
      </c>
      <c r="E114" s="25">
        <f t="shared" si="17"/>
        <v>650123238</v>
      </c>
      <c r="F114" s="25"/>
      <c r="G114" s="25"/>
      <c r="H114" s="25">
        <f t="shared" si="17"/>
        <v>363289365.37</v>
      </c>
      <c r="I114" s="25">
        <f t="shared" si="17"/>
        <v>0</v>
      </c>
      <c r="J114" s="25">
        <f>SUM(J3:J14)</f>
        <v>363289365.37</v>
      </c>
      <c r="K114" s="25">
        <f t="shared" si="17"/>
        <v>3544209.46</v>
      </c>
      <c r="L114" s="25">
        <f t="shared" si="17"/>
        <v>283289663.16999996</v>
      </c>
      <c r="M114" s="25">
        <f>+H114+I114+L114+K114</f>
        <v>650123238</v>
      </c>
      <c r="N114" s="27">
        <v>632444846</v>
      </c>
      <c r="O114" s="28">
        <f>+M114-N114</f>
        <v>17678392</v>
      </c>
      <c r="Q114" s="20">
        <f>+J114+K114</f>
        <v>366833574.82999998</v>
      </c>
    </row>
    <row r="115" spans="1:17">
      <c r="A115">
        <v>2006</v>
      </c>
      <c r="B115" s="25">
        <f>SUM(B15:B26)</f>
        <v>635443690</v>
      </c>
      <c r="C115" s="25">
        <f t="shared" ref="C115:L115" si="18">SUM(C15:C26)</f>
        <v>0</v>
      </c>
      <c r="D115" s="25">
        <f t="shared" si="18"/>
        <v>40272</v>
      </c>
      <c r="E115" s="25">
        <f t="shared" si="18"/>
        <v>635483962</v>
      </c>
      <c r="F115" s="25"/>
      <c r="G115" s="25"/>
      <c r="H115" s="25">
        <f t="shared" si="18"/>
        <v>362835830.35000002</v>
      </c>
      <c r="I115" s="25">
        <f t="shared" si="18"/>
        <v>0</v>
      </c>
      <c r="J115" s="25">
        <f t="shared" si="18"/>
        <v>362835830.35000002</v>
      </c>
      <c r="K115" s="25">
        <f t="shared" si="18"/>
        <v>3610497.41</v>
      </c>
      <c r="L115" s="25">
        <f t="shared" si="18"/>
        <v>269037634.24000001</v>
      </c>
      <c r="M115" s="25">
        <f t="shared" ref="M115:M122" si="19">+H115+I115+L115+K115</f>
        <v>635483962</v>
      </c>
      <c r="N115" s="27">
        <v>617899375</v>
      </c>
      <c r="O115" s="28">
        <f t="shared" ref="O115:O122" si="20">+M115-N115</f>
        <v>17584587</v>
      </c>
      <c r="Q115" s="20">
        <f t="shared" ref="Q115:Q122" si="21">+J115+K115</f>
        <v>366446327.76000005</v>
      </c>
    </row>
    <row r="116" spans="1:17">
      <c r="A116">
        <v>2007</v>
      </c>
      <c r="B116" s="25">
        <f>SUM(B27:B38)</f>
        <v>634276869.42999995</v>
      </c>
      <c r="C116" s="25">
        <f t="shared" ref="C116:L116" si="22">SUM(C27:C38)</f>
        <v>0</v>
      </c>
      <c r="D116" s="25">
        <f t="shared" si="22"/>
        <v>126074.00000000001</v>
      </c>
      <c r="E116" s="25">
        <f t="shared" si="22"/>
        <v>634402943.42999995</v>
      </c>
      <c r="F116" s="25"/>
      <c r="G116" s="25"/>
      <c r="H116" s="25">
        <f t="shared" si="22"/>
        <v>353273057.68000001</v>
      </c>
      <c r="I116" s="25">
        <f t="shared" si="22"/>
        <v>0</v>
      </c>
      <c r="J116" s="25">
        <f t="shared" si="22"/>
        <v>353273057.68000001</v>
      </c>
      <c r="K116" s="25">
        <f t="shared" si="22"/>
        <v>3676056.1799999997</v>
      </c>
      <c r="L116" s="25">
        <f t="shared" si="22"/>
        <v>277453829.56999993</v>
      </c>
      <c r="M116" s="25">
        <f t="shared" si="19"/>
        <v>634402943.42999995</v>
      </c>
      <c r="N116" s="29">
        <v>615535179</v>
      </c>
      <c r="O116" s="28">
        <f t="shared" si="20"/>
        <v>18867764.429999948</v>
      </c>
      <c r="Q116" s="20">
        <f t="shared" si="21"/>
        <v>356949113.86000001</v>
      </c>
    </row>
    <row r="117" spans="1:17">
      <c r="A117">
        <v>2008</v>
      </c>
      <c r="B117" s="25">
        <f>SUM(B39:B50)</f>
        <v>611580160</v>
      </c>
      <c r="C117" s="25">
        <f t="shared" ref="C117:L117" si="23">SUM(C39:C50)</f>
        <v>3953.48</v>
      </c>
      <c r="D117" s="25">
        <f t="shared" si="23"/>
        <v>95223.999999999985</v>
      </c>
      <c r="E117" s="25">
        <f t="shared" si="23"/>
        <v>611679337.48000002</v>
      </c>
      <c r="F117" s="25"/>
      <c r="G117" s="25"/>
      <c r="H117" s="25">
        <f t="shared" si="23"/>
        <v>330928318</v>
      </c>
      <c r="I117" s="25">
        <f t="shared" si="23"/>
        <v>0</v>
      </c>
      <c r="J117" s="25">
        <f t="shared" si="23"/>
        <v>330928318</v>
      </c>
      <c r="K117" s="25">
        <f t="shared" si="23"/>
        <v>3735910.4200000004</v>
      </c>
      <c r="L117" s="25">
        <f t="shared" si="23"/>
        <v>277015109.06000006</v>
      </c>
      <c r="M117" s="25">
        <f t="shared" si="19"/>
        <v>611679337.48000002</v>
      </c>
      <c r="N117" s="29">
        <v>593387454.12899995</v>
      </c>
      <c r="O117" s="28">
        <f t="shared" si="20"/>
        <v>18291883.351000071</v>
      </c>
      <c r="Q117" s="20">
        <f t="shared" si="21"/>
        <v>334664228.42000002</v>
      </c>
    </row>
    <row r="118" spans="1:17">
      <c r="A118">
        <v>2009</v>
      </c>
      <c r="B118" s="25">
        <f>SUM(B51:B62)</f>
        <v>566921669.85000002</v>
      </c>
      <c r="C118" s="25">
        <f t="shared" ref="C118:L118" si="24">SUM(C51:C62)</f>
        <v>10901.77</v>
      </c>
      <c r="D118" s="25">
        <f t="shared" si="24"/>
        <v>99030</v>
      </c>
      <c r="E118" s="25">
        <f t="shared" si="24"/>
        <v>567031601.61999989</v>
      </c>
      <c r="F118" s="25"/>
      <c r="G118" s="25"/>
      <c r="H118" s="25">
        <f t="shared" si="24"/>
        <v>296633653.59999996</v>
      </c>
      <c r="I118" s="25">
        <f t="shared" si="24"/>
        <v>0</v>
      </c>
      <c r="J118" s="25">
        <f t="shared" si="24"/>
        <v>296633653.59999996</v>
      </c>
      <c r="K118" s="25">
        <f t="shared" si="24"/>
        <v>3787870.6</v>
      </c>
      <c r="L118" s="25">
        <f t="shared" si="24"/>
        <v>266610077.42000002</v>
      </c>
      <c r="M118" s="25">
        <f t="shared" si="19"/>
        <v>567031601.62</v>
      </c>
      <c r="N118" s="30">
        <v>549506614</v>
      </c>
      <c r="O118" s="28">
        <f t="shared" si="20"/>
        <v>17524987.620000005</v>
      </c>
      <c r="Q118" s="20">
        <f t="shared" si="21"/>
        <v>300421524.19999999</v>
      </c>
    </row>
    <row r="119" spans="1:17">
      <c r="A119">
        <v>2010</v>
      </c>
      <c r="B119" s="25">
        <f>SUM(B63:B74)</f>
        <v>588663799.78999996</v>
      </c>
      <c r="C119" s="25">
        <f t="shared" ref="C119:L119" si="25">SUM(C63:C74)</f>
        <v>50905.700000000004</v>
      </c>
      <c r="D119" s="25">
        <f t="shared" si="25"/>
        <v>136443.99999999997</v>
      </c>
      <c r="E119" s="25">
        <f t="shared" si="25"/>
        <v>588851149.49000001</v>
      </c>
      <c r="F119" s="25"/>
      <c r="G119" s="25"/>
      <c r="H119" s="25">
        <f t="shared" si="25"/>
        <v>323581548.01000005</v>
      </c>
      <c r="I119" s="25">
        <f t="shared" si="25"/>
        <v>0</v>
      </c>
      <c r="J119" s="25">
        <f t="shared" si="25"/>
        <v>323581548.01000005</v>
      </c>
      <c r="K119" s="25">
        <f t="shared" si="25"/>
        <v>3803416.33</v>
      </c>
      <c r="L119" s="25">
        <f t="shared" si="25"/>
        <v>261466185.15000004</v>
      </c>
      <c r="M119" s="25">
        <f t="shared" si="19"/>
        <v>588851149.49000013</v>
      </c>
      <c r="N119" s="29">
        <v>572326732</v>
      </c>
      <c r="O119" s="28">
        <f t="shared" si="20"/>
        <v>16524417.490000129</v>
      </c>
      <c r="Q119" s="20">
        <f t="shared" si="21"/>
        <v>327384964.34000003</v>
      </c>
    </row>
    <row r="120" spans="1:17">
      <c r="A120">
        <v>2011</v>
      </c>
      <c r="B120" s="25">
        <f>SUM(B75:B86)</f>
        <v>600234276.204</v>
      </c>
      <c r="C120" s="25">
        <f t="shared" ref="C120:L120" si="26">SUM(C75:C86)</f>
        <v>394866.71</v>
      </c>
      <c r="D120" s="25">
        <f t="shared" si="26"/>
        <v>141438.99999999997</v>
      </c>
      <c r="E120" s="25">
        <f t="shared" si="26"/>
        <v>600770581.91399992</v>
      </c>
      <c r="F120" s="25"/>
      <c r="G120" s="25"/>
      <c r="H120" s="25">
        <f t="shared" si="26"/>
        <v>334340683.31</v>
      </c>
      <c r="I120" s="25">
        <f>SUM(I75:I86)</f>
        <v>2464261</v>
      </c>
      <c r="J120" s="25">
        <f t="shared" si="26"/>
        <v>331876422.31</v>
      </c>
      <c r="K120" s="25">
        <f t="shared" si="26"/>
        <v>3861744.6000000006</v>
      </c>
      <c r="L120" s="25">
        <f t="shared" si="26"/>
        <v>262568154.00400001</v>
      </c>
      <c r="M120" s="25">
        <f t="shared" si="19"/>
        <v>603234842.91400003</v>
      </c>
      <c r="N120" s="29">
        <v>582552314</v>
      </c>
      <c r="O120" s="28">
        <f t="shared" si="20"/>
        <v>20682528.914000034</v>
      </c>
      <c r="Q120" s="20">
        <f t="shared" si="21"/>
        <v>335738166.91000003</v>
      </c>
    </row>
    <row r="121" spans="1:17">
      <c r="A121">
        <v>2012</v>
      </c>
      <c r="B121" s="25">
        <f>SUM(B87:B98)</f>
        <v>608686556.62</v>
      </c>
      <c r="C121" s="25">
        <f t="shared" ref="C121:L121" si="27">SUM(C87:C98)</f>
        <v>1305874.44</v>
      </c>
      <c r="D121" s="25">
        <f t="shared" si="27"/>
        <v>115434.30000000002</v>
      </c>
      <c r="E121" s="25">
        <f t="shared" si="27"/>
        <v>610107865.36000001</v>
      </c>
      <c r="F121" s="25"/>
      <c r="G121" s="25"/>
      <c r="H121" s="25">
        <f t="shared" si="27"/>
        <v>350712529.81999999</v>
      </c>
      <c r="I121" s="25">
        <f>SUM(I87:I98)</f>
        <v>18846858</v>
      </c>
      <c r="J121" s="25">
        <f t="shared" si="27"/>
        <v>331865671.81999999</v>
      </c>
      <c r="K121" s="25">
        <f t="shared" si="27"/>
        <v>3966086.84</v>
      </c>
      <c r="L121" s="25">
        <f t="shared" si="27"/>
        <v>255429248.69999993</v>
      </c>
      <c r="M121" s="25">
        <f t="shared" si="19"/>
        <v>628954723.36000001</v>
      </c>
      <c r="N121" s="29">
        <v>595557619</v>
      </c>
      <c r="O121" s="28">
        <f t="shared" si="20"/>
        <v>33397104.360000014</v>
      </c>
      <c r="Q121" s="20">
        <f t="shared" si="21"/>
        <v>335831758.65999997</v>
      </c>
    </row>
    <row r="122" spans="1:17">
      <c r="A122">
        <v>2013</v>
      </c>
      <c r="B122" s="25">
        <f>SUM(B99:B110)</f>
        <v>605673958.38000011</v>
      </c>
      <c r="C122" s="25">
        <f t="shared" ref="C122:L122" si="28">SUM(C99:C110)</f>
        <v>1260161.17</v>
      </c>
      <c r="D122" s="25">
        <f t="shared" si="28"/>
        <v>3190.9999999999995</v>
      </c>
      <c r="E122" s="25">
        <f t="shared" si="28"/>
        <v>606937310.54999995</v>
      </c>
      <c r="F122" s="25"/>
      <c r="G122" s="25"/>
      <c r="H122" s="25">
        <f t="shared" si="28"/>
        <v>337537625.25</v>
      </c>
      <c r="I122" s="25">
        <f>SUM(I99:I110)</f>
        <v>21975629.199999999</v>
      </c>
      <c r="J122" s="25">
        <f t="shared" si="28"/>
        <v>315561996.05000001</v>
      </c>
      <c r="K122" s="25">
        <f t="shared" si="28"/>
        <v>3969733.2899999991</v>
      </c>
      <c r="L122" s="25">
        <f t="shared" si="28"/>
        <v>265429952.00999999</v>
      </c>
      <c r="M122" s="25">
        <f t="shared" si="19"/>
        <v>628912939.75</v>
      </c>
      <c r="N122" s="31">
        <v>591620810</v>
      </c>
      <c r="O122" s="28">
        <f t="shared" si="20"/>
        <v>37292129.75</v>
      </c>
      <c r="Q122" s="20">
        <f t="shared" si="21"/>
        <v>319531729.34000003</v>
      </c>
    </row>
    <row r="123" spans="1:17" ht="15.75" thickBot="1">
      <c r="B123" s="32">
        <f>SUM(B114:B122)</f>
        <v>5501540180.2740002</v>
      </c>
      <c r="C123" s="32">
        <f t="shared" ref="C123:M123" si="29">SUM(C114:C122)</f>
        <v>3026663.27</v>
      </c>
      <c r="D123" s="32">
        <f t="shared" si="29"/>
        <v>821146.3</v>
      </c>
      <c r="E123" s="32">
        <f t="shared" si="29"/>
        <v>5505387989.8439999</v>
      </c>
      <c r="F123" s="32"/>
      <c r="G123" s="32"/>
      <c r="H123" s="32">
        <f t="shared" si="29"/>
        <v>3053132611.3900003</v>
      </c>
      <c r="I123" s="32">
        <f t="shared" si="29"/>
        <v>43286748.200000003</v>
      </c>
      <c r="J123" s="32">
        <f t="shared" si="29"/>
        <v>3009845863.1900005</v>
      </c>
      <c r="K123" s="32">
        <f t="shared" si="29"/>
        <v>33955525.129999995</v>
      </c>
      <c r="L123" s="32">
        <f t="shared" si="29"/>
        <v>2418299853.3240004</v>
      </c>
      <c r="M123" s="32">
        <f t="shared" si="29"/>
        <v>5548674738.0439997</v>
      </c>
    </row>
    <row r="124" spans="1:17" ht="15.75" thickTop="1">
      <c r="B124" s="25"/>
      <c r="C124" s="33"/>
      <c r="D124" s="26"/>
      <c r="E124" s="25"/>
      <c r="F124" s="33"/>
      <c r="G124" s="33"/>
      <c r="H124" s="26"/>
      <c r="I124" s="33"/>
      <c r="J124" s="33"/>
      <c r="K124" s="33"/>
      <c r="L124" s="34"/>
    </row>
    <row r="125" spans="1:17">
      <c r="J125" s="20"/>
      <c r="L125" s="37"/>
    </row>
    <row r="127" spans="1:17">
      <c r="E127" s="36"/>
      <c r="J127" s="25"/>
    </row>
    <row r="128" spans="1:17">
      <c r="C128" s="38"/>
      <c r="D128" s="39"/>
      <c r="E128" s="36"/>
      <c r="I128" s="25"/>
      <c r="J128" s="25"/>
      <c r="K128" s="20"/>
      <c r="L128" s="40"/>
      <c r="M128" s="20"/>
      <c r="N128" s="20"/>
      <c r="O128" s="20"/>
    </row>
    <row r="129" spans="3:15">
      <c r="C129" s="38"/>
      <c r="D129" s="39"/>
      <c r="E129" s="36"/>
      <c r="I129" s="25"/>
      <c r="J129" s="25"/>
      <c r="K129" s="20"/>
      <c r="L129" s="40"/>
      <c r="M129" s="20"/>
      <c r="N129" s="20"/>
      <c r="O129" s="20"/>
    </row>
    <row r="130" spans="3:15">
      <c r="C130" s="38"/>
      <c r="D130" s="39"/>
      <c r="E130" s="36"/>
      <c r="I130" s="25"/>
      <c r="J130" s="25"/>
      <c r="K130" s="20"/>
      <c r="L130" s="40"/>
      <c r="M130" s="20"/>
      <c r="N130" s="20"/>
      <c r="O130" s="20"/>
    </row>
    <row r="131" spans="3:15">
      <c r="C131" s="38"/>
      <c r="D131" s="39"/>
      <c r="E131" s="36"/>
      <c r="I131" s="25"/>
      <c r="J131" s="25"/>
      <c r="K131" s="20"/>
      <c r="L131" s="40"/>
      <c r="M131" s="20"/>
      <c r="N131" s="20"/>
      <c r="O131" s="20"/>
    </row>
    <row r="132" spans="3:15">
      <c r="C132" s="38"/>
      <c r="D132" s="39"/>
      <c r="E132" s="36"/>
      <c r="I132" s="25"/>
      <c r="J132" s="25"/>
      <c r="K132" s="20"/>
      <c r="L132" s="40"/>
      <c r="M132" s="20"/>
      <c r="N132" s="20"/>
      <c r="O132" s="20"/>
    </row>
    <row r="133" spans="3:15">
      <c r="C133" s="38"/>
      <c r="D133" s="39"/>
      <c r="E133" s="36"/>
      <c r="I133" s="25"/>
      <c r="J133" s="25"/>
      <c r="K133" s="20"/>
      <c r="L133" s="40"/>
      <c r="M133" s="20"/>
      <c r="N133" s="20"/>
      <c r="O133" s="20"/>
    </row>
    <row r="134" spans="3:15">
      <c r="C134" s="38"/>
      <c r="D134" s="39"/>
      <c r="E134" s="36"/>
      <c r="I134" s="25"/>
      <c r="J134" s="25"/>
      <c r="K134" s="20"/>
      <c r="L134" s="40"/>
      <c r="M134" s="20"/>
      <c r="N134" s="20"/>
      <c r="O134" s="20"/>
    </row>
    <row r="135" spans="3:15">
      <c r="C135" s="38"/>
      <c r="D135" s="39"/>
      <c r="E135" s="36"/>
      <c r="I135" s="25"/>
      <c r="J135" s="25"/>
      <c r="K135" s="20"/>
      <c r="L135" s="40"/>
      <c r="M135" s="20"/>
      <c r="N135" s="20"/>
      <c r="O135" s="20"/>
    </row>
    <row r="136" spans="3:15">
      <c r="C136" s="38"/>
      <c r="D136" s="39"/>
      <c r="E136" s="36"/>
      <c r="I136" s="25"/>
      <c r="J136" s="25"/>
      <c r="K136" s="20"/>
      <c r="L136" s="40"/>
      <c r="M136" s="20"/>
      <c r="N136" s="20"/>
      <c r="O136" s="20"/>
    </row>
    <row r="137" spans="3:15">
      <c r="J137" s="25"/>
    </row>
    <row r="138" spans="3:15">
      <c r="I138" s="20"/>
      <c r="J138" s="20"/>
      <c r="K138" s="20"/>
      <c r="L138" s="40"/>
    </row>
    <row r="139" spans="3:15">
      <c r="I139" s="20"/>
      <c r="J139" s="20"/>
      <c r="K139" s="20"/>
      <c r="L139" s="40"/>
    </row>
    <row r="140" spans="3:15">
      <c r="I140" s="20"/>
      <c r="J140" s="20"/>
      <c r="K140" s="20"/>
      <c r="L140" s="40"/>
    </row>
    <row r="141" spans="3:15">
      <c r="I141" s="20"/>
      <c r="J141" s="20"/>
      <c r="K141" s="20"/>
      <c r="L141" s="40"/>
    </row>
    <row r="142" spans="3:15">
      <c r="I142" s="20"/>
      <c r="J142" s="20"/>
      <c r="K142" s="20"/>
      <c r="L142" s="40"/>
    </row>
    <row r="143" spans="3:15">
      <c r="I143" s="20"/>
      <c r="J143" s="20"/>
      <c r="K143" s="20"/>
      <c r="L143" s="40"/>
    </row>
    <row r="144" spans="3:15">
      <c r="I144" s="20"/>
      <c r="J144" s="20"/>
      <c r="K144" s="20"/>
      <c r="L144" s="40"/>
    </row>
    <row r="145" spans="9:12">
      <c r="I145" s="20"/>
      <c r="J145" s="20"/>
      <c r="K145" s="20"/>
      <c r="L145" s="40"/>
    </row>
    <row r="146" spans="9:12">
      <c r="I146" s="20"/>
      <c r="J146" s="20"/>
      <c r="K146" s="20"/>
      <c r="L146" s="40"/>
    </row>
    <row r="147" spans="9:12">
      <c r="K147" s="20"/>
    </row>
    <row r="148" spans="9:12">
      <c r="K148" s="28"/>
    </row>
    <row r="150" spans="9:12">
      <c r="I150" s="20"/>
      <c r="J150" s="28"/>
    </row>
    <row r="151" spans="9:12">
      <c r="I151" s="20"/>
      <c r="J151" s="28"/>
    </row>
    <row r="152" spans="9:12">
      <c r="I152" s="20"/>
      <c r="J152" s="28"/>
      <c r="K152" s="41"/>
      <c r="L152" s="42"/>
    </row>
    <row r="154" spans="9:12">
      <c r="I154" s="36"/>
    </row>
    <row r="155" spans="9:12">
      <c r="I155" s="36"/>
    </row>
    <row r="156" spans="9:12">
      <c r="I156" s="36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Festival Hydro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Reece</dc:creator>
  <cp:lastModifiedBy>Debbie Reece</cp:lastModifiedBy>
  <dcterms:created xsi:type="dcterms:W3CDTF">2014-08-25T19:04:19Z</dcterms:created>
  <dcterms:modified xsi:type="dcterms:W3CDTF">2014-08-27T22:51:15Z</dcterms:modified>
</cp:coreProperties>
</file>