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60" windowWidth="20115" windowHeight="7485"/>
  </bookViews>
  <sheets>
    <sheet name="Sheet1" sheetId="1" r:id="rId1"/>
    <sheet name="Sheet2" sheetId="2" r:id="rId2"/>
    <sheet name="Sheet3" sheetId="3" r:id="rId3"/>
  </sheets>
  <externalReferences>
    <externalReference r:id="rId4"/>
  </externalReferences>
  <definedNames>
    <definedName name="EBNUMBER">'[1]LDC Info'!$E$16</definedName>
  </definedNames>
  <calcPr calcId="125725"/>
</workbook>
</file>

<file path=xl/calcChain.xml><?xml version="1.0" encoding="utf-8"?>
<calcChain xmlns="http://schemas.openxmlformats.org/spreadsheetml/2006/main">
  <c r="L28" i="1"/>
  <c r="I29"/>
  <c r="F29"/>
  <c r="C29"/>
  <c r="U21"/>
  <c r="T21"/>
  <c r="S21"/>
  <c r="R21"/>
  <c r="Q21"/>
  <c r="P21"/>
  <c r="O21"/>
  <c r="N21"/>
  <c r="K21"/>
  <c r="H21"/>
  <c r="G21"/>
  <c r="F21"/>
  <c r="E21"/>
  <c r="B21"/>
  <c r="P20"/>
  <c r="M20"/>
  <c r="J20"/>
  <c r="G20"/>
  <c r="D20"/>
  <c r="P19"/>
  <c r="M19"/>
  <c r="J19"/>
  <c r="G19"/>
  <c r="D19"/>
  <c r="P18"/>
  <c r="M18"/>
  <c r="J18"/>
  <c r="G18"/>
  <c r="D18"/>
  <c r="P17"/>
  <c r="L17"/>
  <c r="L21" s="1"/>
  <c r="M21" s="1"/>
  <c r="J17"/>
  <c r="I17"/>
  <c r="I21" s="1"/>
  <c r="J21" s="1"/>
  <c r="G17"/>
  <c r="D17"/>
  <c r="C17"/>
  <c r="C21" s="1"/>
  <c r="D21" s="1"/>
  <c r="S14"/>
  <c r="T14" s="1"/>
  <c r="U14" s="1"/>
  <c r="R14"/>
  <c r="Q14"/>
  <c r="N14" s="1"/>
  <c r="K14" s="1"/>
  <c r="H14" s="1"/>
  <c r="E14" s="1"/>
  <c r="B14" s="1"/>
  <c r="U1"/>
  <c r="M17" l="1"/>
</calcChain>
</file>

<file path=xl/sharedStrings.xml><?xml version="1.0" encoding="utf-8"?>
<sst xmlns="http://schemas.openxmlformats.org/spreadsheetml/2006/main" count="63" uniqueCount="42">
  <si>
    <t>File Number:</t>
  </si>
  <si>
    <t>Exhibit:</t>
  </si>
  <si>
    <t>Tab:</t>
  </si>
  <si>
    <t>Schedule:</t>
  </si>
  <si>
    <t xml:space="preserve">Attachment: </t>
  </si>
  <si>
    <t>Date:</t>
  </si>
  <si>
    <t>Appendix 2-AB</t>
  </si>
  <si>
    <t>Table 2 - Capital Expenditure Summary from Chapter 5 Consolidated
Distribution System Plan Filing Requirements</t>
  </si>
  <si>
    <t>First year of Forecast Period:</t>
  </si>
  <si>
    <t>CATEGORY</t>
  </si>
  <si>
    <r>
      <t xml:space="preserve">Historical Period </t>
    </r>
    <r>
      <rPr>
        <sz val="10"/>
        <rFont val="Arial"/>
        <family val="2"/>
      </rPr>
      <t>(previous plan</t>
    </r>
    <r>
      <rPr>
        <vertAlign val="superscript"/>
        <sz val="10"/>
        <rFont val="Arial"/>
        <family val="2"/>
      </rPr>
      <t>1</t>
    </r>
    <r>
      <rPr>
        <sz val="10"/>
        <rFont val="Arial"/>
        <family val="2"/>
      </rPr>
      <t xml:space="preserve"> &amp; actual)</t>
    </r>
  </si>
  <si>
    <r>
      <t xml:space="preserve">Forecast Period </t>
    </r>
    <r>
      <rPr>
        <sz val="10"/>
        <rFont val="Arial"/>
        <family val="2"/>
      </rPr>
      <t>(planned)</t>
    </r>
  </si>
  <si>
    <t>Plan</t>
  </si>
  <si>
    <t>Actual</t>
  </si>
  <si>
    <t>Var</t>
  </si>
  <si>
    <r>
      <t>Actual</t>
    </r>
    <r>
      <rPr>
        <b/>
        <vertAlign val="superscript"/>
        <sz val="10"/>
        <rFont val="Arial"/>
        <family val="2"/>
      </rPr>
      <t>2</t>
    </r>
  </si>
  <si>
    <t>$ '000</t>
  </si>
  <si>
    <t>%</t>
  </si>
  <si>
    <t>System Access</t>
  </si>
  <si>
    <t>System Renewal</t>
  </si>
  <si>
    <t>System Service</t>
  </si>
  <si>
    <t>General Plant</t>
  </si>
  <si>
    <t>TOTAL EXPENDITURE</t>
  </si>
  <si>
    <t>Increase in major spare parts</t>
  </si>
  <si>
    <t>smart meters and related computer equipment reclassified from USOA 1555</t>
  </si>
  <si>
    <t>contributed capital USOA 1995</t>
  </si>
  <si>
    <t>TS CWIP USOA 2205</t>
  </si>
  <si>
    <t>Non Rate-Regulated Utility Property  USOA 2017 (solar)</t>
  </si>
  <si>
    <t>System O&amp;M</t>
  </si>
  <si>
    <t>--</t>
  </si>
  <si>
    <t>Notes to the Table:</t>
  </si>
  <si>
    <t>1.  Historical “previous plan” data is not required unless a plan has previously been filed</t>
  </si>
  <si>
    <t>2.  Indicate the number of months of 'actual' data included in the last year of the Historical Period (normally a 'bridge' year):</t>
  </si>
  <si>
    <t>Explanatory Notes on Variances (complete only if applicable)</t>
  </si>
  <si>
    <t>Notes on shifts in forecast vs. histrical budgets by category</t>
  </si>
  <si>
    <t>System Access - historical budget vs forecast is stable over the planning horizon. System access is mostly driven by 3rd party work and no major changes are expected. The forecast period budget is 10% below historical actual to date.
System Renewal - forecasted budget for SR projects decreases compared to historical budget due to the age and system condition of assets as defined in the asset management report. spending stays stable
over the forecast budget
System service - forecasted budget for SS decreases slightly from the historical to forecast period, but spending remains stable.
General plant - forecast vs historical budget remains flat for general plant over the planning horizon. There is a single year with variability in the forecast period due to the replacement of a large fleet vehicle</t>
  </si>
  <si>
    <t>Notes on year over year Plan vs. Actual variances for Total Expenditures</t>
  </si>
  <si>
    <t xml:space="preserve">There is one historical year the variance exceeds +-10 percent of spending, 2010. As was described in the DSP, $515,000 was removed from the 2010 budget do to additonal spending required in the
smart meter roll out. </t>
  </si>
  <si>
    <t>Notes on Plan vs. Actual variance trends for individual expenditure categories</t>
  </si>
  <si>
    <t>System Access - The variance for this category is attributed to the amount of actual work required to be completed by customers. All work in this category is customer driven for which FHI has no control.
System Renewal - Although system renewal had year to year variances the total variance over the 4 year reported period is less than 1%. this can be attributed to timing.
System Service - The 2010 variance can be attributed to the removal of projects described above. the 2011 variance can be attributed to a distribution automation project being contracted as a service as opposed to capitalized.The 2012 variance can be attritubed to unforseen costs of replacing live front with dead front switchgear (1st time project). The 2013 can be attritubed to automation work being charge to the TS project as opposed to the capital budget.
General Plant - The variation of GP spending can be attributed to the reduced replacement of large fleet vehicles from the original plan.</t>
  </si>
  <si>
    <t>Annual Depreciation Amounts:</t>
  </si>
  <si>
    <t>PER EXB 4 DATA</t>
  </si>
</sst>
</file>

<file path=xl/styles.xml><?xml version="1.0" encoding="utf-8"?>
<styleSheet xmlns="http://schemas.openxmlformats.org/spreadsheetml/2006/main">
  <numFmts count="5">
    <numFmt numFmtId="42" formatCode="_-&quot;$&quot;* #,##0_-;\-&quot;$&quot;* #,##0_-;_-&quot;$&quot;* &quot;-&quot;_-;_-@_-"/>
    <numFmt numFmtId="41" formatCode="_-* #,##0_-;\-* #,##0_-;_-* &quot;-&quot;_-;_-@_-"/>
    <numFmt numFmtId="43" formatCode="_-* #,##0.00_-;\-* #,##0.00_-;_-* &quot;-&quot;??_-;_-@_-"/>
    <numFmt numFmtId="164" formatCode="0.0%"/>
    <numFmt numFmtId="165" formatCode="_-* #,##0_-;\-* #,##0_-;_-* &quot;-&quot;??_-;_-@_-"/>
  </numFmts>
  <fonts count="17">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8"/>
      <name val="Arial"/>
      <family val="2"/>
    </font>
    <font>
      <b/>
      <sz val="14"/>
      <name val="Arial"/>
      <family val="2"/>
    </font>
    <font>
      <i/>
      <sz val="12"/>
      <color theme="1"/>
      <name val="Calibri"/>
      <family val="2"/>
      <scheme val="minor"/>
    </font>
    <font>
      <sz val="10"/>
      <name val="Arial"/>
      <family val="2"/>
    </font>
    <font>
      <vertAlign val="superscript"/>
      <sz val="10"/>
      <name val="Arial"/>
      <family val="2"/>
    </font>
    <font>
      <b/>
      <sz val="9"/>
      <name val="Arial"/>
      <family val="2"/>
    </font>
    <font>
      <b/>
      <vertAlign val="superscript"/>
      <sz val="10"/>
      <name val="Arial"/>
      <family val="2"/>
    </font>
    <font>
      <i/>
      <sz val="10"/>
      <name val="Arial"/>
      <family val="2"/>
    </font>
    <font>
      <b/>
      <sz val="12"/>
      <name val="Arial"/>
      <family val="2"/>
    </font>
    <font>
      <sz val="12"/>
      <name val="Arial"/>
      <family val="2"/>
    </font>
    <font>
      <b/>
      <sz val="14"/>
      <color theme="1"/>
      <name val="Calibri"/>
      <family val="2"/>
      <scheme val="minor"/>
    </font>
    <font>
      <sz val="9"/>
      <color theme="3" tint="0.39997558519241921"/>
      <name val="Arial"/>
      <family val="2"/>
    </font>
    <font>
      <sz val="10"/>
      <color theme="3" tint="0.39997558519241921"/>
      <name val="Arial"/>
      <family val="2"/>
    </font>
  </fonts>
  <fills count="3">
    <fill>
      <patternFill patternType="none"/>
    </fill>
    <fill>
      <patternFill patternType="gray125"/>
    </fill>
    <fill>
      <patternFill patternType="solid">
        <fgColor theme="6" tint="0.79998168889431442"/>
        <bgColor indexed="64"/>
      </patternFill>
    </fill>
  </fills>
  <borders count="39">
    <border>
      <left/>
      <right/>
      <top/>
      <bottom/>
      <diagonal/>
    </border>
    <border>
      <left/>
      <right/>
      <top/>
      <bottom style="thin">
        <color theme="0"/>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double">
        <color indexed="64"/>
      </bottom>
      <diagonal/>
    </border>
    <border>
      <left/>
      <right style="medium">
        <color indexed="64"/>
      </right>
      <top/>
      <bottom style="double">
        <color indexed="64"/>
      </bottom>
      <diagonal/>
    </border>
    <border>
      <left/>
      <right style="medium">
        <color indexed="64"/>
      </right>
      <top/>
      <bottom/>
      <diagonal/>
    </border>
    <border>
      <left/>
      <right style="medium">
        <color indexed="64"/>
      </right>
      <top style="medium">
        <color indexed="64"/>
      </top>
      <bottom style="double">
        <color indexed="64"/>
      </bottom>
      <diagonal/>
    </border>
    <border>
      <left style="medium">
        <color indexed="64"/>
      </left>
      <right style="thick">
        <color indexed="64"/>
      </right>
      <top style="medium">
        <color indexed="64"/>
      </top>
      <bottom style="double">
        <color indexed="64"/>
      </bottom>
      <diagonal/>
    </border>
    <border>
      <left/>
      <right style="thick">
        <color indexed="64"/>
      </right>
      <top/>
      <bottom/>
      <diagonal/>
    </border>
    <border>
      <left style="thick">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thick">
        <color indexed="64"/>
      </left>
      <right style="medium">
        <color indexed="64"/>
      </right>
      <top style="double">
        <color indexed="64"/>
      </top>
      <bottom style="thick">
        <color indexed="64"/>
      </bottom>
      <diagonal/>
    </border>
    <border>
      <left/>
      <right style="medium">
        <color indexed="64"/>
      </right>
      <top style="double">
        <color indexed="64"/>
      </top>
      <bottom style="thick">
        <color indexed="64"/>
      </bottom>
      <diagonal/>
    </border>
    <border>
      <left style="medium">
        <color indexed="64"/>
      </left>
      <right style="medium">
        <color indexed="64"/>
      </right>
      <top style="double">
        <color indexed="64"/>
      </top>
      <bottom style="thick">
        <color indexed="64"/>
      </bottom>
      <diagonal/>
    </border>
    <border>
      <left/>
      <right style="thick">
        <color indexed="64"/>
      </right>
      <top style="double">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82">
    <xf numFmtId="0" fontId="0" fillId="0" borderId="0" xfId="0"/>
    <xf numFmtId="0" fontId="3" fillId="0" borderId="0" xfId="0" applyFont="1"/>
    <xf numFmtId="0" fontId="4" fillId="0" borderId="0" xfId="0" applyFont="1" applyAlignment="1">
      <alignment horizontal="right" vertical="top"/>
    </xf>
    <xf numFmtId="0" fontId="4" fillId="2" borderId="1" xfId="0" applyFont="1" applyFill="1" applyBorder="1" applyAlignment="1">
      <alignment horizontal="right" vertical="top"/>
    </xf>
    <xf numFmtId="0" fontId="4" fillId="2" borderId="0" xfId="0" applyFont="1" applyFill="1" applyAlignment="1">
      <alignment horizontal="right" vertical="top"/>
    </xf>
    <xf numFmtId="15" fontId="4" fillId="2" borderId="0" xfId="0" applyNumberFormat="1" applyFont="1" applyFill="1" applyAlignment="1">
      <alignment horizontal="right" vertical="top"/>
    </xf>
    <xf numFmtId="0" fontId="5" fillId="0" borderId="0" xfId="0" applyFont="1" applyAlignment="1"/>
    <xf numFmtId="0" fontId="3" fillId="0" borderId="0" xfId="0" applyFont="1" applyAlignment="1">
      <alignment horizontal="right" vertical="center"/>
    </xf>
    <xf numFmtId="0" fontId="6" fillId="0" borderId="0" xfId="0" applyFont="1" applyAlignment="1">
      <alignment horizontal="center" vertical="center"/>
    </xf>
    <xf numFmtId="0" fontId="7" fillId="0" borderId="0" xfId="0" applyFont="1" applyFill="1"/>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12" fillId="0" borderId="15" xfId="0" applyFont="1" applyFill="1" applyBorder="1" applyAlignment="1">
      <alignment horizontal="right" vertical="center" wrapText="1" indent="1"/>
    </xf>
    <xf numFmtId="41" fontId="7" fillId="2" borderId="12" xfId="0" applyNumberFormat="1" applyFont="1" applyFill="1" applyBorder="1" applyAlignment="1">
      <alignment horizontal="center" vertical="center" wrapText="1"/>
    </xf>
    <xf numFmtId="164" fontId="7" fillId="0" borderId="12" xfId="0" applyNumberFormat="1" applyFont="1" applyFill="1" applyBorder="1" applyAlignment="1">
      <alignment horizontal="center" vertical="center" wrapText="1"/>
    </xf>
    <xf numFmtId="41" fontId="7" fillId="2" borderId="13" xfId="0" applyNumberFormat="1" applyFont="1" applyFill="1" applyBorder="1" applyAlignment="1">
      <alignment horizontal="center" vertical="center" wrapText="1"/>
    </xf>
    <xf numFmtId="41" fontId="7" fillId="2" borderId="17" xfId="0" applyNumberFormat="1" applyFont="1" applyFill="1" applyBorder="1" applyAlignment="1">
      <alignment horizontal="center" vertical="center" wrapText="1"/>
    </xf>
    <xf numFmtId="41" fontId="7" fillId="2" borderId="14" xfId="0" applyNumberFormat="1" applyFont="1" applyFill="1" applyBorder="1" applyAlignment="1">
      <alignment horizontal="center" vertical="center" wrapText="1"/>
    </xf>
    <xf numFmtId="0" fontId="12" fillId="0" borderId="18" xfId="0" applyFont="1" applyFill="1" applyBorder="1" applyAlignment="1">
      <alignment horizontal="right" vertical="center" wrapText="1" indent="1"/>
    </xf>
    <xf numFmtId="41" fontId="7" fillId="0" borderId="19" xfId="0" applyNumberFormat="1" applyFont="1" applyFill="1" applyBorder="1" applyAlignment="1">
      <alignment horizontal="center" vertical="center" wrapText="1"/>
    </xf>
    <xf numFmtId="164" fontId="7" fillId="0" borderId="20" xfId="0" applyNumberFormat="1" applyFont="1" applyFill="1" applyBorder="1" applyAlignment="1">
      <alignment horizontal="center" vertical="center" wrapText="1"/>
    </xf>
    <xf numFmtId="41" fontId="7" fillId="0" borderId="21" xfId="0" applyNumberFormat="1" applyFont="1" applyFill="1" applyBorder="1" applyAlignment="1">
      <alignment horizontal="center" vertical="center" wrapText="1"/>
    </xf>
    <xf numFmtId="41" fontId="7" fillId="0" borderId="22" xfId="0" applyNumberFormat="1" applyFont="1" applyFill="1" applyBorder="1" applyAlignment="1">
      <alignment horizontal="center" vertical="center" wrapText="1"/>
    </xf>
    <xf numFmtId="0" fontId="13" fillId="0" borderId="7" xfId="2" applyFont="1" applyFill="1" applyBorder="1" applyAlignment="1">
      <alignment horizontal="right" vertical="center" wrapText="1" indent="1"/>
    </xf>
    <xf numFmtId="41" fontId="7" fillId="0" borderId="20" xfId="2" applyNumberFormat="1" applyFont="1" applyFill="1" applyBorder="1" applyAlignment="1">
      <alignment horizontal="center" vertical="center" wrapText="1"/>
    </xf>
    <xf numFmtId="164" fontId="7" fillId="0" borderId="20" xfId="2" applyNumberFormat="1" applyFont="1" applyFill="1" applyBorder="1" applyAlignment="1">
      <alignment horizontal="center" vertical="center" wrapText="1"/>
    </xf>
    <xf numFmtId="41" fontId="7" fillId="0" borderId="23" xfId="2" applyNumberFormat="1" applyFont="1" applyFill="1" applyBorder="1" applyAlignment="1">
      <alignment horizontal="center" vertical="center" wrapText="1"/>
    </xf>
    <xf numFmtId="0" fontId="12" fillId="0" borderId="24" xfId="2" applyFont="1" applyFill="1" applyBorder="1" applyAlignment="1">
      <alignment horizontal="right" vertical="center" wrapText="1" indent="1"/>
    </xf>
    <xf numFmtId="41" fontId="7" fillId="0" borderId="25" xfId="2" applyNumberFormat="1" applyFont="1" applyFill="1" applyBorder="1" applyAlignment="1">
      <alignment horizontal="center" vertical="center" wrapText="1"/>
    </xf>
    <xf numFmtId="164" fontId="7" fillId="0" borderId="25" xfId="2" applyNumberFormat="1" applyFont="1" applyFill="1" applyBorder="1" applyAlignment="1">
      <alignment horizontal="center" vertical="center" wrapText="1"/>
    </xf>
    <xf numFmtId="0" fontId="12" fillId="0" borderId="26" xfId="2" applyFont="1" applyFill="1" applyBorder="1" applyAlignment="1">
      <alignment horizontal="right" vertical="center" wrapText="1" indent="1"/>
    </xf>
    <xf numFmtId="42" fontId="7" fillId="0" borderId="27" xfId="2" applyNumberFormat="1" applyFont="1" applyFill="1" applyBorder="1" applyAlignment="1">
      <alignment horizontal="center" vertical="center" wrapText="1"/>
    </xf>
    <xf numFmtId="164" fontId="7" fillId="0" borderId="28" xfId="2" applyNumberFormat="1" applyFont="1" applyFill="1" applyBorder="1" applyAlignment="1">
      <alignment horizontal="center" vertical="center" wrapText="1"/>
    </xf>
    <xf numFmtId="42" fontId="7" fillId="0" borderId="28" xfId="2" applyNumberFormat="1" applyFont="1" applyFill="1" applyBorder="1" applyAlignment="1">
      <alignment horizontal="center" vertical="center" wrapText="1"/>
    </xf>
    <xf numFmtId="42" fontId="7" fillId="0" borderId="29" xfId="2" applyNumberFormat="1" applyFont="1" applyFill="1" applyBorder="1" applyAlignment="1">
      <alignment horizontal="center" vertical="center" wrapText="1"/>
    </xf>
    <xf numFmtId="0" fontId="7" fillId="0" borderId="0" xfId="0" applyFont="1"/>
    <xf numFmtId="0" fontId="2" fillId="0" borderId="0" xfId="0" applyFont="1"/>
    <xf numFmtId="0" fontId="0" fillId="2" borderId="13" xfId="0" applyFill="1" applyBorder="1"/>
    <xf numFmtId="0" fontId="14" fillId="0" borderId="30" xfId="0" applyFont="1" applyBorder="1"/>
    <xf numFmtId="0" fontId="0" fillId="0" borderId="31" xfId="0" applyBorder="1"/>
    <xf numFmtId="0" fontId="0" fillId="0" borderId="32" xfId="0" applyBorder="1"/>
    <xf numFmtId="0" fontId="2" fillId="0" borderId="30" xfId="0" applyFont="1" applyBorder="1"/>
    <xf numFmtId="0" fontId="2" fillId="0" borderId="33" xfId="0" applyFont="1" applyBorder="1"/>
    <xf numFmtId="0" fontId="0" fillId="0" borderId="0" xfId="0" applyBorder="1"/>
    <xf numFmtId="0" fontId="0" fillId="0" borderId="34" xfId="0" applyBorder="1"/>
    <xf numFmtId="42" fontId="0" fillId="0" borderId="0" xfId="0" applyNumberFormat="1" applyFill="1"/>
    <xf numFmtId="0" fontId="0" fillId="0" borderId="0" xfId="0" applyFill="1"/>
    <xf numFmtId="165" fontId="7" fillId="0" borderId="0" xfId="1" applyNumberFormat="1" applyFont="1"/>
    <xf numFmtId="0" fontId="0" fillId="0" borderId="38" xfId="0" applyBorder="1"/>
    <xf numFmtId="165" fontId="0" fillId="0" borderId="38" xfId="1" applyNumberFormat="1" applyFont="1" applyBorder="1"/>
    <xf numFmtId="42" fontId="0" fillId="0" borderId="38" xfId="0" applyNumberFormat="1" applyFill="1" applyBorder="1"/>
    <xf numFmtId="0" fontId="0" fillId="0" borderId="38" xfId="0" applyFill="1" applyBorder="1"/>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5" fillId="2" borderId="33" xfId="0" applyFont="1" applyFill="1" applyBorder="1" applyAlignment="1">
      <alignment horizontal="left" vertical="top" wrapText="1"/>
    </xf>
    <xf numFmtId="0" fontId="16" fillId="2" borderId="0" xfId="0" applyFont="1" applyFill="1" applyBorder="1" applyAlignment="1">
      <alignment horizontal="left" vertical="top"/>
    </xf>
    <xf numFmtId="0" fontId="16" fillId="2" borderId="34" xfId="0" applyFont="1" applyFill="1" applyBorder="1" applyAlignment="1">
      <alignment horizontal="left" vertical="top"/>
    </xf>
    <xf numFmtId="0" fontId="16" fillId="2" borderId="35" xfId="0" applyFont="1" applyFill="1" applyBorder="1" applyAlignment="1">
      <alignment horizontal="left" vertical="top"/>
    </xf>
    <xf numFmtId="0" fontId="16" fillId="2" borderId="36" xfId="0" applyFont="1" applyFill="1" applyBorder="1" applyAlignment="1">
      <alignment horizontal="left" vertical="top"/>
    </xf>
    <xf numFmtId="0" fontId="16" fillId="2" borderId="37" xfId="0" applyFont="1" applyFill="1" applyBorder="1" applyAlignment="1">
      <alignment horizontal="left" vertical="top"/>
    </xf>
    <xf numFmtId="0" fontId="16" fillId="2" borderId="33" xfId="0" applyFont="1" applyFill="1" applyBorder="1" applyAlignment="1">
      <alignment horizontal="left" vertical="top" wrapText="1"/>
    </xf>
    <xf numFmtId="0" fontId="15" fillId="2" borderId="0" xfId="0" applyFont="1" applyFill="1" applyBorder="1" applyAlignment="1">
      <alignment horizontal="left" vertical="top" wrapText="1"/>
    </xf>
    <xf numFmtId="0" fontId="9" fillId="0" borderId="11"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5" fillId="0" borderId="0" xfId="0" applyFont="1" applyAlignment="1">
      <alignment horizontal="center" vertical="top"/>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7" fillId="0" borderId="15"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165" fontId="7" fillId="0" borderId="0" xfId="1" applyNumberFormat="1" applyFont="1" applyFill="1"/>
  </cellXfs>
  <cellStyles count="3">
    <cellStyle name="Comma" xfId="1" builtinId="3"/>
    <cellStyle name="Normal" xfId="0" builtinId="0"/>
    <cellStyle name="Normal 8"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ccannk/AppData/Local/Microsoft/Windows/Temporary%20Internet%20Files/Content.Outlook/NJOZ2HHQ/OEB%20appendix%20revised%202-AB.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t="str">
            <v>EB 2014 0073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46"/>
  <sheetViews>
    <sheetView tabSelected="1" workbookViewId="0">
      <selection activeCell="A2" sqref="A2"/>
    </sheetView>
  </sheetViews>
  <sheetFormatPr defaultRowHeight="15"/>
  <cols>
    <col min="1" max="1" width="31.140625" customWidth="1"/>
    <col min="2" max="2" width="11.28515625" bestFit="1" customWidth="1"/>
    <col min="3" max="3" width="13.28515625" bestFit="1" customWidth="1"/>
    <col min="5" max="5" width="11.28515625" bestFit="1" customWidth="1"/>
    <col min="6" max="6" width="13.28515625" bestFit="1" customWidth="1"/>
    <col min="7" max="7" width="12.7109375" bestFit="1" customWidth="1"/>
    <col min="8" max="8" width="13.140625" customWidth="1"/>
    <col min="9" max="9" width="13.28515625" bestFit="1" customWidth="1"/>
    <col min="11" max="11" width="11.28515625" bestFit="1" customWidth="1"/>
    <col min="12" max="12" width="13.28515625" bestFit="1" customWidth="1"/>
    <col min="14" max="14" width="12.85546875" bestFit="1" customWidth="1"/>
    <col min="15" max="15" width="11.28515625" bestFit="1" customWidth="1"/>
    <col min="17" max="17" width="12.85546875" bestFit="1" customWidth="1"/>
    <col min="18" max="20" width="11.28515625" bestFit="1" customWidth="1"/>
    <col min="21" max="21" width="10.28515625" bestFit="1" customWidth="1"/>
  </cols>
  <sheetData>
    <row r="1" spans="1:21">
      <c r="S1" s="1" t="s">
        <v>0</v>
      </c>
      <c r="U1" s="2" t="str">
        <f>EBNUMBER</f>
        <v>EB 2014 0073</v>
      </c>
    </row>
    <row r="2" spans="1:21">
      <c r="S2" s="1" t="s">
        <v>1</v>
      </c>
      <c r="U2" s="3">
        <v>2</v>
      </c>
    </row>
    <row r="3" spans="1:21">
      <c r="S3" s="1" t="s">
        <v>2</v>
      </c>
      <c r="U3" s="3">
        <v>2</v>
      </c>
    </row>
    <row r="4" spans="1:21">
      <c r="S4" s="1" t="s">
        <v>3</v>
      </c>
      <c r="U4" s="3">
        <v>1</v>
      </c>
    </row>
    <row r="5" spans="1:21">
      <c r="S5" s="1" t="s">
        <v>4</v>
      </c>
      <c r="U5" s="4">
        <v>2</v>
      </c>
    </row>
    <row r="6" spans="1:21">
      <c r="S6" s="1"/>
      <c r="U6" s="2"/>
    </row>
    <row r="7" spans="1:21">
      <c r="S7" s="1" t="s">
        <v>5</v>
      </c>
      <c r="U7" s="5">
        <v>41754</v>
      </c>
    </row>
    <row r="9" spans="1:21" ht="18">
      <c r="A9" s="68" t="s">
        <v>6</v>
      </c>
      <c r="B9" s="68"/>
      <c r="C9" s="68"/>
      <c r="D9" s="68"/>
      <c r="E9" s="68"/>
      <c r="F9" s="68"/>
      <c r="G9" s="68"/>
      <c r="H9" s="68"/>
      <c r="I9" s="6"/>
    </row>
    <row r="10" spans="1:21" ht="36.75" customHeight="1">
      <c r="A10" s="69" t="s">
        <v>7</v>
      </c>
      <c r="B10" s="70"/>
      <c r="C10" s="70"/>
      <c r="D10" s="70"/>
      <c r="E10" s="70"/>
      <c r="F10" s="70"/>
      <c r="G10" s="70"/>
      <c r="H10" s="70"/>
      <c r="I10" s="6"/>
    </row>
    <row r="12" spans="1:21" ht="23.25" customHeight="1" thickBot="1">
      <c r="A12" s="7" t="s">
        <v>8</v>
      </c>
      <c r="B12" s="8">
        <v>2015</v>
      </c>
    </row>
    <row r="13" spans="1:21" s="9" customFormat="1" ht="14.25" thickTop="1" thickBot="1">
      <c r="A13" s="71" t="s">
        <v>9</v>
      </c>
      <c r="B13" s="74" t="s">
        <v>10</v>
      </c>
      <c r="C13" s="75"/>
      <c r="D13" s="75"/>
      <c r="E13" s="75"/>
      <c r="F13" s="75"/>
      <c r="G13" s="75"/>
      <c r="H13" s="75"/>
      <c r="I13" s="75"/>
      <c r="J13" s="75"/>
      <c r="K13" s="75"/>
      <c r="L13" s="75"/>
      <c r="M13" s="75"/>
      <c r="N13" s="75"/>
      <c r="O13" s="75"/>
      <c r="P13" s="76"/>
      <c r="Q13" s="74" t="s">
        <v>11</v>
      </c>
      <c r="R13" s="75"/>
      <c r="S13" s="75"/>
      <c r="T13" s="75"/>
      <c r="U13" s="77"/>
    </row>
    <row r="14" spans="1:21" s="9" customFormat="1" ht="13.5" thickBot="1">
      <c r="A14" s="72"/>
      <c r="B14" s="78">
        <f>E14-1</f>
        <v>2010</v>
      </c>
      <c r="C14" s="79"/>
      <c r="D14" s="80"/>
      <c r="E14" s="78">
        <f>H14-1</f>
        <v>2011</v>
      </c>
      <c r="F14" s="79"/>
      <c r="G14" s="80"/>
      <c r="H14" s="78">
        <f>K14-1</f>
        <v>2012</v>
      </c>
      <c r="I14" s="79"/>
      <c r="J14" s="80"/>
      <c r="K14" s="78">
        <f>N14-1</f>
        <v>2013</v>
      </c>
      <c r="L14" s="79"/>
      <c r="M14" s="80"/>
      <c r="N14" s="78">
        <f>Q14-1</f>
        <v>2014</v>
      </c>
      <c r="O14" s="79"/>
      <c r="P14" s="80"/>
      <c r="Q14" s="64">
        <f>B12</f>
        <v>2015</v>
      </c>
      <c r="R14" s="64">
        <f>Q14+1</f>
        <v>2016</v>
      </c>
      <c r="S14" s="64">
        <f>R14+1</f>
        <v>2017</v>
      </c>
      <c r="T14" s="64">
        <f>S14+1</f>
        <v>2018</v>
      </c>
      <c r="U14" s="64">
        <f>T14+1</f>
        <v>2019</v>
      </c>
    </row>
    <row r="15" spans="1:21" s="9" customFormat="1" thickBot="1">
      <c r="A15" s="72"/>
      <c r="B15" s="10" t="s">
        <v>12</v>
      </c>
      <c r="C15" s="10" t="s">
        <v>13</v>
      </c>
      <c r="D15" s="10" t="s">
        <v>14</v>
      </c>
      <c r="E15" s="10" t="s">
        <v>12</v>
      </c>
      <c r="F15" s="11" t="s">
        <v>13</v>
      </c>
      <c r="G15" s="10" t="s">
        <v>14</v>
      </c>
      <c r="H15" s="11" t="s">
        <v>12</v>
      </c>
      <c r="I15" s="11" t="s">
        <v>13</v>
      </c>
      <c r="J15" s="10" t="s">
        <v>14</v>
      </c>
      <c r="K15" s="10" t="s">
        <v>12</v>
      </c>
      <c r="L15" s="10" t="s">
        <v>13</v>
      </c>
      <c r="M15" s="10" t="s">
        <v>14</v>
      </c>
      <c r="N15" s="11" t="s">
        <v>12</v>
      </c>
      <c r="O15" s="11" t="s">
        <v>15</v>
      </c>
      <c r="P15" s="10" t="s">
        <v>14</v>
      </c>
      <c r="Q15" s="65"/>
      <c r="R15" s="65"/>
      <c r="S15" s="65"/>
      <c r="T15" s="65"/>
      <c r="U15" s="65"/>
    </row>
    <row r="16" spans="1:21" s="9" customFormat="1" ht="13.5" thickBot="1">
      <c r="A16" s="73"/>
      <c r="B16" s="66" t="s">
        <v>16</v>
      </c>
      <c r="C16" s="67"/>
      <c r="D16" s="12" t="s">
        <v>17</v>
      </c>
      <c r="E16" s="66" t="s">
        <v>16</v>
      </c>
      <c r="F16" s="67"/>
      <c r="G16" s="12" t="s">
        <v>17</v>
      </c>
      <c r="H16" s="66" t="s">
        <v>16</v>
      </c>
      <c r="I16" s="67"/>
      <c r="J16" s="12" t="s">
        <v>17</v>
      </c>
      <c r="K16" s="66" t="s">
        <v>16</v>
      </c>
      <c r="L16" s="67"/>
      <c r="M16" s="12" t="s">
        <v>17</v>
      </c>
      <c r="N16" s="66" t="s">
        <v>16</v>
      </c>
      <c r="O16" s="67"/>
      <c r="P16" s="12" t="s">
        <v>17</v>
      </c>
      <c r="Q16" s="53" t="s">
        <v>16</v>
      </c>
      <c r="R16" s="54"/>
      <c r="S16" s="54"/>
      <c r="T16" s="54"/>
      <c r="U16" s="55"/>
    </row>
    <row r="17" spans="1:21" s="9" customFormat="1" ht="16.5" thickBot="1">
      <c r="A17" s="13" t="s">
        <v>18</v>
      </c>
      <c r="B17" s="14">
        <v>295600</v>
      </c>
      <c r="C17" s="14">
        <f>86160+199708</f>
        <v>285868</v>
      </c>
      <c r="D17" s="15">
        <f>IF(ISERROR((C17-B17)/B17),"--",(C17-B17)/B17)</f>
        <v>-3.2922868741542627E-2</v>
      </c>
      <c r="E17" s="14">
        <v>609000</v>
      </c>
      <c r="F17" s="16">
        <v>439986</v>
      </c>
      <c r="G17" s="15">
        <f>IF(ISERROR((F17-E17)/E17),"--",(F17-E17)/E17)</f>
        <v>-0.27752709359605909</v>
      </c>
      <c r="H17" s="16">
        <v>364000</v>
      </c>
      <c r="I17" s="16">
        <f>262136+240986</f>
        <v>503122</v>
      </c>
      <c r="J17" s="15">
        <f>IF(ISERROR((I17-H17)/H17),"--",(I17-H17)/H17)</f>
        <v>0.38220329670329672</v>
      </c>
      <c r="K17" s="14">
        <v>452000</v>
      </c>
      <c r="L17" s="14">
        <f>232110+40117</f>
        <v>272227</v>
      </c>
      <c r="M17" s="15">
        <f>IF(ISERROR((L17-K17)/K17),"--",(L17-K17)/K17)</f>
        <v>-0.3977278761061947</v>
      </c>
      <c r="N17" s="16">
        <v>315000</v>
      </c>
      <c r="O17" s="16"/>
      <c r="P17" s="15">
        <f>IF(ISERROR((O17-N17)/N17),"--",(O17-N17)/N17)</f>
        <v>-1</v>
      </c>
      <c r="Q17" s="14">
        <v>321500</v>
      </c>
      <c r="R17" s="14">
        <v>328000</v>
      </c>
      <c r="S17" s="14">
        <v>334500</v>
      </c>
      <c r="T17" s="14">
        <v>341000</v>
      </c>
      <c r="U17" s="17">
        <v>347500</v>
      </c>
    </row>
    <row r="18" spans="1:21" s="9" customFormat="1" ht="16.5" thickBot="1">
      <c r="A18" s="13" t="s">
        <v>19</v>
      </c>
      <c r="B18" s="14">
        <v>2468400</v>
      </c>
      <c r="C18" s="14">
        <v>2116936</v>
      </c>
      <c r="D18" s="15">
        <f>IF(ISERROR((C18-B18)/B18),"--",(C18-B18)/B18)</f>
        <v>-0.1423853508345487</v>
      </c>
      <c r="E18" s="14">
        <v>2111000</v>
      </c>
      <c r="F18" s="16">
        <v>2306268</v>
      </c>
      <c r="G18" s="15">
        <f>IF(ISERROR((F18-E18)/E18),"--",(F18-E18)/E18)</f>
        <v>9.2500236854571288E-2</v>
      </c>
      <c r="H18" s="16">
        <v>2146000</v>
      </c>
      <c r="I18" s="18">
        <v>1759913</v>
      </c>
      <c r="J18" s="15">
        <f>IF(ISERROR((I18-H18)/H18),"--",(I18-H18)/H18)</f>
        <v>-0.17991006523765143</v>
      </c>
      <c r="K18" s="14">
        <v>1706500</v>
      </c>
      <c r="L18" s="14">
        <v>2036400</v>
      </c>
      <c r="M18" s="15">
        <f>IF(ISERROR((L18-K18)/K18),"--",(L18-K18)/K18)</f>
        <v>0.1933196601230589</v>
      </c>
      <c r="N18" s="16">
        <v>1688000</v>
      </c>
      <c r="O18" s="18"/>
      <c r="P18" s="15">
        <f>IF(ISERROR((O18-N18)/N18),"--",(O18-N18)/N18)</f>
        <v>-1</v>
      </c>
      <c r="Q18" s="14">
        <v>1490000</v>
      </c>
      <c r="R18" s="14">
        <v>1513000</v>
      </c>
      <c r="S18" s="14">
        <v>1539000</v>
      </c>
      <c r="T18" s="14">
        <v>1565000</v>
      </c>
      <c r="U18" s="17">
        <v>1592000</v>
      </c>
    </row>
    <row r="19" spans="1:21" s="9" customFormat="1" ht="16.5" thickBot="1">
      <c r="A19" s="13" t="s">
        <v>20</v>
      </c>
      <c r="B19" s="14">
        <v>498000</v>
      </c>
      <c r="C19" s="14">
        <v>377833</v>
      </c>
      <c r="D19" s="15">
        <f>IF(ISERROR((C19-B19)/B19),"--",(C19-B19)/B19)</f>
        <v>-0.24129919678714859</v>
      </c>
      <c r="E19" s="14">
        <v>200000</v>
      </c>
      <c r="F19" s="16">
        <v>93154</v>
      </c>
      <c r="G19" s="15">
        <f>IF(ISERROR((F19-E19)/E19),"--",(F19-E19)/E19)</f>
        <v>-0.53422999999999998</v>
      </c>
      <c r="H19" s="16">
        <v>465000</v>
      </c>
      <c r="I19" s="18">
        <v>523091</v>
      </c>
      <c r="J19" s="15">
        <f>IF(ISERROR((I19-H19)/H19),"--",(I19-H19)/H19)</f>
        <v>0.12492688172043011</v>
      </c>
      <c r="K19" s="14">
        <v>881500</v>
      </c>
      <c r="L19" s="14">
        <v>673952</v>
      </c>
      <c r="M19" s="15">
        <f>IF(ISERROR((L19-K19)/K19),"--",(L19-K19)/K19)</f>
        <v>-0.23544866704480999</v>
      </c>
      <c r="N19" s="16">
        <v>310000</v>
      </c>
      <c r="O19" s="18"/>
      <c r="P19" s="15">
        <f>IF(ISERROR((O19-N19)/N19),"--",(O19-N19)/N19)</f>
        <v>-1</v>
      </c>
      <c r="Q19" s="14">
        <v>310000</v>
      </c>
      <c r="R19" s="14">
        <v>314000</v>
      </c>
      <c r="S19" s="14">
        <v>316000</v>
      </c>
      <c r="T19" s="14">
        <v>318000</v>
      </c>
      <c r="U19" s="17">
        <v>320000</v>
      </c>
    </row>
    <row r="20" spans="1:21" s="9" customFormat="1" ht="16.5" thickBot="1">
      <c r="A20" s="13" t="s">
        <v>21</v>
      </c>
      <c r="B20" s="14">
        <v>485000</v>
      </c>
      <c r="C20" s="14">
        <v>359166</v>
      </c>
      <c r="D20" s="15">
        <f>IF(ISERROR((C20-B20)/B20),"--",(C20-B20)/B20)</f>
        <v>-0.25945154639175255</v>
      </c>
      <c r="E20" s="14">
        <v>471500</v>
      </c>
      <c r="F20" s="16">
        <v>219406</v>
      </c>
      <c r="G20" s="15">
        <f>IF(ISERROR((F20-E20)/E20),"--",(F20-E20)/E20)</f>
        <v>-0.53466383881230117</v>
      </c>
      <c r="H20" s="16">
        <v>434000</v>
      </c>
      <c r="I20" s="18">
        <v>505287</v>
      </c>
      <c r="J20" s="15">
        <f>IF(ISERROR((I20-H20)/H20),"--",(I20-H20)/H20)</f>
        <v>0.1642557603686636</v>
      </c>
      <c r="K20" s="14">
        <v>403000</v>
      </c>
      <c r="L20" s="14">
        <v>405208</v>
      </c>
      <c r="M20" s="15">
        <f>IF(ISERROR((L20-K20)/K20),"--",(L20-K20)/K20)</f>
        <v>5.4789081885856083E-3</v>
      </c>
      <c r="N20" s="16">
        <v>460000</v>
      </c>
      <c r="O20" s="18"/>
      <c r="P20" s="15">
        <f>IF(ISERROR((O20-N20)/N20),"--",(O20-N20)/N20)</f>
        <v>-1</v>
      </c>
      <c r="Q20" s="14">
        <v>500000</v>
      </c>
      <c r="R20" s="14">
        <v>427000</v>
      </c>
      <c r="S20" s="14">
        <v>826000</v>
      </c>
      <c r="T20" s="14">
        <v>445000</v>
      </c>
      <c r="U20" s="17">
        <v>415000</v>
      </c>
    </row>
    <row r="21" spans="1:21" s="9" customFormat="1" ht="16.5" thickBot="1">
      <c r="A21" s="19" t="s">
        <v>22</v>
      </c>
      <c r="B21" s="20">
        <f>SUM(B17:B20)</f>
        <v>3747000</v>
      </c>
      <c r="C21" s="20">
        <f>SUM(C17:C20)</f>
        <v>3139803</v>
      </c>
      <c r="D21" s="21">
        <f>IF(ISERROR((C21-B21)/B21),"--",(C21-B21)/B21)</f>
        <v>-0.162048839071257</v>
      </c>
      <c r="E21" s="20">
        <f>SUM(E17:E20)</f>
        <v>3391500</v>
      </c>
      <c r="F21" s="20">
        <f>SUM(F17:F20)</f>
        <v>3058814</v>
      </c>
      <c r="G21" s="21">
        <f>IF(ISERROR((F21-E21)/E21),"--",(F21-E21)/E21)</f>
        <v>-9.8094058676102019E-2</v>
      </c>
      <c r="H21" s="22">
        <f>SUM(H17:H20)</f>
        <v>3409000</v>
      </c>
      <c r="I21" s="20">
        <f>SUM(I17:I20)</f>
        <v>3291413</v>
      </c>
      <c r="J21" s="21">
        <f>IF(ISERROR((I21-H21)/H21),"--",(I21-H21)/H21)</f>
        <v>-3.4493106482839542E-2</v>
      </c>
      <c r="K21" s="22">
        <f>SUM(K17:K20)</f>
        <v>3443000</v>
      </c>
      <c r="L21" s="20">
        <f>SUM(L17:L20)</f>
        <v>3387787</v>
      </c>
      <c r="M21" s="21">
        <f>IF(ISERROR((L21-K21)/K21),"--",(L21-K21)/K21)</f>
        <v>-1.6036305547487657E-2</v>
      </c>
      <c r="N21" s="22">
        <f t="shared" ref="N21:T21" si="0">SUM(N17:N20)</f>
        <v>2773000</v>
      </c>
      <c r="O21" s="22">
        <f t="shared" si="0"/>
        <v>0</v>
      </c>
      <c r="P21" s="21">
        <f>IF(ISERROR((O21-N21)/N21),"--",(O21-N21)/N21)</f>
        <v>-1</v>
      </c>
      <c r="Q21" s="20">
        <f t="shared" si="0"/>
        <v>2621500</v>
      </c>
      <c r="R21" s="20">
        <f t="shared" si="0"/>
        <v>2582000</v>
      </c>
      <c r="S21" s="20">
        <f t="shared" si="0"/>
        <v>3015500</v>
      </c>
      <c r="T21" s="20">
        <f t="shared" si="0"/>
        <v>2669000</v>
      </c>
      <c r="U21" s="23">
        <f>SUM(U17:U20)</f>
        <v>2674500</v>
      </c>
    </row>
    <row r="22" spans="1:21" s="9" customFormat="1" ht="30.75" thickTop="1">
      <c r="A22" s="24" t="s">
        <v>23</v>
      </c>
      <c r="B22" s="25"/>
      <c r="C22" s="25">
        <v>41549</v>
      </c>
      <c r="D22" s="26"/>
      <c r="E22" s="25"/>
      <c r="F22" s="25">
        <v>0</v>
      </c>
      <c r="G22" s="26"/>
      <c r="H22" s="25"/>
      <c r="I22" s="25">
        <v>66863</v>
      </c>
      <c r="J22" s="26"/>
      <c r="K22" s="25"/>
      <c r="L22" s="25">
        <v>0</v>
      </c>
      <c r="M22" s="26"/>
      <c r="N22" s="25"/>
      <c r="O22" s="25"/>
      <c r="P22" s="26"/>
      <c r="Q22" s="25"/>
      <c r="R22" s="25"/>
      <c r="S22" s="25"/>
      <c r="T22" s="25"/>
      <c r="U22" s="27"/>
    </row>
    <row r="23" spans="1:21" s="9" customFormat="1" ht="60">
      <c r="A23" s="24" t="s">
        <v>24</v>
      </c>
      <c r="B23" s="25"/>
      <c r="C23" s="25"/>
      <c r="D23" s="26"/>
      <c r="E23" s="25"/>
      <c r="F23" s="25"/>
      <c r="G23" s="26"/>
      <c r="H23" s="25"/>
      <c r="I23" s="25">
        <v>3694577.49</v>
      </c>
      <c r="J23" s="26"/>
      <c r="K23" s="25"/>
      <c r="L23" s="25"/>
      <c r="M23" s="26"/>
      <c r="N23" s="25"/>
      <c r="O23" s="25"/>
      <c r="P23" s="26"/>
      <c r="Q23" s="25"/>
      <c r="R23" s="25"/>
      <c r="S23" s="25"/>
      <c r="T23" s="25"/>
      <c r="U23" s="27"/>
    </row>
    <row r="24" spans="1:21" s="9" customFormat="1" ht="30">
      <c r="A24" s="24" t="s">
        <v>25</v>
      </c>
      <c r="B24" s="25">
        <v>-390000</v>
      </c>
      <c r="C24" s="25">
        <v>-474049.44</v>
      </c>
      <c r="D24" s="26"/>
      <c r="E24" s="25"/>
      <c r="F24" s="25">
        <v>-106479.94</v>
      </c>
      <c r="G24" s="26"/>
      <c r="H24" s="25"/>
      <c r="I24" s="25">
        <v>-342653.54</v>
      </c>
      <c r="J24" s="26"/>
      <c r="K24" s="25"/>
      <c r="L24" s="25">
        <v>-154030.06</v>
      </c>
      <c r="M24" s="26"/>
      <c r="N24" s="25">
        <v>-150000</v>
      </c>
      <c r="O24" s="25"/>
      <c r="P24" s="26"/>
      <c r="Q24" s="25">
        <v>-120000</v>
      </c>
      <c r="R24" s="25">
        <v>-120000</v>
      </c>
      <c r="S24" s="25">
        <v>-120000</v>
      </c>
      <c r="T24" s="25">
        <v>-120000</v>
      </c>
      <c r="U24" s="25">
        <v>-120000</v>
      </c>
    </row>
    <row r="25" spans="1:21" s="9" customFormat="1">
      <c r="A25" s="24" t="s">
        <v>26</v>
      </c>
      <c r="B25" s="25"/>
      <c r="C25" s="25">
        <v>879451.78</v>
      </c>
      <c r="D25" s="26"/>
      <c r="E25" s="25"/>
      <c r="F25" s="25">
        <v>312730.04000000004</v>
      </c>
      <c r="G25" s="26"/>
      <c r="H25" s="25"/>
      <c r="I25" s="25">
        <v>7830662.9299999997</v>
      </c>
      <c r="J25" s="26"/>
      <c r="K25" s="25"/>
      <c r="L25" s="25">
        <v>5860659.3500000015</v>
      </c>
      <c r="M25" s="26"/>
      <c r="N25" s="25"/>
      <c r="O25" s="25"/>
      <c r="P25" s="26"/>
      <c r="Q25" s="25"/>
      <c r="R25" s="25"/>
      <c r="S25" s="25"/>
      <c r="T25" s="25"/>
      <c r="U25" s="27"/>
    </row>
    <row r="26" spans="1:21" s="9" customFormat="1" ht="45">
      <c r="A26" s="24" t="s">
        <v>27</v>
      </c>
      <c r="B26" s="25"/>
      <c r="C26" s="25">
        <v>44950.8</v>
      </c>
      <c r="D26" s="26"/>
      <c r="E26" s="25"/>
      <c r="F26" s="25">
        <v>249737.69</v>
      </c>
      <c r="G26" s="26"/>
      <c r="H26" s="25"/>
      <c r="I26" s="25">
        <v>0</v>
      </c>
      <c r="J26" s="26"/>
      <c r="K26" s="25"/>
      <c r="L26" s="25">
        <v>0</v>
      </c>
      <c r="M26" s="26"/>
      <c r="N26" s="25"/>
      <c r="O26" s="25"/>
      <c r="P26" s="26"/>
      <c r="Q26" s="25"/>
      <c r="R26" s="25"/>
      <c r="S26" s="25"/>
      <c r="T26" s="25"/>
      <c r="U26" s="27"/>
    </row>
    <row r="27" spans="1:21" s="9" customFormat="1" ht="16.5" thickBot="1">
      <c r="A27" s="28" t="s">
        <v>22</v>
      </c>
      <c r="B27" s="29"/>
      <c r="C27" s="29">
        <v>3631705.1399999997</v>
      </c>
      <c r="D27" s="30"/>
      <c r="E27" s="29"/>
      <c r="F27" s="29">
        <v>3514801.79</v>
      </c>
      <c r="G27" s="30"/>
      <c r="H27" s="29"/>
      <c r="I27" s="29">
        <v>14540862.879999999</v>
      </c>
      <c r="J27" s="30"/>
      <c r="K27" s="29"/>
      <c r="L27" s="29">
        <v>9094416.290000001</v>
      </c>
      <c r="M27" s="30"/>
      <c r="N27" s="29">
        <v>2623000</v>
      </c>
      <c r="O27" s="29"/>
      <c r="P27" s="30"/>
      <c r="Q27" s="29">
        <v>2501500</v>
      </c>
      <c r="R27" s="29">
        <v>2462000</v>
      </c>
      <c r="S27" s="29">
        <v>2895500</v>
      </c>
      <c r="T27" s="29">
        <v>2549000</v>
      </c>
      <c r="U27" s="29">
        <v>2554500</v>
      </c>
    </row>
    <row r="28" spans="1:21" s="9" customFormat="1" ht="17.25" thickTop="1" thickBot="1">
      <c r="A28" s="31" t="s">
        <v>28</v>
      </c>
      <c r="B28" s="32">
        <v>1472730</v>
      </c>
      <c r="C28" s="32">
        <v>1446517</v>
      </c>
      <c r="D28" s="33">
        <v>-1.7798917656325328E-2</v>
      </c>
      <c r="E28" s="32">
        <v>1509548</v>
      </c>
      <c r="F28" s="34">
        <v>1539820</v>
      </c>
      <c r="G28" s="33">
        <v>2.0053684944102472E-2</v>
      </c>
      <c r="H28" s="34">
        <v>1539739</v>
      </c>
      <c r="I28" s="34">
        <v>2202237</v>
      </c>
      <c r="J28" s="33">
        <v>0.43026642827128492</v>
      </c>
      <c r="K28" s="32"/>
      <c r="L28" s="32">
        <f>748926+1279121</f>
        <v>2028047</v>
      </c>
      <c r="M28" s="33" t="s">
        <v>29</v>
      </c>
      <c r="N28" s="34">
        <v>1988810</v>
      </c>
      <c r="O28" s="34"/>
      <c r="P28" s="33">
        <v>-1</v>
      </c>
      <c r="Q28" s="32">
        <v>2142787</v>
      </c>
      <c r="R28" s="32">
        <v>2084956</v>
      </c>
      <c r="S28" s="32">
        <v>2123978</v>
      </c>
      <c r="T28" s="32">
        <v>2171021</v>
      </c>
      <c r="U28" s="35"/>
    </row>
    <row r="29" spans="1:21" s="36" customFormat="1" ht="13.5" thickTop="1">
      <c r="A29" s="1" t="s">
        <v>41</v>
      </c>
      <c r="C29" s="48">
        <f>574450+872068</f>
        <v>1446518</v>
      </c>
      <c r="D29" s="48"/>
      <c r="E29" s="48"/>
      <c r="F29" s="48">
        <f>616923+922897</f>
        <v>1539820</v>
      </c>
      <c r="G29" s="48"/>
      <c r="H29" s="48"/>
      <c r="I29" s="48">
        <f>660638+1541600</f>
        <v>2202238</v>
      </c>
      <c r="J29" s="48"/>
      <c r="K29" s="48"/>
      <c r="L29" s="48"/>
      <c r="M29" s="48"/>
      <c r="N29" s="81"/>
      <c r="O29" s="81"/>
      <c r="P29" s="81"/>
      <c r="Q29" s="81"/>
      <c r="R29" s="48"/>
      <c r="S29" s="48"/>
      <c r="T29" s="48"/>
      <c r="U29" s="48"/>
    </row>
    <row r="30" spans="1:21">
      <c r="N30" s="46"/>
      <c r="O30" s="47"/>
      <c r="P30" s="47"/>
      <c r="Q30" s="46"/>
    </row>
    <row r="31" spans="1:21">
      <c r="A31" s="37" t="s">
        <v>40</v>
      </c>
      <c r="B31" s="49"/>
      <c r="C31" s="50">
        <v>2785908</v>
      </c>
      <c r="D31" s="50"/>
      <c r="E31" s="50"/>
      <c r="F31" s="50">
        <v>2790514</v>
      </c>
      <c r="G31" s="50"/>
      <c r="H31" s="50"/>
      <c r="I31" s="50">
        <v>3442289</v>
      </c>
      <c r="J31" s="50"/>
      <c r="K31" s="50"/>
      <c r="L31" s="50">
        <v>2114336</v>
      </c>
      <c r="M31" s="49"/>
      <c r="N31" s="51">
        <v>1900978</v>
      </c>
      <c r="O31" s="52"/>
      <c r="P31" s="52"/>
      <c r="Q31" s="51">
        <v>2679286</v>
      </c>
      <c r="R31" s="52"/>
      <c r="S31" s="49"/>
      <c r="T31" s="49"/>
      <c r="U31" s="49"/>
    </row>
    <row r="32" spans="1:21">
      <c r="A32" s="37"/>
      <c r="N32" s="46"/>
      <c r="O32" s="47"/>
      <c r="P32" s="47"/>
      <c r="Q32" s="46"/>
      <c r="R32" s="47"/>
    </row>
    <row r="33" spans="1:18">
      <c r="A33" s="37" t="s">
        <v>30</v>
      </c>
      <c r="N33" s="46"/>
      <c r="O33" s="47"/>
      <c r="P33" s="47"/>
      <c r="Q33" s="46"/>
      <c r="R33" s="47"/>
    </row>
    <row r="34" spans="1:18" ht="15.75" thickBot="1">
      <c r="A34" s="36" t="s">
        <v>31</v>
      </c>
    </row>
    <row r="35" spans="1:18" ht="15.75" thickBot="1">
      <c r="A35" s="36" t="s">
        <v>32</v>
      </c>
      <c r="N35" s="38"/>
    </row>
    <row r="37" spans="1:18" ht="18.75">
      <c r="A37" s="39" t="s">
        <v>33</v>
      </c>
      <c r="B37" s="40"/>
      <c r="C37" s="40"/>
      <c r="D37" s="40"/>
      <c r="E37" s="40"/>
      <c r="F37" s="40"/>
      <c r="G37" s="40"/>
      <c r="H37" s="40"/>
      <c r="I37" s="40"/>
      <c r="J37" s="40"/>
      <c r="K37" s="40"/>
      <c r="L37" s="40"/>
      <c r="M37" s="40"/>
      <c r="N37" s="41"/>
    </row>
    <row r="38" spans="1:18">
      <c r="A38" s="42" t="s">
        <v>34</v>
      </c>
      <c r="B38" s="40"/>
      <c r="C38" s="40"/>
      <c r="D38" s="40"/>
      <c r="E38" s="40"/>
      <c r="F38" s="40"/>
      <c r="G38" s="40"/>
      <c r="H38" s="40"/>
      <c r="I38" s="40"/>
      <c r="J38" s="40"/>
      <c r="K38" s="40"/>
      <c r="L38" s="40"/>
      <c r="M38" s="40"/>
      <c r="N38" s="41"/>
    </row>
    <row r="39" spans="1:18">
      <c r="A39" s="56" t="s">
        <v>35</v>
      </c>
      <c r="B39" s="57"/>
      <c r="C39" s="57"/>
      <c r="D39" s="57"/>
      <c r="E39" s="57"/>
      <c r="F39" s="57"/>
      <c r="G39" s="57"/>
      <c r="H39" s="57"/>
      <c r="I39" s="57"/>
      <c r="J39" s="57"/>
      <c r="K39" s="57"/>
      <c r="L39" s="57"/>
      <c r="M39" s="57"/>
      <c r="N39" s="58"/>
    </row>
    <row r="40" spans="1:18">
      <c r="A40" s="59"/>
      <c r="B40" s="60"/>
      <c r="C40" s="60"/>
      <c r="D40" s="60"/>
      <c r="E40" s="60"/>
      <c r="F40" s="60"/>
      <c r="G40" s="60"/>
      <c r="H40" s="60"/>
      <c r="I40" s="60"/>
      <c r="J40" s="60"/>
      <c r="K40" s="60"/>
      <c r="L40" s="60"/>
      <c r="M40" s="60"/>
      <c r="N40" s="61"/>
    </row>
    <row r="41" spans="1:18">
      <c r="A41" s="43" t="s">
        <v>36</v>
      </c>
      <c r="B41" s="44"/>
      <c r="C41" s="44"/>
      <c r="D41" s="44"/>
      <c r="E41" s="44"/>
      <c r="F41" s="44"/>
      <c r="G41" s="44"/>
      <c r="H41" s="44"/>
      <c r="I41" s="44"/>
      <c r="J41" s="44"/>
      <c r="K41" s="44"/>
      <c r="L41" s="44"/>
      <c r="M41" s="44"/>
      <c r="N41" s="45"/>
    </row>
    <row r="42" spans="1:18">
      <c r="A42" s="62" t="s">
        <v>37</v>
      </c>
      <c r="B42" s="57"/>
      <c r="C42" s="57"/>
      <c r="D42" s="57"/>
      <c r="E42" s="57"/>
      <c r="F42" s="57"/>
      <c r="G42" s="57"/>
      <c r="H42" s="57"/>
      <c r="I42" s="57"/>
      <c r="J42" s="57"/>
      <c r="K42" s="57"/>
      <c r="L42" s="57"/>
      <c r="M42" s="57"/>
      <c r="N42" s="58"/>
    </row>
    <row r="43" spans="1:18">
      <c r="A43" s="59"/>
      <c r="B43" s="60"/>
      <c r="C43" s="60"/>
      <c r="D43" s="60"/>
      <c r="E43" s="60"/>
      <c r="F43" s="60"/>
      <c r="G43" s="60"/>
      <c r="H43" s="60"/>
      <c r="I43" s="60"/>
      <c r="J43" s="60"/>
      <c r="K43" s="60"/>
      <c r="L43" s="60"/>
      <c r="M43" s="60"/>
      <c r="N43" s="61"/>
    </row>
    <row r="44" spans="1:18">
      <c r="A44" s="42" t="s">
        <v>38</v>
      </c>
      <c r="B44" s="40"/>
      <c r="C44" s="40"/>
      <c r="D44" s="40"/>
      <c r="E44" s="40"/>
      <c r="F44" s="40"/>
      <c r="G44" s="40"/>
      <c r="H44" s="40"/>
      <c r="I44" s="40"/>
      <c r="J44" s="40"/>
      <c r="K44" s="40"/>
      <c r="L44" s="40"/>
      <c r="M44" s="40"/>
      <c r="N44" s="41"/>
    </row>
    <row r="45" spans="1:18">
      <c r="A45" s="63" t="s">
        <v>39</v>
      </c>
      <c r="B45" s="57"/>
      <c r="C45" s="57"/>
      <c r="D45" s="57"/>
      <c r="E45" s="57"/>
      <c r="F45" s="57"/>
      <c r="G45" s="57"/>
      <c r="H45" s="57"/>
      <c r="I45" s="57"/>
      <c r="J45" s="57"/>
      <c r="K45" s="57"/>
      <c r="L45" s="57"/>
      <c r="M45" s="57"/>
      <c r="N45" s="58"/>
    </row>
    <row r="46" spans="1:18">
      <c r="A46" s="60"/>
      <c r="B46" s="60"/>
      <c r="C46" s="60"/>
      <c r="D46" s="60"/>
      <c r="E46" s="60"/>
      <c r="F46" s="60"/>
      <c r="G46" s="60"/>
      <c r="H46" s="60"/>
      <c r="I46" s="60"/>
      <c r="J46" s="60"/>
      <c r="K46" s="60"/>
      <c r="L46" s="60"/>
      <c r="M46" s="60"/>
      <c r="N46" s="61"/>
    </row>
  </sheetData>
  <mergeCells count="24">
    <mergeCell ref="A9:H9"/>
    <mergeCell ref="A10:H10"/>
    <mergeCell ref="A13:A16"/>
    <mergeCell ref="B13:P13"/>
    <mergeCell ref="Q13:U13"/>
    <mergeCell ref="B14:D14"/>
    <mergeCell ref="E14:G14"/>
    <mergeCell ref="H14:J14"/>
    <mergeCell ref="K14:M14"/>
    <mergeCell ref="N14:P14"/>
    <mergeCell ref="Q16:U16"/>
    <mergeCell ref="A39:N40"/>
    <mergeCell ref="A42:N43"/>
    <mergeCell ref="A45:N46"/>
    <mergeCell ref="Q14:Q15"/>
    <mergeCell ref="R14:R15"/>
    <mergeCell ref="S14:S15"/>
    <mergeCell ref="T14:T15"/>
    <mergeCell ref="U14:U15"/>
    <mergeCell ref="B16:C16"/>
    <mergeCell ref="E16:F16"/>
    <mergeCell ref="H16:I16"/>
    <mergeCell ref="K16:L16"/>
    <mergeCell ref="N16:O16"/>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Festival Hydro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Mccann</dc:creator>
  <cp:lastModifiedBy>Kelly Mccann</cp:lastModifiedBy>
  <dcterms:created xsi:type="dcterms:W3CDTF">2014-08-16T17:01:42Z</dcterms:created>
  <dcterms:modified xsi:type="dcterms:W3CDTF">2014-08-18T20:22:21Z</dcterms:modified>
</cp:coreProperties>
</file>