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20115" windowHeight="7485"/>
  </bookViews>
  <sheets>
    <sheet name="Sheet1" sheetId="1" r:id="rId1"/>
    <sheet name="Sheet2" sheetId="2" r:id="rId2"/>
    <sheet name="Sheet3" sheetId="3" r:id="rId3"/>
  </sheets>
  <externalReferences>
    <externalReference r:id="rId4"/>
  </externalReferences>
  <definedNames>
    <definedName name="EBNUMBER">'[1]LDC Info'!$E$16</definedName>
  </definedNames>
  <calcPr calcId="125725"/>
</workbook>
</file>

<file path=xl/calcChain.xml><?xml version="1.0" encoding="utf-8"?>
<calcChain xmlns="http://schemas.openxmlformats.org/spreadsheetml/2006/main">
  <c r="L28" i="1"/>
  <c r="I29"/>
  <c r="F29"/>
  <c r="C29"/>
  <c r="U21"/>
  <c r="T21"/>
  <c r="S21"/>
  <c r="R21"/>
  <c r="Q21"/>
  <c r="P21"/>
  <c r="O21"/>
  <c r="N21"/>
  <c r="K21"/>
  <c r="H21"/>
  <c r="G21"/>
  <c r="F21"/>
  <c r="E21"/>
  <c r="B21"/>
  <c r="P20"/>
  <c r="M20"/>
  <c r="J20"/>
  <c r="G20"/>
  <c r="D20"/>
  <c r="P19"/>
  <c r="M19"/>
  <c r="J19"/>
  <c r="G19"/>
  <c r="D19"/>
  <c r="P18"/>
  <c r="M18"/>
  <c r="J18"/>
  <c r="G18"/>
  <c r="D18"/>
  <c r="P17"/>
  <c r="L17"/>
  <c r="L21" s="1"/>
  <c r="M21" s="1"/>
  <c r="J17"/>
  <c r="I17"/>
  <c r="I21" s="1"/>
  <c r="J21" s="1"/>
  <c r="G17"/>
  <c r="D17"/>
  <c r="C17"/>
  <c r="C21" s="1"/>
  <c r="D21" s="1"/>
  <c r="S14"/>
  <c r="T14" s="1"/>
  <c r="U14" s="1"/>
  <c r="R14"/>
  <c r="Q14"/>
  <c r="N14" s="1"/>
  <c r="K14" s="1"/>
  <c r="H14" s="1"/>
  <c r="E14" s="1"/>
  <c r="B14" s="1"/>
  <c r="U1"/>
  <c r="M17" l="1"/>
</calcChain>
</file>

<file path=xl/sharedStrings.xml><?xml version="1.0" encoding="utf-8"?>
<sst xmlns="http://schemas.openxmlformats.org/spreadsheetml/2006/main" count="63" uniqueCount="42">
  <si>
    <t>File Number:</t>
  </si>
  <si>
    <t>Exhibit:</t>
  </si>
  <si>
    <t>Tab:</t>
  </si>
  <si>
    <t>Schedule:</t>
  </si>
  <si>
    <t xml:space="preserve">Attachment: </t>
  </si>
  <si>
    <t>Date:</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</si>
  <si>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</si>
  <si>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</si>
  <si>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</si>
  <si>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</si>
  <si>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</si>
  <si>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</si>
  <si>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</si>
  <si>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</si>
  <si>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</si>
  <si>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</si>
  <si>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t>
  </si>
  <si>
    <t>%</t>
  </si>
  <si>
    <t>System Access</t>
  </si>
  <si>
    <t>System Renewal</t>
  </si>
  <si>
    <t>System Service</t>
  </si>
  <si>
    <t>General Plant</t>
  </si>
  <si>
    <t>TOTAL EXPENDITURE</t>
  </si>
  <si>
    <t>Increase in major spare parts</t>
  </si>
  <si>
    <t>smart meters and related computer equipment reclassified from USOA 1555</t>
  </si>
  <si>
    <t>contributed capital USOA 1995</t>
  </si>
  <si>
    <t>TS CWIP USOA 2205</t>
  </si>
  <si>
    <t>Non Rate-Regulated Utility Property  USOA 2017 (solar)</t>
  </si>
  <si>
    <t>System O&amp;M</t>
  </si>
  <si>
    <t>--</t>
  </si>
  <si>
    <t>Notes to the Table:</t>
  </si>
  <si>
    <t>1.  Historical “previous plan” data is not required unless a plan has previously been filed</t>
  </si>
  <si>
    <t>2.  Indicate the number of months of 'actual' data included in the last year of the Historical Period (normally a 'bridge' year):</t>
  </si>
  <si>
    <t>Explanatory Notes on Variances (complete only if applicable)</t>
  </si>
  <si>
    <t>Notes on shifts in forecast vs. histrical budgets by category</t>
  </si>
  <si>
    <t>System Access - historical budget vs forecast is stable over the planning horizon. System access is mostly driven by 3rd party work and no major changes are expected. The forecast period budget is 10% below historical actual to date.
System Renewal - forecasted budget for SR projects decreases compared to historical budget due to the age and system condition of assets as defined in the asset management report. spending stays stable
over the forecast budget
System service - forecasted budget for SS decreases slightly from the historical to forecast period, but spending remains stable.
General plant - forecast vs historical budget remains flat for general plant over the planning horizon. There is a single year with variability in the forecast period due to the replacement of a large fleet vehicle</t>
  </si>
  <si>
    <t>Notes on year over year Plan vs. Actual variances for Total Expenditures</t>
  </si>
  <si>
    <t xml:space="preserve">There is one historical year the variance exceeds +-10 percent of spending, 2010. As was described in the DSP, $515,000 was removed from the 2010 budget do to additonal spending required in the
smart meter roll out. </t>
  </si>
  <si>
    <t>Notes on Plan vs. Actual variance trends for individual expenditure categories</t>
  </si>
  <si>
    <t>System Access - The variance for this category is attributed to the amount of actual work required to be completed by customers. All work in this category is customer driven for which FHI has no control.
System Renewal - Although system renewal had year to year variances the total variance over the 4 year reported period is less than 1%. this can be attributed to timing.
System Service - The 2010 variance can be attributed to the removal of projects described above. the 2011 variance can be attributed to a distribution automation project being contracted as a service as opposed to capitalized.The 2012 variance can be attritubed to unforseen costs of replacing live front with dead front switchgear (1st time project). The 2013 can be attritubed to automation work being charge to the TS project as opposed to the capital budget.
General Plant - The variation of GP spending can be attributed to the reduced replacement of large fleet vehicles from the original plan.</t>
  </si>
  <si>
    <t>Annual Depreciation Amounts:</t>
  </si>
  <si>
    <t>PER EXB 4 DATA</t>
  </si>
</sst>
</file>

<file path=xl/styles.xml><?xml version="1.0" encoding="utf-8"?>
<styleSheet xmlns="http://schemas.openxmlformats.org/spreadsheetml/2006/main">
  <numFmts count="5">
    <numFmt numFmtId="42" formatCode="_-&quot;$&quot;* #,##0_-;\-&quot;$&quot;* #,##0_-;_-&quot;$&quot;* &quot;-&quot;_-;_-@_-"/>
    <numFmt numFmtId="41" formatCode="_-* #,##0_-;\-* #,##0_-;_-* &quot;-&quot;_-;_-@_-"/>
    <numFmt numFmtId="43" formatCode="_-* #,##0.00_-;\-* #,##0.00_-;_-* &quot;-&quot;??_-;_-@_-"/>
    <numFmt numFmtId="164" formatCode="0.0%"/>
    <numFmt numFmtId="165" formatCode="_-* #,##0_-;\-* #,##0_-;_-* &quot;-&quot;??_-;_-@_-"/>
  </numFmts>
  <fonts count="17">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sz val="10"/>
      <name val="Arial"/>
      <family val="2"/>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sz val="12"/>
      <name val="Arial"/>
      <family val="2"/>
    </font>
    <font>
      <b/>
      <sz val="14"/>
      <color theme="1"/>
      <name val="Calibri"/>
      <family val="2"/>
      <scheme val="minor"/>
    </font>
    <font>
      <sz val="9"/>
      <color theme="3" tint="0.39997558519241921"/>
      <name val="Arial"/>
      <family val="2"/>
    </font>
    <font>
      <sz val="10"/>
      <color theme="3" tint="0.39997558519241921"/>
      <name val="Arial"/>
      <family val="2"/>
    </font>
  </fonts>
  <fills count="3">
    <fill>
      <patternFill patternType="none"/>
    </fill>
    <fill>
      <patternFill patternType="gray125"/>
    </fill>
    <fill>
      <patternFill patternType="solid">
        <fgColor theme="6" tint="0.79998168889431442"/>
        <bgColor indexed="64"/>
      </patternFill>
    </fill>
  </fills>
  <borders count="39">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right style="thick">
        <color indexed="64"/>
      </right>
      <top/>
      <bottom/>
      <diagonal/>
    </border>
    <border>
      <left style="thick">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ck">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82">
    <xf numFmtId="0" fontId="0" fillId="0" borderId="0" xfId="0"/>
    <xf numFmtId="0" fontId="3" fillId="0" borderId="0" xfId="0" applyFont="1"/>
    <xf numFmtId="0" fontId="4" fillId="0" borderId="0" xfId="0" applyFont="1" applyAlignment="1">
      <alignment horizontal="right" vertical="top"/>
    </xf>
    <xf numFmtId="0" fontId="4" fillId="2" borderId="1" xfId="0" applyFont="1" applyFill="1" applyBorder="1" applyAlignment="1">
      <alignment horizontal="right" vertical="top"/>
    </xf>
    <xf numFmtId="0" fontId="4" fillId="2" borderId="0" xfId="0" applyFont="1" applyFill="1" applyAlignment="1">
      <alignment horizontal="right" vertical="top"/>
    </xf>
    <xf numFmtId="15" fontId="4" fillId="2" borderId="0" xfId="0" applyNumberFormat="1" applyFont="1" applyFill="1" applyAlignment="1">
      <alignment horizontal="right" vertical="top"/>
    </xf>
    <xf numFmtId="0" fontId="5" fillId="0" borderId="0" xfId="0" applyFont="1" applyAlignment="1"/>
    <xf numFmtId="0" fontId="3" fillId="0" borderId="0" xfId="0" applyFont="1" applyAlignment="1">
      <alignment horizontal="right" vertical="center"/>
    </xf>
    <xf numFmtId="0" fontId="6" fillId="0" borderId="0" xfId="0" applyFont="1" applyAlignment="1">
      <alignment horizontal="center" vertical="center"/>
    </xf>
    <xf numFmtId="0" fontId="7" fillId="0" borderId="0" xfId="0" applyFont="1" applyFill="1"/>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2" fillId="0" borderId="15" xfId="0" applyFont="1" applyFill="1" applyBorder="1" applyAlignment="1">
      <alignment horizontal="right" vertical="center" wrapText="1" indent="1"/>
    </xf>
    <xf numFmtId="41" fontId="7" fillId="2" borderId="12" xfId="0" applyNumberFormat="1" applyFont="1" applyFill="1" applyBorder="1" applyAlignment="1">
      <alignment horizontal="center" vertical="center" wrapText="1"/>
    </xf>
    <xf numFmtId="164" fontId="7" fillId="0" borderId="12" xfId="0" applyNumberFormat="1" applyFont="1" applyFill="1" applyBorder="1" applyAlignment="1">
      <alignment horizontal="center" vertical="center" wrapText="1"/>
    </xf>
    <xf numFmtId="41" fontId="7" fillId="2" borderId="13" xfId="0" applyNumberFormat="1" applyFont="1" applyFill="1" applyBorder="1" applyAlignment="1">
      <alignment horizontal="center" vertical="center" wrapText="1"/>
    </xf>
    <xf numFmtId="41" fontId="7" fillId="2" borderId="17" xfId="0" applyNumberFormat="1" applyFont="1" applyFill="1" applyBorder="1" applyAlignment="1">
      <alignment horizontal="center" vertical="center" wrapText="1"/>
    </xf>
    <xf numFmtId="41" fontId="7" fillId="2" borderId="14" xfId="0" applyNumberFormat="1" applyFont="1" applyFill="1" applyBorder="1" applyAlignment="1">
      <alignment horizontal="center" vertical="center" wrapText="1"/>
    </xf>
    <xf numFmtId="0" fontId="12" fillId="0" borderId="18" xfId="0" applyFont="1" applyFill="1" applyBorder="1" applyAlignment="1">
      <alignment horizontal="right" vertical="center" wrapText="1" indent="1"/>
    </xf>
    <xf numFmtId="41" fontId="7" fillId="0" borderId="19" xfId="0" applyNumberFormat="1" applyFont="1" applyFill="1" applyBorder="1" applyAlignment="1">
      <alignment horizontal="center" vertical="center" wrapText="1"/>
    </xf>
    <xf numFmtId="164" fontId="7" fillId="0" borderId="20" xfId="0" applyNumberFormat="1" applyFont="1" applyFill="1" applyBorder="1" applyAlignment="1">
      <alignment horizontal="center" vertical="center" wrapText="1"/>
    </xf>
    <xf numFmtId="41" fontId="7" fillId="0" borderId="21" xfId="0" applyNumberFormat="1" applyFont="1" applyFill="1" applyBorder="1" applyAlignment="1">
      <alignment horizontal="center" vertical="center" wrapText="1"/>
    </xf>
    <xf numFmtId="41" fontId="7" fillId="0" borderId="22" xfId="0" applyNumberFormat="1" applyFont="1" applyFill="1" applyBorder="1" applyAlignment="1">
      <alignment horizontal="center" vertical="center" wrapText="1"/>
    </xf>
    <xf numFmtId="0" fontId="13" fillId="0" borderId="7" xfId="2" applyFont="1" applyFill="1" applyBorder="1" applyAlignment="1">
      <alignment horizontal="right" vertical="center" wrapText="1" indent="1"/>
    </xf>
    <xf numFmtId="41" fontId="7" fillId="0" borderId="20" xfId="2" applyNumberFormat="1" applyFont="1" applyFill="1" applyBorder="1" applyAlignment="1">
      <alignment horizontal="center" vertical="center" wrapText="1"/>
    </xf>
    <xf numFmtId="164" fontId="7" fillId="0" borderId="20" xfId="2" applyNumberFormat="1" applyFont="1" applyFill="1" applyBorder="1" applyAlignment="1">
      <alignment horizontal="center" vertical="center" wrapText="1"/>
    </xf>
    <xf numFmtId="41" fontId="7" fillId="0" borderId="23" xfId="2" applyNumberFormat="1" applyFont="1" applyFill="1" applyBorder="1" applyAlignment="1">
      <alignment horizontal="center" vertical="center" wrapText="1"/>
    </xf>
    <xf numFmtId="0" fontId="12" fillId="0" borderId="24" xfId="2" applyFont="1" applyFill="1" applyBorder="1" applyAlignment="1">
      <alignment horizontal="right" vertical="center" wrapText="1" indent="1"/>
    </xf>
    <xf numFmtId="41" fontId="7" fillId="0" borderId="25" xfId="2" applyNumberFormat="1" applyFont="1" applyFill="1" applyBorder="1" applyAlignment="1">
      <alignment horizontal="center" vertical="center" wrapText="1"/>
    </xf>
    <xf numFmtId="164" fontId="7" fillId="0" borderId="25" xfId="2" applyNumberFormat="1" applyFont="1" applyFill="1" applyBorder="1" applyAlignment="1">
      <alignment horizontal="center" vertical="center" wrapText="1"/>
    </xf>
    <xf numFmtId="0" fontId="12" fillId="0" borderId="26" xfId="2" applyFont="1" applyFill="1" applyBorder="1" applyAlignment="1">
      <alignment horizontal="right" vertical="center" wrapText="1" indent="1"/>
    </xf>
    <xf numFmtId="42" fontId="7" fillId="0" borderId="27" xfId="2" applyNumberFormat="1" applyFont="1" applyFill="1" applyBorder="1" applyAlignment="1">
      <alignment horizontal="center" vertical="center" wrapText="1"/>
    </xf>
    <xf numFmtId="164" fontId="7" fillId="0" borderId="28" xfId="2" applyNumberFormat="1" applyFont="1" applyFill="1" applyBorder="1" applyAlignment="1">
      <alignment horizontal="center" vertical="center" wrapText="1"/>
    </xf>
    <xf numFmtId="42" fontId="7" fillId="0" borderId="28" xfId="2" applyNumberFormat="1" applyFont="1" applyFill="1" applyBorder="1" applyAlignment="1">
      <alignment horizontal="center" vertical="center" wrapText="1"/>
    </xf>
    <xf numFmtId="42" fontId="7" fillId="0" borderId="29" xfId="2" applyNumberFormat="1" applyFont="1" applyFill="1" applyBorder="1" applyAlignment="1">
      <alignment horizontal="center" vertical="center" wrapText="1"/>
    </xf>
    <xf numFmtId="0" fontId="7" fillId="0" borderId="0" xfId="0" applyFont="1"/>
    <xf numFmtId="0" fontId="2" fillId="0" borderId="0" xfId="0" applyFont="1"/>
    <xf numFmtId="0" fontId="0" fillId="2" borderId="13" xfId="0" applyFill="1" applyBorder="1"/>
    <xf numFmtId="0" fontId="14" fillId="0" borderId="30" xfId="0" applyFont="1" applyBorder="1"/>
    <xf numFmtId="0" fontId="0" fillId="0" borderId="31" xfId="0" applyBorder="1"/>
    <xf numFmtId="0" fontId="0" fillId="0" borderId="32" xfId="0" applyBorder="1"/>
    <xf numFmtId="0" fontId="2" fillId="0" borderId="30" xfId="0" applyFont="1" applyBorder="1"/>
    <xf numFmtId="0" fontId="2" fillId="0" borderId="33" xfId="0" applyFont="1" applyBorder="1"/>
    <xf numFmtId="0" fontId="0" fillId="0" borderId="0" xfId="0" applyBorder="1"/>
    <xf numFmtId="0" fontId="0" fillId="0" borderId="34" xfId="0" applyBorder="1"/>
    <xf numFmtId="42" fontId="0" fillId="0" borderId="0" xfId="0" applyNumberFormat="1" applyFill="1"/>
    <xf numFmtId="0" fontId="0" fillId="0" borderId="0" xfId="0" applyFill="1"/>
    <xf numFmtId="165" fontId="7" fillId="0" borderId="0" xfId="1" applyNumberFormat="1" applyFont="1"/>
    <xf numFmtId="0" fontId="0" fillId="0" borderId="38" xfId="0" applyBorder="1"/>
    <xf numFmtId="165" fontId="0" fillId="0" borderId="38" xfId="1" applyNumberFormat="1" applyFont="1" applyBorder="1"/>
    <xf numFmtId="42" fontId="0" fillId="0" borderId="38" xfId="0" applyNumberFormat="1" applyFill="1" applyBorder="1"/>
    <xf numFmtId="0" fontId="0" fillId="0" borderId="38" xfId="0" applyFill="1" applyBorder="1"/>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5" fillId="2" borderId="33" xfId="0" applyFont="1" applyFill="1" applyBorder="1" applyAlignment="1">
      <alignment horizontal="left" vertical="top" wrapText="1"/>
    </xf>
    <xf numFmtId="0" fontId="16" fillId="2" borderId="0" xfId="0" applyFont="1" applyFill="1" applyBorder="1" applyAlignment="1">
      <alignment horizontal="left" vertical="top"/>
    </xf>
    <xf numFmtId="0" fontId="16" fillId="2" borderId="34" xfId="0" applyFont="1" applyFill="1" applyBorder="1" applyAlignment="1">
      <alignment horizontal="left" vertical="top"/>
    </xf>
    <xf numFmtId="0" fontId="16" fillId="2" borderId="35" xfId="0" applyFont="1" applyFill="1" applyBorder="1" applyAlignment="1">
      <alignment horizontal="left" vertical="top"/>
    </xf>
    <xf numFmtId="0" fontId="16" fillId="2" borderId="36" xfId="0" applyFont="1" applyFill="1" applyBorder="1" applyAlignment="1">
      <alignment horizontal="left" vertical="top"/>
    </xf>
    <xf numFmtId="0" fontId="16" fillId="2" borderId="37" xfId="0" applyFont="1" applyFill="1" applyBorder="1" applyAlignment="1">
      <alignment horizontal="left" vertical="top"/>
    </xf>
    <xf numFmtId="0" fontId="16" fillId="2" borderId="33" xfId="0" applyFont="1" applyFill="1" applyBorder="1" applyAlignment="1">
      <alignment horizontal="left" vertical="top" wrapText="1"/>
    </xf>
    <xf numFmtId="0" fontId="15" fillId="2" borderId="0" xfId="0" applyFont="1" applyFill="1" applyBorder="1" applyAlignment="1">
      <alignment horizontal="left" vertical="top" wrapText="1"/>
    </xf>
    <xf numFmtId="0" fontId="9" fillId="0" borderId="1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165" fontId="7" fillId="0" borderId="0" xfId="1" applyNumberFormat="1" applyFont="1" applyFill="1"/>
  </cellXfs>
  <cellStyles count="3">
    <cellStyle name="Comma" xfId="1" builtinId="3"/>
    <cellStyle name="Normal" xfId="0" builtinId="0"/>
    <cellStyle name="Normal 8"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cannk/AppData/Local/Microsoft/Windows/Temporary%20Internet%20Files/Content.Outlook/NJOZ2HHQ/OEB%20appendix%20revised%202-AB.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 2014 0073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46"/>
  <sheetViews>
    <sheetView tabSelected="1" workbookViewId="0">
      <selection activeCell="A2" sqref="A2"/>
    </sheetView>
  </sheetViews>
  <sheetFormatPr defaultRowHeight="15"/>
  <cols>
    <col min="1" max="1" width="31.140625" customWidth="1"/>
    <col min="2" max="2" width="11.28515625" bestFit="1" customWidth="1"/>
    <col min="3" max="3" width="13.28515625" bestFit="1" customWidth="1"/>
    <col min="5" max="5" width="11.28515625" bestFit="1" customWidth="1"/>
    <col min="6" max="6" width="13.28515625" bestFit="1" customWidth="1"/>
    <col min="7" max="7" width="12.7109375" bestFit="1" customWidth="1"/>
    <col min="8" max="8" width="13.140625" customWidth="1"/>
    <col min="9" max="9" width="13.28515625" bestFit="1" customWidth="1"/>
    <col min="11" max="11" width="11.28515625" bestFit="1" customWidth="1"/>
    <col min="12" max="12" width="13.28515625" bestFit="1" customWidth="1"/>
    <col min="14" max="14" width="12.85546875" bestFit="1" customWidth="1"/>
    <col min="15" max="15" width="11.28515625" bestFit="1" customWidth="1"/>
    <col min="17" max="17" width="12.85546875" bestFit="1" customWidth="1"/>
    <col min="18" max="20" width="11.28515625" bestFit="1" customWidth="1"/>
    <col min="21" max="21" width="10.28515625" bestFit="1" customWidth="1"/>
  </cols>
  <sheetData>
    <row r="1" spans="1:21">
      <c r="S1" s="1" t="s">
        <v>0</v>
      </c>
      <c r="U1" s="2" t="str">
        <f>EBNUMBER</f>
        <v>EB 2014 0073</v>
      </c>
    </row>
    <row r="2" spans="1:21">
      <c r="S2" s="1" t="s">
        <v>1</v>
      </c>
      <c r="U2" s="3">
        <v>2</v>
      </c>
    </row>
    <row r="3" spans="1:21">
      <c r="S3" s="1" t="s">
        <v>2</v>
      </c>
      <c r="U3" s="3">
        <v>2</v>
      </c>
    </row>
    <row r="4" spans="1:21">
      <c r="S4" s="1" t="s">
        <v>3</v>
      </c>
      <c r="U4" s="3">
        <v>1</v>
      </c>
    </row>
    <row r="5" spans="1:21">
      <c r="S5" s="1" t="s">
        <v>4</v>
      </c>
      <c r="U5" s="4">
        <v>2</v>
      </c>
    </row>
    <row r="6" spans="1:21">
      <c r="S6" s="1"/>
      <c r="U6" s="2"/>
    </row>
    <row r="7" spans="1:21">
      <c r="S7" s="1" t="s">
        <v>5</v>
      </c>
      <c r="U7" s="5">
        <v>41754</v>
      </c>
    </row>
    <row r="9" spans="1:21" ht="18">
      <c r="A9" s="68" t="s">
        <v>6</v>
      </c>
      <c r="B9" s="68"/>
      <c r="C9" s="68"/>
      <c r="D9" s="68"/>
      <c r="E9" s="68"/>
      <c r="F9" s="68"/>
      <c r="G9" s="68"/>
      <c r="H9" s="68"/>
      <c r="I9" s="6"/>
    </row>
    <row r="10" spans="1:21" ht="36.75" customHeight="1">
      <c r="A10" s="69" t="s">
        <v>7</v>
      </c>
      <c r="B10" s="70"/>
      <c r="C10" s="70"/>
      <c r="D10" s="70"/>
      <c r="E10" s="70"/>
      <c r="F10" s="70"/>
      <c r="G10" s="70"/>
      <c r="H10" s="70"/>
      <c r="I10" s="6"/>
    </row>
    <row r="12" spans="1:21" ht="23.25" customHeight="1" thickBot="1">
      <c r="A12" s="7" t="s">
        <v>8</v>
      </c>
      <c r="B12" s="8">
        <v>2015</v>
      </c>
    </row>
    <row r="13" spans="1:21" s="9" customFormat="1" ht="14.25" thickTop="1" thickBot="1">
      <c r="A13" s="71" t="s">
        <v>9</v>
      </c>
      <c r="B13" s="74" t="s">
        <v>10</v>
      </c>
      <c r="C13" s="75"/>
      <c r="D13" s="75"/>
      <c r="E13" s="75"/>
      <c r="F13" s="75"/>
      <c r="G13" s="75"/>
      <c r="H13" s="75"/>
      <c r="I13" s="75"/>
      <c r="J13" s="75"/>
      <c r="K13" s="75"/>
      <c r="L13" s="75"/>
      <c r="M13" s="75"/>
      <c r="N13" s="75"/>
      <c r="O13" s="75"/>
      <c r="P13" s="76"/>
      <c r="Q13" s="74" t="s">
        <v>11</v>
      </c>
      <c r="R13" s="75"/>
      <c r="S13" s="75"/>
      <c r="T13" s="75"/>
      <c r="U13" s="77"/>
    </row>
    <row r="14" spans="1:21" s="9" customFormat="1" ht="13.5" thickBot="1">
      <c r="A14" s="72"/>
      <c r="B14" s="78">
        <f>E14-1</f>
        <v>2010</v>
      </c>
      <c r="C14" s="79"/>
      <c r="D14" s="80"/>
      <c r="E14" s="78">
        <f>H14-1</f>
        <v>2011</v>
      </c>
      <c r="F14" s="79"/>
      <c r="G14" s="80"/>
      <c r="H14" s="78">
        <f>K14-1</f>
        <v>2012</v>
      </c>
      <c r="I14" s="79"/>
      <c r="J14" s="80"/>
      <c r="K14" s="78">
        <f>N14-1</f>
        <v>2013</v>
      </c>
      <c r="L14" s="79"/>
      <c r="M14" s="80"/>
      <c r="N14" s="78">
        <f>Q14-1</f>
        <v>2014</v>
      </c>
      <c r="O14" s="79"/>
      <c r="P14" s="80"/>
      <c r="Q14" s="64">
        <f>B12</f>
        <v>2015</v>
      </c>
      <c r="R14" s="64">
        <f>Q14+1</f>
        <v>2016</v>
      </c>
      <c r="S14" s="64">
        <f>R14+1</f>
        <v>2017</v>
      </c>
      <c r="T14" s="64">
        <f>S14+1</f>
        <v>2018</v>
      </c>
      <c r="U14" s="64">
        <f>T14+1</f>
        <v>2019</v>
      </c>
    </row>
    <row r="15" spans="1:21" s="9" customFormat="1" thickBot="1">
      <c r="A15" s="72"/>
      <c r="B15" s="10" t="s">
        <v>12</v>
      </c>
      <c r="C15" s="10" t="s">
        <v>13</v>
      </c>
      <c r="D15" s="10" t="s">
        <v>14</v>
      </c>
      <c r="E15" s="10" t="s">
        <v>12</v>
      </c>
      <c r="F15" s="11" t="s">
        <v>13</v>
      </c>
      <c r="G15" s="10" t="s">
        <v>14</v>
      </c>
      <c r="H15" s="11" t="s">
        <v>12</v>
      </c>
      <c r="I15" s="11" t="s">
        <v>13</v>
      </c>
      <c r="J15" s="10" t="s">
        <v>14</v>
      </c>
      <c r="K15" s="10" t="s">
        <v>12</v>
      </c>
      <c r="L15" s="10" t="s">
        <v>13</v>
      </c>
      <c r="M15" s="10" t="s">
        <v>14</v>
      </c>
      <c r="N15" s="11" t="s">
        <v>12</v>
      </c>
      <c r="O15" s="11" t="s">
        <v>15</v>
      </c>
      <c r="P15" s="10" t="s">
        <v>14</v>
      </c>
      <c r="Q15" s="65"/>
      <c r="R15" s="65"/>
      <c r="S15" s="65"/>
      <c r="T15" s="65"/>
      <c r="U15" s="65"/>
    </row>
    <row r="16" spans="1:21" s="9" customFormat="1" ht="13.5" thickBot="1">
      <c r="A16" s="73"/>
      <c r="B16" s="66" t="s">
        <v>16</v>
      </c>
      <c r="C16" s="67"/>
      <c r="D16" s="12" t="s">
        <v>17</v>
      </c>
      <c r="E16" s="66" t="s">
        <v>16</v>
      </c>
      <c r="F16" s="67"/>
      <c r="G16" s="12" t="s">
        <v>17</v>
      </c>
      <c r="H16" s="66" t="s">
        <v>16</v>
      </c>
      <c r="I16" s="67"/>
      <c r="J16" s="12" t="s">
        <v>17</v>
      </c>
      <c r="K16" s="66" t="s">
        <v>16</v>
      </c>
      <c r="L16" s="67"/>
      <c r="M16" s="12" t="s">
        <v>17</v>
      </c>
      <c r="N16" s="66" t="s">
        <v>16</v>
      </c>
      <c r="O16" s="67"/>
      <c r="P16" s="12" t="s">
        <v>17</v>
      </c>
      <c r="Q16" s="53" t="s">
        <v>16</v>
      </c>
      <c r="R16" s="54"/>
      <c r="S16" s="54"/>
      <c r="T16" s="54"/>
      <c r="U16" s="55"/>
    </row>
    <row r="17" spans="1:21" s="9" customFormat="1" ht="16.5" thickBot="1">
      <c r="A17" s="13" t="s">
        <v>18</v>
      </c>
      <c r="B17" s="14">
        <v>295600</v>
      </c>
      <c r="C17" s="14">
        <f>86160+199708</f>
        <v>285868</v>
      </c>
      <c r="D17" s="15">
        <f>IF(ISERROR((C17-B17)/B17),"--",(C17-B17)/B17)</f>
        <v>-3.2922868741542627E-2</v>
      </c>
      <c r="E17" s="14">
        <v>609000</v>
      </c>
      <c r="F17" s="16">
        <v>439986</v>
      </c>
      <c r="G17" s="15">
        <f>IF(ISERROR((F17-E17)/E17),"--",(F17-E17)/E17)</f>
        <v>-0.27752709359605909</v>
      </c>
      <c r="H17" s="16">
        <v>364000</v>
      </c>
      <c r="I17" s="16">
        <f>262136+240986</f>
        <v>503122</v>
      </c>
      <c r="J17" s="15">
        <f>IF(ISERROR((I17-H17)/H17),"--",(I17-H17)/H17)</f>
        <v>0.38220329670329672</v>
      </c>
      <c r="K17" s="14">
        <v>452000</v>
      </c>
      <c r="L17" s="14">
        <f>232110+40117</f>
        <v>272227</v>
      </c>
      <c r="M17" s="15">
        <f>IF(ISERROR((L17-K17)/K17),"--",(L17-K17)/K17)</f>
        <v>-0.3977278761061947</v>
      </c>
      <c r="N17" s="16">
        <v>315000</v>
      </c>
      <c r="O17" s="16"/>
      <c r="P17" s="15">
        <f>IF(ISERROR((O17-N17)/N17),"--",(O17-N17)/N17)</f>
        <v>-1</v>
      </c>
      <c r="Q17" s="14">
        <v>321500</v>
      </c>
      <c r="R17" s="14">
        <v>328000</v>
      </c>
      <c r="S17" s="14">
        <v>334500</v>
      </c>
      <c r="T17" s="14">
        <v>341000</v>
      </c>
      <c r="U17" s="17">
        <v>347500</v>
      </c>
    </row>
    <row r="18" spans="1:21" s="9" customFormat="1" ht="16.5" thickBot="1">
      <c r="A18" s="13" t="s">
        <v>19</v>
      </c>
      <c r="B18" s="14">
        <v>2468400</v>
      </c>
      <c r="C18" s="14">
        <v>2116936</v>
      </c>
      <c r="D18" s="15">
        <f>IF(ISERROR((C18-B18)/B18),"--",(C18-B18)/B18)</f>
        <v>-0.1423853508345487</v>
      </c>
      <c r="E18" s="14">
        <v>2111000</v>
      </c>
      <c r="F18" s="16">
        <v>2306268</v>
      </c>
      <c r="G18" s="15">
        <f>IF(ISERROR((F18-E18)/E18),"--",(F18-E18)/E18)</f>
        <v>9.2500236854571288E-2</v>
      </c>
      <c r="H18" s="16">
        <v>2146000</v>
      </c>
      <c r="I18" s="18">
        <v>1759913</v>
      </c>
      <c r="J18" s="15">
        <f>IF(ISERROR((I18-H18)/H18),"--",(I18-H18)/H18)</f>
        <v>-0.17991006523765143</v>
      </c>
      <c r="K18" s="14">
        <v>1706500</v>
      </c>
      <c r="L18" s="14">
        <v>2036400</v>
      </c>
      <c r="M18" s="15">
        <f>IF(ISERROR((L18-K18)/K18),"--",(L18-K18)/K18)</f>
        <v>0.1933196601230589</v>
      </c>
      <c r="N18" s="16">
        <v>1688000</v>
      </c>
      <c r="O18" s="18"/>
      <c r="P18" s="15">
        <f>IF(ISERROR((O18-N18)/N18),"--",(O18-N18)/N18)</f>
        <v>-1</v>
      </c>
      <c r="Q18" s="14">
        <v>1490000</v>
      </c>
      <c r="R18" s="14">
        <v>1513000</v>
      </c>
      <c r="S18" s="14">
        <v>1539000</v>
      </c>
      <c r="T18" s="14">
        <v>1565000</v>
      </c>
      <c r="U18" s="17">
        <v>1592000</v>
      </c>
    </row>
    <row r="19" spans="1:21" s="9" customFormat="1" ht="16.5" thickBot="1">
      <c r="A19" s="13" t="s">
        <v>20</v>
      </c>
      <c r="B19" s="14">
        <v>498000</v>
      </c>
      <c r="C19" s="14">
        <v>377833</v>
      </c>
      <c r="D19" s="15">
        <f>IF(ISERROR((C19-B19)/B19),"--",(C19-B19)/B19)</f>
        <v>-0.24129919678714859</v>
      </c>
      <c r="E19" s="14">
        <v>200000</v>
      </c>
      <c r="F19" s="16">
        <v>93154</v>
      </c>
      <c r="G19" s="15">
        <f>IF(ISERROR((F19-E19)/E19),"--",(F19-E19)/E19)</f>
        <v>-0.53422999999999998</v>
      </c>
      <c r="H19" s="16">
        <v>465000</v>
      </c>
      <c r="I19" s="18">
        <v>523091</v>
      </c>
      <c r="J19" s="15">
        <f>IF(ISERROR((I19-H19)/H19),"--",(I19-H19)/H19)</f>
        <v>0.12492688172043011</v>
      </c>
      <c r="K19" s="14">
        <v>881500</v>
      </c>
      <c r="L19" s="14">
        <v>673952</v>
      </c>
      <c r="M19" s="15">
        <f>IF(ISERROR((L19-K19)/K19),"--",(L19-K19)/K19)</f>
        <v>-0.23544866704480999</v>
      </c>
      <c r="N19" s="16">
        <v>310000</v>
      </c>
      <c r="O19" s="18"/>
      <c r="P19" s="15">
        <f>IF(ISERROR((O19-N19)/N19),"--",(O19-N19)/N19)</f>
        <v>-1</v>
      </c>
      <c r="Q19" s="14">
        <v>310000</v>
      </c>
      <c r="R19" s="14">
        <v>314000</v>
      </c>
      <c r="S19" s="14">
        <v>316000</v>
      </c>
      <c r="T19" s="14">
        <v>318000</v>
      </c>
      <c r="U19" s="17">
        <v>320000</v>
      </c>
    </row>
    <row r="20" spans="1:21" s="9" customFormat="1" ht="16.5" thickBot="1">
      <c r="A20" s="13" t="s">
        <v>21</v>
      </c>
      <c r="B20" s="14">
        <v>485000</v>
      </c>
      <c r="C20" s="14">
        <v>359166</v>
      </c>
      <c r="D20" s="15">
        <f>IF(ISERROR((C20-B20)/B20),"--",(C20-B20)/B20)</f>
        <v>-0.25945154639175255</v>
      </c>
      <c r="E20" s="14">
        <v>471500</v>
      </c>
      <c r="F20" s="16">
        <v>219406</v>
      </c>
      <c r="G20" s="15">
        <f>IF(ISERROR((F20-E20)/E20),"--",(F20-E20)/E20)</f>
        <v>-0.53466383881230117</v>
      </c>
      <c r="H20" s="16">
        <v>434000</v>
      </c>
      <c r="I20" s="18">
        <v>505287</v>
      </c>
      <c r="J20" s="15">
        <f>IF(ISERROR((I20-H20)/H20),"--",(I20-H20)/H20)</f>
        <v>0.1642557603686636</v>
      </c>
      <c r="K20" s="14">
        <v>403000</v>
      </c>
      <c r="L20" s="14">
        <v>405208</v>
      </c>
      <c r="M20" s="15">
        <f>IF(ISERROR((L20-K20)/K20),"--",(L20-K20)/K20)</f>
        <v>5.4789081885856083E-3</v>
      </c>
      <c r="N20" s="16">
        <v>460000</v>
      </c>
      <c r="O20" s="18"/>
      <c r="P20" s="15">
        <f>IF(ISERROR((O20-N20)/N20),"--",(O20-N20)/N20)</f>
        <v>-1</v>
      </c>
      <c r="Q20" s="14">
        <v>500000</v>
      </c>
      <c r="R20" s="14">
        <v>427000</v>
      </c>
      <c r="S20" s="14">
        <v>826000</v>
      </c>
      <c r="T20" s="14">
        <v>445000</v>
      </c>
      <c r="U20" s="17">
        <v>415000</v>
      </c>
    </row>
    <row r="21" spans="1:21" s="9" customFormat="1" ht="16.5" thickBot="1">
      <c r="A21" s="19" t="s">
        <v>22</v>
      </c>
      <c r="B21" s="20">
        <f>SUM(B17:B20)</f>
        <v>3747000</v>
      </c>
      <c r="C21" s="20">
        <f>SUM(C17:C20)</f>
        <v>3139803</v>
      </c>
      <c r="D21" s="21">
        <f>IF(ISERROR((C21-B21)/B21),"--",(C21-B21)/B21)</f>
        <v>-0.162048839071257</v>
      </c>
      <c r="E21" s="20">
        <f>SUM(E17:E20)</f>
        <v>3391500</v>
      </c>
      <c r="F21" s="20">
        <f>SUM(F17:F20)</f>
        <v>3058814</v>
      </c>
      <c r="G21" s="21">
        <f>IF(ISERROR((F21-E21)/E21),"--",(F21-E21)/E21)</f>
        <v>-9.8094058676102019E-2</v>
      </c>
      <c r="H21" s="22">
        <f>SUM(H17:H20)</f>
        <v>3409000</v>
      </c>
      <c r="I21" s="20">
        <f>SUM(I17:I20)</f>
        <v>3291413</v>
      </c>
      <c r="J21" s="21">
        <f>IF(ISERROR((I21-H21)/H21),"--",(I21-H21)/H21)</f>
        <v>-3.4493106482839542E-2</v>
      </c>
      <c r="K21" s="22">
        <f>SUM(K17:K20)</f>
        <v>3443000</v>
      </c>
      <c r="L21" s="20">
        <f>SUM(L17:L20)</f>
        <v>3387787</v>
      </c>
      <c r="M21" s="21">
        <f>IF(ISERROR((L21-K21)/K21),"--",(L21-K21)/K21)</f>
        <v>-1.6036305547487657E-2</v>
      </c>
      <c r="N21" s="22">
        <f t="shared" ref="N21:T21" si="0">SUM(N17:N20)</f>
        <v>2773000</v>
      </c>
      <c r="O21" s="22">
        <f t="shared" si="0"/>
        <v>0</v>
      </c>
      <c r="P21" s="21">
        <f>IF(ISERROR((O21-N21)/N21),"--",(O21-N21)/N21)</f>
        <v>-1</v>
      </c>
      <c r="Q21" s="20">
        <f t="shared" si="0"/>
        <v>2621500</v>
      </c>
      <c r="R21" s="20">
        <f t="shared" si="0"/>
        <v>2582000</v>
      </c>
      <c r="S21" s="20">
        <f t="shared" si="0"/>
        <v>3015500</v>
      </c>
      <c r="T21" s="20">
        <f t="shared" si="0"/>
        <v>2669000</v>
      </c>
      <c r="U21" s="23">
        <f>SUM(U17:U20)</f>
        <v>2674500</v>
      </c>
    </row>
    <row r="22" spans="1:21" s="9" customFormat="1" ht="30.75" thickTop="1">
      <c r="A22" s="24" t="s">
        <v>23</v>
      </c>
      <c r="B22" s="25"/>
      <c r="C22" s="25">
        <v>41549</v>
      </c>
      <c r="D22" s="26"/>
      <c r="E22" s="25"/>
      <c r="F22" s="25">
        <v>0</v>
      </c>
      <c r="G22" s="26"/>
      <c r="H22" s="25"/>
      <c r="I22" s="25">
        <v>66863</v>
      </c>
      <c r="J22" s="26"/>
      <c r="K22" s="25"/>
      <c r="L22" s="25">
        <v>0</v>
      </c>
      <c r="M22" s="26"/>
      <c r="N22" s="25"/>
      <c r="O22" s="25"/>
      <c r="P22" s="26"/>
      <c r="Q22" s="25"/>
      <c r="R22" s="25"/>
      <c r="S22" s="25"/>
      <c r="T22" s="25"/>
      <c r="U22" s="27"/>
    </row>
    <row r="23" spans="1:21" s="9" customFormat="1" ht="60">
      <c r="A23" s="24" t="s">
        <v>24</v>
      </c>
      <c r="B23" s="25"/>
      <c r="C23" s="25"/>
      <c r="D23" s="26"/>
      <c r="E23" s="25"/>
      <c r="F23" s="25"/>
      <c r="G23" s="26"/>
      <c r="H23" s="25"/>
      <c r="I23" s="25">
        <v>3694577.49</v>
      </c>
      <c r="J23" s="26"/>
      <c r="K23" s="25"/>
      <c r="L23" s="25"/>
      <c r="M23" s="26"/>
      <c r="N23" s="25"/>
      <c r="O23" s="25"/>
      <c r="P23" s="26"/>
      <c r="Q23" s="25"/>
      <c r="R23" s="25"/>
      <c r="S23" s="25"/>
      <c r="T23" s="25"/>
      <c r="U23" s="27"/>
    </row>
    <row r="24" spans="1:21" s="9" customFormat="1" ht="30">
      <c r="A24" s="24" t="s">
        <v>25</v>
      </c>
      <c r="B24" s="25">
        <v>-390000</v>
      </c>
      <c r="C24" s="25">
        <v>-474049.44</v>
      </c>
      <c r="D24" s="26"/>
      <c r="E24" s="25"/>
      <c r="F24" s="25">
        <v>-106479.94</v>
      </c>
      <c r="G24" s="26"/>
      <c r="H24" s="25"/>
      <c r="I24" s="25">
        <v>-342653.54</v>
      </c>
      <c r="J24" s="26"/>
      <c r="K24" s="25"/>
      <c r="L24" s="25">
        <v>-154030.06</v>
      </c>
      <c r="M24" s="26"/>
      <c r="N24" s="25">
        <v>-150000</v>
      </c>
      <c r="O24" s="25"/>
      <c r="P24" s="26"/>
      <c r="Q24" s="25">
        <v>-120000</v>
      </c>
      <c r="R24" s="25">
        <v>-120000</v>
      </c>
      <c r="S24" s="25">
        <v>-120000</v>
      </c>
      <c r="T24" s="25">
        <v>-120000</v>
      </c>
      <c r="U24" s="25">
        <v>-120000</v>
      </c>
    </row>
    <row r="25" spans="1:21" s="9" customFormat="1">
      <c r="A25" s="24" t="s">
        <v>26</v>
      </c>
      <c r="B25" s="25"/>
      <c r="C25" s="25">
        <v>879451.78</v>
      </c>
      <c r="D25" s="26"/>
      <c r="E25" s="25"/>
      <c r="F25" s="25">
        <v>312730.04000000004</v>
      </c>
      <c r="G25" s="26"/>
      <c r="H25" s="25"/>
      <c r="I25" s="25">
        <v>7830662.9299999997</v>
      </c>
      <c r="J25" s="26"/>
      <c r="K25" s="25"/>
      <c r="L25" s="25">
        <v>5860659.3500000015</v>
      </c>
      <c r="M25" s="26"/>
      <c r="N25" s="25"/>
      <c r="O25" s="25"/>
      <c r="P25" s="26"/>
      <c r="Q25" s="25"/>
      <c r="R25" s="25"/>
      <c r="S25" s="25"/>
      <c r="T25" s="25"/>
      <c r="U25" s="27"/>
    </row>
    <row r="26" spans="1:21" s="9" customFormat="1" ht="45">
      <c r="A26" s="24" t="s">
        <v>27</v>
      </c>
      <c r="B26" s="25"/>
      <c r="C26" s="25">
        <v>44950.8</v>
      </c>
      <c r="D26" s="26"/>
      <c r="E26" s="25"/>
      <c r="F26" s="25">
        <v>249737.69</v>
      </c>
      <c r="G26" s="26"/>
      <c r="H26" s="25"/>
      <c r="I26" s="25">
        <v>0</v>
      </c>
      <c r="J26" s="26"/>
      <c r="K26" s="25"/>
      <c r="L26" s="25">
        <v>0</v>
      </c>
      <c r="M26" s="26"/>
      <c r="N26" s="25"/>
      <c r="O26" s="25"/>
      <c r="P26" s="26"/>
      <c r="Q26" s="25"/>
      <c r="R26" s="25"/>
      <c r="S26" s="25"/>
      <c r="T26" s="25"/>
      <c r="U26" s="27"/>
    </row>
    <row r="27" spans="1:21" s="9" customFormat="1" ht="16.5" thickBot="1">
      <c r="A27" s="28" t="s">
        <v>22</v>
      </c>
      <c r="B27" s="29"/>
      <c r="C27" s="29">
        <v>3631705.1399999997</v>
      </c>
      <c r="D27" s="30"/>
      <c r="E27" s="29"/>
      <c r="F27" s="29">
        <v>3514801.79</v>
      </c>
      <c r="G27" s="30"/>
      <c r="H27" s="29"/>
      <c r="I27" s="29">
        <v>14540862.879999999</v>
      </c>
      <c r="J27" s="30"/>
      <c r="K27" s="29"/>
      <c r="L27" s="29">
        <v>9094416.290000001</v>
      </c>
      <c r="M27" s="30"/>
      <c r="N27" s="29">
        <v>2623000</v>
      </c>
      <c r="O27" s="29"/>
      <c r="P27" s="30"/>
      <c r="Q27" s="29">
        <v>2501500</v>
      </c>
      <c r="R27" s="29">
        <v>2462000</v>
      </c>
      <c r="S27" s="29">
        <v>2895500</v>
      </c>
      <c r="T27" s="29">
        <v>2549000</v>
      </c>
      <c r="U27" s="29">
        <v>2554500</v>
      </c>
    </row>
    <row r="28" spans="1:21" s="9" customFormat="1" ht="17.25" thickTop="1" thickBot="1">
      <c r="A28" s="31" t="s">
        <v>28</v>
      </c>
      <c r="B28" s="32">
        <v>1472730</v>
      </c>
      <c r="C28" s="32">
        <v>1446517</v>
      </c>
      <c r="D28" s="33">
        <v>-1.7798917656325328E-2</v>
      </c>
      <c r="E28" s="32">
        <v>1509548</v>
      </c>
      <c r="F28" s="34">
        <v>1539820</v>
      </c>
      <c r="G28" s="33">
        <v>2.0053684944102472E-2</v>
      </c>
      <c r="H28" s="34">
        <v>1539739</v>
      </c>
      <c r="I28" s="34">
        <v>2202237</v>
      </c>
      <c r="J28" s="33">
        <v>0.43026642827128492</v>
      </c>
      <c r="K28" s="32"/>
      <c r="L28" s="32">
        <f>748926+1279121</f>
        <v>2028047</v>
      </c>
      <c r="M28" s="33" t="s">
        <v>29</v>
      </c>
      <c r="N28" s="34">
        <v>1988810</v>
      </c>
      <c r="O28" s="34"/>
      <c r="P28" s="33">
        <v>-1</v>
      </c>
      <c r="Q28" s="32">
        <v>2142787</v>
      </c>
      <c r="R28" s="32">
        <v>2084956</v>
      </c>
      <c r="S28" s="32">
        <v>2123978</v>
      </c>
      <c r="T28" s="32">
        <v>2171021</v>
      </c>
      <c r="U28" s="35"/>
    </row>
    <row r="29" spans="1:21" s="36" customFormat="1" ht="13.5" thickTop="1">
      <c r="A29" s="1" t="s">
        <v>41</v>
      </c>
      <c r="C29" s="48">
        <f>574450+872068</f>
        <v>1446518</v>
      </c>
      <c r="D29" s="48"/>
      <c r="E29" s="48"/>
      <c r="F29" s="48">
        <f>616923+922897</f>
        <v>1539820</v>
      </c>
      <c r="G29" s="48"/>
      <c r="H29" s="48"/>
      <c r="I29" s="48">
        <f>660638+1541600</f>
        <v>2202238</v>
      </c>
      <c r="J29" s="48"/>
      <c r="K29" s="48"/>
      <c r="L29" s="48"/>
      <c r="M29" s="48"/>
      <c r="N29" s="81"/>
      <c r="O29" s="81"/>
      <c r="P29" s="81"/>
      <c r="Q29" s="81"/>
      <c r="R29" s="48"/>
      <c r="S29" s="48"/>
      <c r="T29" s="48"/>
      <c r="U29" s="48"/>
    </row>
    <row r="30" spans="1:21">
      <c r="N30" s="46"/>
      <c r="O30" s="47"/>
      <c r="P30" s="47"/>
      <c r="Q30" s="46"/>
    </row>
    <row r="31" spans="1:21">
      <c r="A31" s="37" t="s">
        <v>40</v>
      </c>
      <c r="B31" s="49"/>
      <c r="C31" s="50">
        <v>2785908</v>
      </c>
      <c r="D31" s="50"/>
      <c r="E31" s="50"/>
      <c r="F31" s="50">
        <v>2790514</v>
      </c>
      <c r="G31" s="50"/>
      <c r="H31" s="50"/>
      <c r="I31" s="50">
        <v>3442289</v>
      </c>
      <c r="J31" s="50"/>
      <c r="K31" s="50"/>
      <c r="L31" s="50">
        <v>2114336</v>
      </c>
      <c r="M31" s="49"/>
      <c r="N31" s="51">
        <v>1900978</v>
      </c>
      <c r="O31" s="52"/>
      <c r="P31" s="52"/>
      <c r="Q31" s="51">
        <v>2679286</v>
      </c>
      <c r="R31" s="52"/>
      <c r="S31" s="49"/>
      <c r="T31" s="49"/>
      <c r="U31" s="49"/>
    </row>
    <row r="32" spans="1:21">
      <c r="A32" s="37"/>
      <c r="N32" s="46"/>
      <c r="O32" s="47"/>
      <c r="P32" s="47"/>
      <c r="Q32" s="46"/>
      <c r="R32" s="47"/>
    </row>
    <row r="33" spans="1:18">
      <c r="A33" s="37" t="s">
        <v>30</v>
      </c>
      <c r="N33" s="46"/>
      <c r="O33" s="47"/>
      <c r="P33" s="47"/>
      <c r="Q33" s="46"/>
      <c r="R33" s="47"/>
    </row>
    <row r="34" spans="1:18" ht="15.75" thickBot="1">
      <c r="A34" s="36" t="s">
        <v>31</v>
      </c>
    </row>
    <row r="35" spans="1:18" ht="15.75" thickBot="1">
      <c r="A35" s="36" t="s">
        <v>32</v>
      </c>
      <c r="N35" s="38"/>
    </row>
    <row r="37" spans="1:18" ht="18.75">
      <c r="A37" s="39" t="s">
        <v>33</v>
      </c>
      <c r="B37" s="40"/>
      <c r="C37" s="40"/>
      <c r="D37" s="40"/>
      <c r="E37" s="40"/>
      <c r="F37" s="40"/>
      <c r="G37" s="40"/>
      <c r="H37" s="40"/>
      <c r="I37" s="40"/>
      <c r="J37" s="40"/>
      <c r="K37" s="40"/>
      <c r="L37" s="40"/>
      <c r="M37" s="40"/>
      <c r="N37" s="41"/>
    </row>
    <row r="38" spans="1:18">
      <c r="A38" s="42" t="s">
        <v>34</v>
      </c>
      <c r="B38" s="40"/>
      <c r="C38" s="40"/>
      <c r="D38" s="40"/>
      <c r="E38" s="40"/>
      <c r="F38" s="40"/>
      <c r="G38" s="40"/>
      <c r="H38" s="40"/>
      <c r="I38" s="40"/>
      <c r="J38" s="40"/>
      <c r="K38" s="40"/>
      <c r="L38" s="40"/>
      <c r="M38" s="40"/>
      <c r="N38" s="41"/>
    </row>
    <row r="39" spans="1:18">
      <c r="A39" s="56" t="s">
        <v>35</v>
      </c>
      <c r="B39" s="57"/>
      <c r="C39" s="57"/>
      <c r="D39" s="57"/>
      <c r="E39" s="57"/>
      <c r="F39" s="57"/>
      <c r="G39" s="57"/>
      <c r="H39" s="57"/>
      <c r="I39" s="57"/>
      <c r="J39" s="57"/>
      <c r="K39" s="57"/>
      <c r="L39" s="57"/>
      <c r="M39" s="57"/>
      <c r="N39" s="58"/>
    </row>
    <row r="40" spans="1:18">
      <c r="A40" s="59"/>
      <c r="B40" s="60"/>
      <c r="C40" s="60"/>
      <c r="D40" s="60"/>
      <c r="E40" s="60"/>
      <c r="F40" s="60"/>
      <c r="G40" s="60"/>
      <c r="H40" s="60"/>
      <c r="I40" s="60"/>
      <c r="J40" s="60"/>
      <c r="K40" s="60"/>
      <c r="L40" s="60"/>
      <c r="M40" s="60"/>
      <c r="N40" s="61"/>
    </row>
    <row r="41" spans="1:18">
      <c r="A41" s="43" t="s">
        <v>36</v>
      </c>
      <c r="B41" s="44"/>
      <c r="C41" s="44"/>
      <c r="D41" s="44"/>
      <c r="E41" s="44"/>
      <c r="F41" s="44"/>
      <c r="G41" s="44"/>
      <c r="H41" s="44"/>
      <c r="I41" s="44"/>
      <c r="J41" s="44"/>
      <c r="K41" s="44"/>
      <c r="L41" s="44"/>
      <c r="M41" s="44"/>
      <c r="N41" s="45"/>
    </row>
    <row r="42" spans="1:18">
      <c r="A42" s="62" t="s">
        <v>37</v>
      </c>
      <c r="B42" s="57"/>
      <c r="C42" s="57"/>
      <c r="D42" s="57"/>
      <c r="E42" s="57"/>
      <c r="F42" s="57"/>
      <c r="G42" s="57"/>
      <c r="H42" s="57"/>
      <c r="I42" s="57"/>
      <c r="J42" s="57"/>
      <c r="K42" s="57"/>
      <c r="L42" s="57"/>
      <c r="M42" s="57"/>
      <c r="N42" s="58"/>
    </row>
    <row r="43" spans="1:18">
      <c r="A43" s="59"/>
      <c r="B43" s="60"/>
      <c r="C43" s="60"/>
      <c r="D43" s="60"/>
      <c r="E43" s="60"/>
      <c r="F43" s="60"/>
      <c r="G43" s="60"/>
      <c r="H43" s="60"/>
      <c r="I43" s="60"/>
      <c r="J43" s="60"/>
      <c r="K43" s="60"/>
      <c r="L43" s="60"/>
      <c r="M43" s="60"/>
      <c r="N43" s="61"/>
    </row>
    <row r="44" spans="1:18">
      <c r="A44" s="42" t="s">
        <v>38</v>
      </c>
      <c r="B44" s="40"/>
      <c r="C44" s="40"/>
      <c r="D44" s="40"/>
      <c r="E44" s="40"/>
      <c r="F44" s="40"/>
      <c r="G44" s="40"/>
      <c r="H44" s="40"/>
      <c r="I44" s="40"/>
      <c r="J44" s="40"/>
      <c r="K44" s="40"/>
      <c r="L44" s="40"/>
      <c r="M44" s="40"/>
      <c r="N44" s="41"/>
    </row>
    <row r="45" spans="1:18">
      <c r="A45" s="63" t="s">
        <v>39</v>
      </c>
      <c r="B45" s="57"/>
      <c r="C45" s="57"/>
      <c r="D45" s="57"/>
      <c r="E45" s="57"/>
      <c r="F45" s="57"/>
      <c r="G45" s="57"/>
      <c r="H45" s="57"/>
      <c r="I45" s="57"/>
      <c r="J45" s="57"/>
      <c r="K45" s="57"/>
      <c r="L45" s="57"/>
      <c r="M45" s="57"/>
      <c r="N45" s="58"/>
    </row>
    <row r="46" spans="1:18">
      <c r="A46" s="60"/>
      <c r="B46" s="60"/>
      <c r="C46" s="60"/>
      <c r="D46" s="60"/>
      <c r="E46" s="60"/>
      <c r="F46" s="60"/>
      <c r="G46" s="60"/>
      <c r="H46" s="60"/>
      <c r="I46" s="60"/>
      <c r="J46" s="60"/>
      <c r="K46" s="60"/>
      <c r="L46" s="60"/>
      <c r="M46" s="60"/>
      <c r="N46" s="61"/>
    </row>
  </sheetData>
  <mergeCells count="24">
    <mergeCell ref="A9:H9"/>
    <mergeCell ref="A10:H10"/>
    <mergeCell ref="A13:A16"/>
    <mergeCell ref="B13:P13"/>
    <mergeCell ref="Q13:U13"/>
    <mergeCell ref="B14:D14"/>
    <mergeCell ref="E14:G14"/>
    <mergeCell ref="H14:J14"/>
    <mergeCell ref="K14:M14"/>
    <mergeCell ref="N14:P14"/>
    <mergeCell ref="Q16:U16"/>
    <mergeCell ref="A39:N40"/>
    <mergeCell ref="A42:N43"/>
    <mergeCell ref="A45:N46"/>
    <mergeCell ref="Q14:Q15"/>
    <mergeCell ref="R14:R15"/>
    <mergeCell ref="S14:S15"/>
    <mergeCell ref="T14:T15"/>
    <mergeCell ref="U14:U15"/>
    <mergeCell ref="B16:C16"/>
    <mergeCell ref="E16:F16"/>
    <mergeCell ref="H16:I16"/>
    <mergeCell ref="K16:L16"/>
    <mergeCell ref="N16:O1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Festival Hydro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Mccann</dc:creator>
  <cp:lastModifiedBy>Kelly Mccann</cp:lastModifiedBy>
  <dcterms:created xsi:type="dcterms:W3CDTF">2014-08-16T17:01:42Z</dcterms:created>
  <dcterms:modified xsi:type="dcterms:W3CDTF">2014-08-18T20:22:21Z</dcterms:modified>
</cp:coreProperties>
</file>