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Tables/pivotTable1.xml" ContentType="application/vnd.openxmlformats-officedocument.spreadsheetml.pivotTable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pivotCache/pivotCacheRecords3.xml" ContentType="application/vnd.openxmlformats-officedocument.spreadsheetml.pivotCacheRecord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hidePivotFieldList="1" defaultThemeVersion="124226"/>
  <bookViews>
    <workbookView xWindow="480" yWindow="90" windowWidth="18195" windowHeight="7230" tabRatio="730" firstSheet="8" activeTab="11"/>
  </bookViews>
  <sheets>
    <sheet name="Admin" sheetId="13" r:id="rId1"/>
    <sheet name="Monthly Data" sheetId="1" r:id="rId2"/>
    <sheet name="OLS Model" sheetId="2" r:id="rId3"/>
    <sheet name="Predicted Monthly Data" sheetId="34" r:id="rId4"/>
    <sheet name="Predicted Monthly Data Summ" sheetId="35" r:id="rId5"/>
    <sheet name="PredictedAnnualDataSumm" sheetId="38" r:id="rId6"/>
    <sheet name="PredictedAnnualDataSumm2" sheetId="39" r:id="rId7"/>
    <sheet name="Normalized Monthly Data" sheetId="36" r:id="rId8"/>
    <sheet name="Normalized Monthly Data Summ" sheetId="37" r:id="rId9"/>
    <sheet name="NormalizedAnnualDataSumm" sheetId="40" r:id="rId10"/>
    <sheet name="NormalizedAnnualDataSumm2" sheetId="41" r:id="rId11"/>
    <sheet name="Rate Class kWh Forecast" sheetId="42" r:id="rId12"/>
  </sheets>
  <definedNames>
    <definedName name="const">'OLS Model'!$B$5</definedName>
    <definedName name="Fall">'OLS Model'!$B$11</definedName>
    <definedName name="LondonCDD">'OLS Model'!$B$7</definedName>
    <definedName name="LondonHDD">'OLS Model'!$B$6</definedName>
    <definedName name="LONFTE">'OLS Model'!$B$8</definedName>
    <definedName name="MonthDays">'OLS Model'!$B$13</definedName>
    <definedName name="PeakDays">'OLS Model'!$B$9</definedName>
    <definedName name="Spring">'OLS Model'!$B$10</definedName>
    <definedName name="trend">'OLS Model'!$B$12</definedName>
  </definedNames>
  <calcPr calcId="125725"/>
  <pivotCaches>
    <pivotCache cacheId="0" r:id="rId13"/>
    <pivotCache cacheId="1" r:id="rId14"/>
    <pivotCache cacheId="2" r:id="rId15"/>
  </pivotCaches>
</workbook>
</file>

<file path=xl/calcChain.xml><?xml version="1.0" encoding="utf-8"?>
<calcChain xmlns="http://schemas.openxmlformats.org/spreadsheetml/2006/main">
  <c r="T133" i="36"/>
  <c r="T129"/>
  <c r="T125"/>
  <c r="T121"/>
  <c r="T117"/>
  <c r="T114"/>
  <c r="T109"/>
  <c r="T106"/>
  <c r="T101"/>
  <c r="T98"/>
  <c r="T93"/>
  <c r="T90"/>
  <c r="T85"/>
  <c r="T82"/>
  <c r="T77"/>
  <c r="T74"/>
  <c r="T69"/>
  <c r="T66"/>
  <c r="T61"/>
  <c r="T58"/>
  <c r="T53"/>
  <c r="T50"/>
  <c r="T45"/>
  <c r="T42"/>
  <c r="T37"/>
  <c r="T34"/>
  <c r="T29"/>
  <c r="T26"/>
  <c r="T21"/>
  <c r="T18"/>
  <c r="T13"/>
  <c r="T10"/>
  <c r="T5"/>
  <c r="T1"/>
  <c r="T2"/>
  <c r="J109"/>
  <c r="J121" s="1"/>
  <c r="J133" s="1"/>
  <c r="J108"/>
  <c r="J120" s="1"/>
  <c r="J132" s="1"/>
  <c r="T132" s="1"/>
  <c r="J107"/>
  <c r="J119" s="1"/>
  <c r="J131" s="1"/>
  <c r="T131" s="1"/>
  <c r="J106"/>
  <c r="J118" s="1"/>
  <c r="J130" s="1"/>
  <c r="T130" s="1"/>
  <c r="J105"/>
  <c r="J117" s="1"/>
  <c r="J129" s="1"/>
  <c r="J104"/>
  <c r="J116" s="1"/>
  <c r="J128" s="1"/>
  <c r="T128" s="1"/>
  <c r="J103"/>
  <c r="J115" s="1"/>
  <c r="J127" s="1"/>
  <c r="T127" s="1"/>
  <c r="J102"/>
  <c r="J114" s="1"/>
  <c r="J126" s="1"/>
  <c r="T126" s="1"/>
  <c r="J101"/>
  <c r="J113" s="1"/>
  <c r="J125" s="1"/>
  <c r="J100"/>
  <c r="J112" s="1"/>
  <c r="J124" s="1"/>
  <c r="T124" s="1"/>
  <c r="J99"/>
  <c r="J111" s="1"/>
  <c r="J123" s="1"/>
  <c r="T123" s="1"/>
  <c r="J98"/>
  <c r="J110" s="1"/>
  <c r="J122" s="1"/>
  <c r="T122" s="1"/>
  <c r="J97"/>
  <c r="T97" s="1"/>
  <c r="J96"/>
  <c r="T96" s="1"/>
  <c r="J95"/>
  <c r="T95" s="1"/>
  <c r="J94"/>
  <c r="T94" s="1"/>
  <c r="J93"/>
  <c r="J92"/>
  <c r="T92" s="1"/>
  <c r="J91"/>
  <c r="T91" s="1"/>
  <c r="J90"/>
  <c r="J89"/>
  <c r="T89" s="1"/>
  <c r="J88"/>
  <c r="T88" s="1"/>
  <c r="J87"/>
  <c r="T87" s="1"/>
  <c r="J86"/>
  <c r="T86" s="1"/>
  <c r="J85"/>
  <c r="J84"/>
  <c r="T84" s="1"/>
  <c r="J83"/>
  <c r="T83" s="1"/>
  <c r="J82"/>
  <c r="J81"/>
  <c r="T81" s="1"/>
  <c r="J80"/>
  <c r="T80" s="1"/>
  <c r="J79"/>
  <c r="T79" s="1"/>
  <c r="J78"/>
  <c r="T78" s="1"/>
  <c r="J77"/>
  <c r="J76"/>
  <c r="T76" s="1"/>
  <c r="J75"/>
  <c r="T75" s="1"/>
  <c r="J74"/>
  <c r="J73"/>
  <c r="T73" s="1"/>
  <c r="J72"/>
  <c r="T72" s="1"/>
  <c r="J71"/>
  <c r="T71" s="1"/>
  <c r="J70"/>
  <c r="T70" s="1"/>
  <c r="J69"/>
  <c r="J68"/>
  <c r="T68" s="1"/>
  <c r="J67"/>
  <c r="T67" s="1"/>
  <c r="J66"/>
  <c r="J65"/>
  <c r="T65" s="1"/>
  <c r="J64"/>
  <c r="T64" s="1"/>
  <c r="J63"/>
  <c r="T63" s="1"/>
  <c r="J62"/>
  <c r="T62" s="1"/>
  <c r="J61"/>
  <c r="J60"/>
  <c r="T60" s="1"/>
  <c r="J59"/>
  <c r="T59" s="1"/>
  <c r="J58"/>
  <c r="J57"/>
  <c r="T57" s="1"/>
  <c r="J56"/>
  <c r="T56" s="1"/>
  <c r="J55"/>
  <c r="T55" s="1"/>
  <c r="J54"/>
  <c r="T54" s="1"/>
  <c r="J53"/>
  <c r="J52"/>
  <c r="T52" s="1"/>
  <c r="J51"/>
  <c r="T51" s="1"/>
  <c r="J50"/>
  <c r="J49"/>
  <c r="T49" s="1"/>
  <c r="J48"/>
  <c r="T48" s="1"/>
  <c r="J47"/>
  <c r="T47" s="1"/>
  <c r="J46"/>
  <c r="T46" s="1"/>
  <c r="J45"/>
  <c r="J44"/>
  <c r="T44" s="1"/>
  <c r="J43"/>
  <c r="T43" s="1"/>
  <c r="J42"/>
  <c r="J41"/>
  <c r="T41" s="1"/>
  <c r="J40"/>
  <c r="T40" s="1"/>
  <c r="J39"/>
  <c r="T39" s="1"/>
  <c r="J38"/>
  <c r="T38" s="1"/>
  <c r="J37"/>
  <c r="J36"/>
  <c r="T36" s="1"/>
  <c r="J35"/>
  <c r="T35" s="1"/>
  <c r="J34"/>
  <c r="J33"/>
  <c r="T33" s="1"/>
  <c r="J32"/>
  <c r="T32" s="1"/>
  <c r="J31"/>
  <c r="T31" s="1"/>
  <c r="J30"/>
  <c r="T30" s="1"/>
  <c r="J29"/>
  <c r="J28"/>
  <c r="T28" s="1"/>
  <c r="J27"/>
  <c r="T27" s="1"/>
  <c r="J26"/>
  <c r="J25"/>
  <c r="T25" s="1"/>
  <c r="J24"/>
  <c r="T24" s="1"/>
  <c r="J23"/>
  <c r="T23" s="1"/>
  <c r="J22"/>
  <c r="T22" s="1"/>
  <c r="J21"/>
  <c r="J20"/>
  <c r="T20" s="1"/>
  <c r="J19"/>
  <c r="T19" s="1"/>
  <c r="J18"/>
  <c r="J17"/>
  <c r="T17" s="1"/>
  <c r="J16"/>
  <c r="T16" s="1"/>
  <c r="J15"/>
  <c r="T15" s="1"/>
  <c r="J14"/>
  <c r="T14" s="1"/>
  <c r="J13"/>
  <c r="J12"/>
  <c r="T12" s="1"/>
  <c r="J11"/>
  <c r="T11" s="1"/>
  <c r="J10"/>
  <c r="J9"/>
  <c r="T9" s="1"/>
  <c r="J8"/>
  <c r="T8" s="1"/>
  <c r="J7"/>
  <c r="T7" s="1"/>
  <c r="J6"/>
  <c r="T6" s="1"/>
  <c r="J5"/>
  <c r="J4"/>
  <c r="T4" s="1"/>
  <c r="J3"/>
  <c r="T3" s="1"/>
  <c r="J2"/>
  <c r="J1"/>
  <c r="T109" i="34"/>
  <c r="T108"/>
  <c r="T105"/>
  <c r="T104"/>
  <c r="T101"/>
  <c r="T100"/>
  <c r="T97"/>
  <c r="T96"/>
  <c r="T93"/>
  <c r="T92"/>
  <c r="T89"/>
  <c r="T88"/>
  <c r="T85"/>
  <c r="T84"/>
  <c r="T81"/>
  <c r="T80"/>
  <c r="T77"/>
  <c r="T76"/>
  <c r="T73"/>
  <c r="T72"/>
  <c r="T69"/>
  <c r="T68"/>
  <c r="T65"/>
  <c r="T64"/>
  <c r="T61"/>
  <c r="T60"/>
  <c r="T57"/>
  <c r="T56"/>
  <c r="T53"/>
  <c r="T52"/>
  <c r="T49"/>
  <c r="T48"/>
  <c r="T45"/>
  <c r="T44"/>
  <c r="T41"/>
  <c r="T40"/>
  <c r="T37"/>
  <c r="T36"/>
  <c r="T33"/>
  <c r="T32"/>
  <c r="T29"/>
  <c r="T28"/>
  <c r="T25"/>
  <c r="T24"/>
  <c r="T21"/>
  <c r="T20"/>
  <c r="T17"/>
  <c r="T16"/>
  <c r="T13"/>
  <c r="T12"/>
  <c r="T9"/>
  <c r="T8"/>
  <c r="T5"/>
  <c r="T4"/>
  <c r="T2"/>
  <c r="T1"/>
  <c r="J109"/>
  <c r="J108"/>
  <c r="J107"/>
  <c r="T107" s="1"/>
  <c r="J106"/>
  <c r="T106" s="1"/>
  <c r="J105"/>
  <c r="J104"/>
  <c r="J103"/>
  <c r="T103" s="1"/>
  <c r="J102"/>
  <c r="T102" s="1"/>
  <c r="J101"/>
  <c r="J100"/>
  <c r="J99"/>
  <c r="T99" s="1"/>
  <c r="J98"/>
  <c r="T98" s="1"/>
  <c r="J97"/>
  <c r="J96"/>
  <c r="J95"/>
  <c r="T95" s="1"/>
  <c r="J94"/>
  <c r="T94" s="1"/>
  <c r="J93"/>
  <c r="J92"/>
  <c r="J91"/>
  <c r="T91" s="1"/>
  <c r="J90"/>
  <c r="T90" s="1"/>
  <c r="J89"/>
  <c r="J88"/>
  <c r="J87"/>
  <c r="T87" s="1"/>
  <c r="J86"/>
  <c r="T86" s="1"/>
  <c r="J85"/>
  <c r="J84"/>
  <c r="J83"/>
  <c r="T83" s="1"/>
  <c r="J82"/>
  <c r="T82" s="1"/>
  <c r="J81"/>
  <c r="J80"/>
  <c r="J79"/>
  <c r="T79" s="1"/>
  <c r="J78"/>
  <c r="T78" s="1"/>
  <c r="J77"/>
  <c r="J76"/>
  <c r="J75"/>
  <c r="T75" s="1"/>
  <c r="J74"/>
  <c r="T74" s="1"/>
  <c r="J73"/>
  <c r="J72"/>
  <c r="J71"/>
  <c r="T71" s="1"/>
  <c r="J70"/>
  <c r="T70" s="1"/>
  <c r="J69"/>
  <c r="J68"/>
  <c r="J67"/>
  <c r="T67" s="1"/>
  <c r="J66"/>
  <c r="T66" s="1"/>
  <c r="J65"/>
  <c r="J64"/>
  <c r="J63"/>
  <c r="T63" s="1"/>
  <c r="J62"/>
  <c r="T62" s="1"/>
  <c r="J61"/>
  <c r="J60"/>
  <c r="J59"/>
  <c r="T59" s="1"/>
  <c r="J58"/>
  <c r="T58" s="1"/>
  <c r="J57"/>
  <c r="J56"/>
  <c r="J55"/>
  <c r="T55" s="1"/>
  <c r="J54"/>
  <c r="T54" s="1"/>
  <c r="J53"/>
  <c r="J52"/>
  <c r="J51"/>
  <c r="T51" s="1"/>
  <c r="J50"/>
  <c r="T50" s="1"/>
  <c r="J49"/>
  <c r="J48"/>
  <c r="J47"/>
  <c r="T47" s="1"/>
  <c r="J46"/>
  <c r="T46" s="1"/>
  <c r="J45"/>
  <c r="J44"/>
  <c r="J43"/>
  <c r="T43" s="1"/>
  <c r="J42"/>
  <c r="T42" s="1"/>
  <c r="J41"/>
  <c r="J40"/>
  <c r="J39"/>
  <c r="T39" s="1"/>
  <c r="J38"/>
  <c r="T38" s="1"/>
  <c r="J37"/>
  <c r="J36"/>
  <c r="J35"/>
  <c r="T35" s="1"/>
  <c r="J34"/>
  <c r="T34" s="1"/>
  <c r="J33"/>
  <c r="J32"/>
  <c r="J31"/>
  <c r="T31" s="1"/>
  <c r="J30"/>
  <c r="T30" s="1"/>
  <c r="J29"/>
  <c r="J28"/>
  <c r="J27"/>
  <c r="T27" s="1"/>
  <c r="J26"/>
  <c r="T26" s="1"/>
  <c r="J25"/>
  <c r="J24"/>
  <c r="J23"/>
  <c r="T23" s="1"/>
  <c r="J22"/>
  <c r="T22" s="1"/>
  <c r="J21"/>
  <c r="J20"/>
  <c r="J19"/>
  <c r="T19" s="1"/>
  <c r="J18"/>
  <c r="T18" s="1"/>
  <c r="J17"/>
  <c r="J16"/>
  <c r="J15"/>
  <c r="T15" s="1"/>
  <c r="J14"/>
  <c r="T14" s="1"/>
  <c r="J13"/>
  <c r="J12"/>
  <c r="J11"/>
  <c r="T11" s="1"/>
  <c r="J10"/>
  <c r="T10" s="1"/>
  <c r="J9"/>
  <c r="J8"/>
  <c r="J7"/>
  <c r="T7" s="1"/>
  <c r="J6"/>
  <c r="T6" s="1"/>
  <c r="J5"/>
  <c r="J4"/>
  <c r="J3"/>
  <c r="T3" s="1"/>
  <c r="J2"/>
  <c r="J1"/>
  <c r="F19" i="42"/>
  <c r="H19"/>
  <c r="L19"/>
  <c r="N19"/>
  <c r="T104" i="36" l="1"/>
  <c r="T112"/>
  <c r="T100"/>
  <c r="T105"/>
  <c r="T108"/>
  <c r="T113"/>
  <c r="T116"/>
  <c r="T119"/>
  <c r="T103"/>
  <c r="T111"/>
  <c r="T120"/>
  <c r="T99"/>
  <c r="T102"/>
  <c r="T107"/>
  <c r="T110"/>
  <c r="T115"/>
  <c r="T118"/>
  <c r="D7" i="41"/>
  <c r="D13"/>
  <c r="B12"/>
  <c r="B9"/>
  <c r="B4"/>
  <c r="D11"/>
  <c r="D6"/>
  <c r="D4"/>
  <c r="B6"/>
  <c r="B7"/>
  <c r="D8"/>
  <c r="D10"/>
  <c r="D5"/>
  <c r="B10"/>
  <c r="B11"/>
  <c r="D12"/>
  <c r="D14"/>
  <c r="D9"/>
  <c r="B8"/>
  <c r="B5"/>
  <c r="B5" i="42" l="1"/>
  <c r="B8"/>
  <c r="B12"/>
  <c r="B6"/>
  <c r="B10"/>
  <c r="B7"/>
  <c r="B11"/>
  <c r="B9"/>
  <c r="B13"/>
  <c r="B20"/>
  <c r="B21"/>
  <c r="B25"/>
  <c r="B29"/>
  <c r="B22"/>
  <c r="B26"/>
  <c r="B30"/>
  <c r="B23"/>
  <c r="B27"/>
  <c r="B24"/>
  <c r="B28"/>
  <c r="P133" i="36"/>
  <c r="O133"/>
  <c r="N133"/>
  <c r="M133"/>
  <c r="L133"/>
  <c r="P132"/>
  <c r="O132"/>
  <c r="N132"/>
  <c r="M132"/>
  <c r="L132"/>
  <c r="P131"/>
  <c r="O131"/>
  <c r="N131"/>
  <c r="M131"/>
  <c r="L131"/>
  <c r="P130"/>
  <c r="O130"/>
  <c r="N130"/>
  <c r="M130"/>
  <c r="L130"/>
  <c r="P129"/>
  <c r="O129"/>
  <c r="N129"/>
  <c r="M129"/>
  <c r="L129"/>
  <c r="P128"/>
  <c r="O128"/>
  <c r="N128"/>
  <c r="M128"/>
  <c r="L128"/>
  <c r="P127"/>
  <c r="O127"/>
  <c r="N127"/>
  <c r="M127"/>
  <c r="L127"/>
  <c r="P126"/>
  <c r="O126"/>
  <c r="N126"/>
  <c r="M126"/>
  <c r="L126"/>
  <c r="P125"/>
  <c r="O125"/>
  <c r="N125"/>
  <c r="M125"/>
  <c r="L125"/>
  <c r="P124"/>
  <c r="O124"/>
  <c r="N124"/>
  <c r="M124"/>
  <c r="L124"/>
  <c r="P123"/>
  <c r="O123"/>
  <c r="N123"/>
  <c r="M123"/>
  <c r="L123"/>
  <c r="P122"/>
  <c r="O122"/>
  <c r="N122"/>
  <c r="M122"/>
  <c r="L122"/>
  <c r="P121"/>
  <c r="O121"/>
  <c r="N121"/>
  <c r="M121"/>
  <c r="L121"/>
  <c r="P120"/>
  <c r="O120"/>
  <c r="N120"/>
  <c r="M120"/>
  <c r="L120"/>
  <c r="P119"/>
  <c r="O119"/>
  <c r="N119"/>
  <c r="M119"/>
  <c r="L119"/>
  <c r="P118"/>
  <c r="O118"/>
  <c r="N118"/>
  <c r="M118"/>
  <c r="L118"/>
  <c r="P117"/>
  <c r="O117"/>
  <c r="N117"/>
  <c r="M117"/>
  <c r="L117"/>
  <c r="P116"/>
  <c r="O116"/>
  <c r="N116"/>
  <c r="M116"/>
  <c r="L116"/>
  <c r="P115"/>
  <c r="O115"/>
  <c r="N115"/>
  <c r="M115"/>
  <c r="L115"/>
  <c r="P114"/>
  <c r="O114"/>
  <c r="N114"/>
  <c r="M114"/>
  <c r="L114"/>
  <c r="P113"/>
  <c r="O113"/>
  <c r="N113"/>
  <c r="M113"/>
  <c r="L113"/>
  <c r="P112"/>
  <c r="O112"/>
  <c r="N112"/>
  <c r="M112"/>
  <c r="L112"/>
  <c r="P111"/>
  <c r="O111"/>
  <c r="N111"/>
  <c r="M111"/>
  <c r="L111"/>
  <c r="P110"/>
  <c r="O110"/>
  <c r="N110"/>
  <c r="M110"/>
  <c r="L110"/>
  <c r="P109"/>
  <c r="O109"/>
  <c r="N109"/>
  <c r="M109"/>
  <c r="L109"/>
  <c r="P108"/>
  <c r="O108"/>
  <c r="N108"/>
  <c r="M108"/>
  <c r="L108"/>
  <c r="P107"/>
  <c r="O107"/>
  <c r="U107" s="1"/>
  <c r="N107"/>
  <c r="M107"/>
  <c r="L107"/>
  <c r="P106"/>
  <c r="O106"/>
  <c r="N106"/>
  <c r="M106"/>
  <c r="L106"/>
  <c r="P105"/>
  <c r="O105"/>
  <c r="N105"/>
  <c r="M105"/>
  <c r="U105" s="1"/>
  <c r="L105"/>
  <c r="P104"/>
  <c r="O104"/>
  <c r="N104"/>
  <c r="M104"/>
  <c r="L104"/>
  <c r="P103"/>
  <c r="O103"/>
  <c r="U103" s="1"/>
  <c r="N103"/>
  <c r="M103"/>
  <c r="L103"/>
  <c r="P102"/>
  <c r="O102"/>
  <c r="N102"/>
  <c r="M102"/>
  <c r="L102"/>
  <c r="P101"/>
  <c r="O101"/>
  <c r="N101"/>
  <c r="M101"/>
  <c r="L101"/>
  <c r="P100"/>
  <c r="O100"/>
  <c r="N100"/>
  <c r="M100"/>
  <c r="L100"/>
  <c r="P99"/>
  <c r="O99"/>
  <c r="N99"/>
  <c r="M99"/>
  <c r="L99"/>
  <c r="U99" s="1"/>
  <c r="P98"/>
  <c r="O98"/>
  <c r="N98"/>
  <c r="M98"/>
  <c r="L98"/>
  <c r="P97"/>
  <c r="O97"/>
  <c r="N97"/>
  <c r="M97"/>
  <c r="L97"/>
  <c r="P96"/>
  <c r="O96"/>
  <c r="N96"/>
  <c r="M96"/>
  <c r="L96"/>
  <c r="P95"/>
  <c r="O95"/>
  <c r="N95"/>
  <c r="M95"/>
  <c r="L95"/>
  <c r="P94"/>
  <c r="O94"/>
  <c r="N94"/>
  <c r="M94"/>
  <c r="L94"/>
  <c r="P93"/>
  <c r="O93"/>
  <c r="N93"/>
  <c r="M93"/>
  <c r="L93"/>
  <c r="P92"/>
  <c r="O92"/>
  <c r="N92"/>
  <c r="M92"/>
  <c r="L92"/>
  <c r="P91"/>
  <c r="O91"/>
  <c r="N91"/>
  <c r="M91"/>
  <c r="L91"/>
  <c r="P90"/>
  <c r="O90"/>
  <c r="N90"/>
  <c r="M90"/>
  <c r="L90"/>
  <c r="P89"/>
  <c r="O89"/>
  <c r="N89"/>
  <c r="M89"/>
  <c r="L89"/>
  <c r="P88"/>
  <c r="O88"/>
  <c r="N88"/>
  <c r="M88"/>
  <c r="L88"/>
  <c r="P87"/>
  <c r="O87"/>
  <c r="N87"/>
  <c r="M87"/>
  <c r="L87"/>
  <c r="P86"/>
  <c r="O86"/>
  <c r="N86"/>
  <c r="M86"/>
  <c r="L86"/>
  <c r="P85"/>
  <c r="O85"/>
  <c r="N85"/>
  <c r="M85"/>
  <c r="L85"/>
  <c r="P84"/>
  <c r="O84"/>
  <c r="N84"/>
  <c r="M84"/>
  <c r="L84"/>
  <c r="P83"/>
  <c r="O83"/>
  <c r="N83"/>
  <c r="M83"/>
  <c r="L83"/>
  <c r="P82"/>
  <c r="O82"/>
  <c r="N82"/>
  <c r="M82"/>
  <c r="L82"/>
  <c r="P81"/>
  <c r="O81"/>
  <c r="N81"/>
  <c r="M81"/>
  <c r="L81"/>
  <c r="P80"/>
  <c r="O80"/>
  <c r="N80"/>
  <c r="M80"/>
  <c r="L80"/>
  <c r="P79"/>
  <c r="O79"/>
  <c r="N79"/>
  <c r="M79"/>
  <c r="L79"/>
  <c r="P78"/>
  <c r="O78"/>
  <c r="N78"/>
  <c r="M78"/>
  <c r="L78"/>
  <c r="P77"/>
  <c r="O77"/>
  <c r="N77"/>
  <c r="M77"/>
  <c r="L77"/>
  <c r="P76"/>
  <c r="O76"/>
  <c r="N76"/>
  <c r="M76"/>
  <c r="L76"/>
  <c r="P75"/>
  <c r="O75"/>
  <c r="N75"/>
  <c r="M75"/>
  <c r="L75"/>
  <c r="P74"/>
  <c r="O74"/>
  <c r="N74"/>
  <c r="M74"/>
  <c r="L74"/>
  <c r="P73"/>
  <c r="O73"/>
  <c r="N73"/>
  <c r="M73"/>
  <c r="L73"/>
  <c r="P72"/>
  <c r="O72"/>
  <c r="N72"/>
  <c r="M72"/>
  <c r="L72"/>
  <c r="P71"/>
  <c r="O71"/>
  <c r="N71"/>
  <c r="M71"/>
  <c r="L71"/>
  <c r="P70"/>
  <c r="O70"/>
  <c r="N70"/>
  <c r="M70"/>
  <c r="L70"/>
  <c r="P69"/>
  <c r="O69"/>
  <c r="N69"/>
  <c r="M69"/>
  <c r="L69"/>
  <c r="P68"/>
  <c r="O68"/>
  <c r="N68"/>
  <c r="M68"/>
  <c r="L68"/>
  <c r="P67"/>
  <c r="O67"/>
  <c r="N67"/>
  <c r="M67"/>
  <c r="L67"/>
  <c r="P66"/>
  <c r="O66"/>
  <c r="N66"/>
  <c r="M66"/>
  <c r="L66"/>
  <c r="P65"/>
  <c r="O65"/>
  <c r="N65"/>
  <c r="M65"/>
  <c r="L65"/>
  <c r="P64"/>
  <c r="O64"/>
  <c r="N64"/>
  <c r="M64"/>
  <c r="L64"/>
  <c r="P63"/>
  <c r="O63"/>
  <c r="N63"/>
  <c r="M63"/>
  <c r="L63"/>
  <c r="P62"/>
  <c r="O62"/>
  <c r="N62"/>
  <c r="M62"/>
  <c r="L62"/>
  <c r="P61"/>
  <c r="O61"/>
  <c r="N61"/>
  <c r="M61"/>
  <c r="L61"/>
  <c r="R60"/>
  <c r="P60"/>
  <c r="O60"/>
  <c r="N60"/>
  <c r="M60"/>
  <c r="L60"/>
  <c r="P59"/>
  <c r="O59"/>
  <c r="N59"/>
  <c r="M59"/>
  <c r="L59"/>
  <c r="P58"/>
  <c r="O58"/>
  <c r="N58"/>
  <c r="M58"/>
  <c r="L58"/>
  <c r="P57"/>
  <c r="O57"/>
  <c r="N57"/>
  <c r="M57"/>
  <c r="L57"/>
  <c r="P56"/>
  <c r="O56"/>
  <c r="N56"/>
  <c r="M56"/>
  <c r="L56"/>
  <c r="P55"/>
  <c r="O55"/>
  <c r="N55"/>
  <c r="M55"/>
  <c r="L55"/>
  <c r="P54"/>
  <c r="O54"/>
  <c r="N54"/>
  <c r="M54"/>
  <c r="L54"/>
  <c r="P53"/>
  <c r="O53"/>
  <c r="N53"/>
  <c r="M53"/>
  <c r="L53"/>
  <c r="P52"/>
  <c r="O52"/>
  <c r="N52"/>
  <c r="M52"/>
  <c r="L52"/>
  <c r="P51"/>
  <c r="O51"/>
  <c r="N51"/>
  <c r="M51"/>
  <c r="L51"/>
  <c r="P50"/>
  <c r="O50"/>
  <c r="N50"/>
  <c r="M50"/>
  <c r="L50"/>
  <c r="P49"/>
  <c r="O49"/>
  <c r="N49"/>
  <c r="M49"/>
  <c r="L49"/>
  <c r="P48"/>
  <c r="O48"/>
  <c r="N48"/>
  <c r="M48"/>
  <c r="L48"/>
  <c r="P47"/>
  <c r="O47"/>
  <c r="N47"/>
  <c r="M47"/>
  <c r="L47"/>
  <c r="P46"/>
  <c r="O46"/>
  <c r="N46"/>
  <c r="M46"/>
  <c r="L46"/>
  <c r="P45"/>
  <c r="O45"/>
  <c r="N45"/>
  <c r="M45"/>
  <c r="L45"/>
  <c r="R44"/>
  <c r="P44"/>
  <c r="O44"/>
  <c r="N44"/>
  <c r="M44"/>
  <c r="L44"/>
  <c r="P43"/>
  <c r="O43"/>
  <c r="N43"/>
  <c r="M43"/>
  <c r="L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P36"/>
  <c r="O36"/>
  <c r="N36"/>
  <c r="M36"/>
  <c r="L36"/>
  <c r="P35"/>
  <c r="O35"/>
  <c r="N35"/>
  <c r="M35"/>
  <c r="L35"/>
  <c r="P34"/>
  <c r="O34"/>
  <c r="N34"/>
  <c r="M34"/>
  <c r="L34"/>
  <c r="P33"/>
  <c r="O33"/>
  <c r="N33"/>
  <c r="M33"/>
  <c r="L33"/>
  <c r="P32"/>
  <c r="O32"/>
  <c r="N32"/>
  <c r="M32"/>
  <c r="L32"/>
  <c r="P31"/>
  <c r="O31"/>
  <c r="N31"/>
  <c r="M31"/>
  <c r="L31"/>
  <c r="P30"/>
  <c r="O30"/>
  <c r="N30"/>
  <c r="M30"/>
  <c r="L30"/>
  <c r="P29"/>
  <c r="O29"/>
  <c r="N29"/>
  <c r="M29"/>
  <c r="L29"/>
  <c r="R28"/>
  <c r="P28"/>
  <c r="O28"/>
  <c r="N28"/>
  <c r="M28"/>
  <c r="L28"/>
  <c r="P27"/>
  <c r="O27"/>
  <c r="N27"/>
  <c r="M27"/>
  <c r="L27"/>
  <c r="P26"/>
  <c r="O26"/>
  <c r="N26"/>
  <c r="M26"/>
  <c r="L26"/>
  <c r="P25"/>
  <c r="O25"/>
  <c r="N25"/>
  <c r="M25"/>
  <c r="L25"/>
  <c r="P24"/>
  <c r="O24"/>
  <c r="N24"/>
  <c r="M24"/>
  <c r="L24"/>
  <c r="P23"/>
  <c r="O23"/>
  <c r="N23"/>
  <c r="M23"/>
  <c r="L23"/>
  <c r="P22"/>
  <c r="O22"/>
  <c r="N22"/>
  <c r="M22"/>
  <c r="L22"/>
  <c r="P21"/>
  <c r="O21"/>
  <c r="N21"/>
  <c r="M21"/>
  <c r="L21"/>
  <c r="P20"/>
  <c r="O20"/>
  <c r="N20"/>
  <c r="M20"/>
  <c r="L20"/>
  <c r="P19"/>
  <c r="O19"/>
  <c r="N19"/>
  <c r="M19"/>
  <c r="L19"/>
  <c r="P18"/>
  <c r="O18"/>
  <c r="N18"/>
  <c r="M18"/>
  <c r="L18"/>
  <c r="P17"/>
  <c r="O17"/>
  <c r="N17"/>
  <c r="M17"/>
  <c r="L17"/>
  <c r="P16"/>
  <c r="O16"/>
  <c r="N16"/>
  <c r="M16"/>
  <c r="L16"/>
  <c r="P15"/>
  <c r="O15"/>
  <c r="N15"/>
  <c r="M15"/>
  <c r="L15"/>
  <c r="P14"/>
  <c r="O14"/>
  <c r="N14"/>
  <c r="M14"/>
  <c r="L14"/>
  <c r="P13"/>
  <c r="O13"/>
  <c r="N13"/>
  <c r="M13"/>
  <c r="L13"/>
  <c r="R12"/>
  <c r="P12"/>
  <c r="O12"/>
  <c r="N12"/>
  <c r="M12"/>
  <c r="L12"/>
  <c r="P11"/>
  <c r="O11"/>
  <c r="N11"/>
  <c r="M11"/>
  <c r="L11"/>
  <c r="P10"/>
  <c r="O10"/>
  <c r="N10"/>
  <c r="M10"/>
  <c r="L10"/>
  <c r="P9"/>
  <c r="O9"/>
  <c r="N9"/>
  <c r="M9"/>
  <c r="L9"/>
  <c r="P8"/>
  <c r="O8"/>
  <c r="N8"/>
  <c r="M8"/>
  <c r="L8"/>
  <c r="P7"/>
  <c r="O7"/>
  <c r="N7"/>
  <c r="M7"/>
  <c r="L7"/>
  <c r="P6"/>
  <c r="O6"/>
  <c r="N6"/>
  <c r="M6"/>
  <c r="L6"/>
  <c r="P5"/>
  <c r="O5"/>
  <c r="N5"/>
  <c r="M5"/>
  <c r="L5"/>
  <c r="P4"/>
  <c r="O4"/>
  <c r="N4"/>
  <c r="M4"/>
  <c r="L4"/>
  <c r="P3"/>
  <c r="O3"/>
  <c r="N3"/>
  <c r="M3"/>
  <c r="L3"/>
  <c r="G115"/>
  <c r="B109"/>
  <c r="C109" i="37" s="1"/>
  <c r="A109" i="36"/>
  <c r="B108"/>
  <c r="C108" i="37" s="1"/>
  <c r="A108" i="36"/>
  <c r="B107"/>
  <c r="C107" i="37" s="1"/>
  <c r="A107" i="36"/>
  <c r="B106"/>
  <c r="C106" i="37" s="1"/>
  <c r="A106" i="36"/>
  <c r="B105"/>
  <c r="C105" i="37" s="1"/>
  <c r="A105" i="36"/>
  <c r="B104"/>
  <c r="C104" i="37" s="1"/>
  <c r="A104" i="36"/>
  <c r="B103"/>
  <c r="C103" i="37" s="1"/>
  <c r="A103" i="36"/>
  <c r="B102"/>
  <c r="C102" i="37" s="1"/>
  <c r="A102" i="36"/>
  <c r="B101"/>
  <c r="C101" i="37" s="1"/>
  <c r="A101" i="36"/>
  <c r="B100"/>
  <c r="C100" i="37" s="1"/>
  <c r="A100" i="36"/>
  <c r="B99"/>
  <c r="C99" i="37" s="1"/>
  <c r="A99" i="36"/>
  <c r="B98"/>
  <c r="C98" i="37" s="1"/>
  <c r="A98" i="36"/>
  <c r="B97"/>
  <c r="C97" i="37" s="1"/>
  <c r="A97" i="36"/>
  <c r="B96"/>
  <c r="C96" i="37" s="1"/>
  <c r="A96" i="36"/>
  <c r="B95"/>
  <c r="C95" i="37" s="1"/>
  <c r="A95" i="36"/>
  <c r="B94"/>
  <c r="C94" i="37" s="1"/>
  <c r="A94" i="36"/>
  <c r="B93"/>
  <c r="C93" i="37" s="1"/>
  <c r="A93" i="36"/>
  <c r="B92"/>
  <c r="C92" i="37" s="1"/>
  <c r="A92" i="36"/>
  <c r="B91"/>
  <c r="C91" i="37" s="1"/>
  <c r="A91" i="36"/>
  <c r="B90"/>
  <c r="C90" i="37" s="1"/>
  <c r="A90" i="36"/>
  <c r="B89"/>
  <c r="C89" i="37" s="1"/>
  <c r="A89" i="36"/>
  <c r="B88"/>
  <c r="C88" i="37" s="1"/>
  <c r="A88" i="36"/>
  <c r="B87"/>
  <c r="C87" i="37" s="1"/>
  <c r="A87" i="36"/>
  <c r="B86"/>
  <c r="C86" i="37" s="1"/>
  <c r="A86" i="36"/>
  <c r="B85"/>
  <c r="C85" i="37" s="1"/>
  <c r="A85" i="36"/>
  <c r="B84"/>
  <c r="C84" i="37" s="1"/>
  <c r="A84" i="36"/>
  <c r="B83"/>
  <c r="C83" i="37" s="1"/>
  <c r="A83" i="36"/>
  <c r="B82"/>
  <c r="C82" i="37" s="1"/>
  <c r="A82" i="36"/>
  <c r="B81"/>
  <c r="C81" i="37" s="1"/>
  <c r="A81" i="36"/>
  <c r="B80"/>
  <c r="C80" i="37" s="1"/>
  <c r="A80" i="36"/>
  <c r="B79"/>
  <c r="C79" i="37" s="1"/>
  <c r="A79" i="36"/>
  <c r="B78"/>
  <c r="C78" i="37" s="1"/>
  <c r="A78" i="36"/>
  <c r="B77"/>
  <c r="C77" i="37" s="1"/>
  <c r="A77" i="36"/>
  <c r="B76"/>
  <c r="C76" i="37" s="1"/>
  <c r="A76" i="36"/>
  <c r="B75"/>
  <c r="C75" i="37" s="1"/>
  <c r="A75" i="36"/>
  <c r="B74"/>
  <c r="C74" i="37" s="1"/>
  <c r="A74" i="36"/>
  <c r="B73"/>
  <c r="C73" i="37" s="1"/>
  <c r="A73" i="36"/>
  <c r="B72"/>
  <c r="C72" i="37" s="1"/>
  <c r="A72" i="36"/>
  <c r="B71"/>
  <c r="C71" i="37" s="1"/>
  <c r="A71" i="36"/>
  <c r="B70"/>
  <c r="C70" i="37" s="1"/>
  <c r="A70" i="36"/>
  <c r="B69"/>
  <c r="C69" i="37" s="1"/>
  <c r="A69" i="36"/>
  <c r="B68"/>
  <c r="C68" i="37" s="1"/>
  <c r="A68" i="36"/>
  <c r="B67"/>
  <c r="C67" i="37" s="1"/>
  <c r="A67" i="36"/>
  <c r="B66"/>
  <c r="C66" i="37" s="1"/>
  <c r="A66" i="36"/>
  <c r="B65"/>
  <c r="C65" i="37" s="1"/>
  <c r="A65" i="36"/>
  <c r="B64"/>
  <c r="C64" i="37" s="1"/>
  <c r="A64" i="36"/>
  <c r="B63"/>
  <c r="C63" i="37" s="1"/>
  <c r="A63" i="36"/>
  <c r="B62"/>
  <c r="C62" i="37" s="1"/>
  <c r="A62" i="36"/>
  <c r="B61"/>
  <c r="C61" i="37" s="1"/>
  <c r="A61" i="36"/>
  <c r="B60"/>
  <c r="C60" i="37" s="1"/>
  <c r="A60" i="36"/>
  <c r="B59"/>
  <c r="C59" i="37" s="1"/>
  <c r="A59" i="36"/>
  <c r="B58"/>
  <c r="C58" i="37" s="1"/>
  <c r="A58" i="36"/>
  <c r="B57"/>
  <c r="C57" i="37" s="1"/>
  <c r="A57" i="36"/>
  <c r="B56"/>
  <c r="C56" i="37" s="1"/>
  <c r="A56" i="36"/>
  <c r="B55"/>
  <c r="C55" i="37" s="1"/>
  <c r="A55" i="36"/>
  <c r="B54"/>
  <c r="C54" i="37" s="1"/>
  <c r="A54" i="36"/>
  <c r="B53"/>
  <c r="C53" i="37" s="1"/>
  <c r="A53" i="36"/>
  <c r="B52"/>
  <c r="C52" i="37" s="1"/>
  <c r="A52" i="36"/>
  <c r="B51"/>
  <c r="C51" i="37" s="1"/>
  <c r="A51" i="36"/>
  <c r="B50"/>
  <c r="C50" i="37" s="1"/>
  <c r="A50" i="36"/>
  <c r="B49"/>
  <c r="C49" i="37" s="1"/>
  <c r="A49" i="36"/>
  <c r="B48"/>
  <c r="C48" i="37" s="1"/>
  <c r="A48" i="36"/>
  <c r="B47"/>
  <c r="C47" i="37" s="1"/>
  <c r="A47" i="36"/>
  <c r="B46"/>
  <c r="C46" i="37" s="1"/>
  <c r="A46" i="36"/>
  <c r="B45"/>
  <c r="C45" i="37" s="1"/>
  <c r="A45" i="36"/>
  <c r="B44"/>
  <c r="C44" i="37" s="1"/>
  <c r="A44" i="36"/>
  <c r="B43"/>
  <c r="C43" i="37" s="1"/>
  <c r="A43" i="36"/>
  <c r="B42"/>
  <c r="C42" i="37" s="1"/>
  <c r="A42" i="36"/>
  <c r="B41"/>
  <c r="C41" i="37" s="1"/>
  <c r="A41" i="36"/>
  <c r="B40"/>
  <c r="C40" i="37" s="1"/>
  <c r="A40" i="36"/>
  <c r="B39"/>
  <c r="C39" i="37" s="1"/>
  <c r="A39" i="36"/>
  <c r="B38"/>
  <c r="C38" i="37" s="1"/>
  <c r="A38" i="36"/>
  <c r="B37"/>
  <c r="C37" i="37" s="1"/>
  <c r="A37" i="36"/>
  <c r="B36"/>
  <c r="C36" i="37" s="1"/>
  <c r="A36" i="36"/>
  <c r="B35"/>
  <c r="C35" i="37" s="1"/>
  <c r="A35" i="36"/>
  <c r="B34"/>
  <c r="C34" i="37" s="1"/>
  <c r="A34" i="36"/>
  <c r="B33"/>
  <c r="C33" i="37" s="1"/>
  <c r="A33" i="36"/>
  <c r="B32"/>
  <c r="C32" i="37" s="1"/>
  <c r="A32" i="36"/>
  <c r="B31"/>
  <c r="C31" i="37" s="1"/>
  <c r="A31" i="36"/>
  <c r="B30"/>
  <c r="C30" i="37" s="1"/>
  <c r="A30" i="36"/>
  <c r="B29"/>
  <c r="C29" i="37" s="1"/>
  <c r="A29" i="36"/>
  <c r="B28"/>
  <c r="C28" i="37" s="1"/>
  <c r="A28" i="36"/>
  <c r="B27"/>
  <c r="C27" i="37" s="1"/>
  <c r="A27" i="36"/>
  <c r="B26"/>
  <c r="C26" i="37" s="1"/>
  <c r="A26" i="36"/>
  <c r="B25"/>
  <c r="C25" i="37" s="1"/>
  <c r="A25" i="36"/>
  <c r="B24"/>
  <c r="C24" i="37" s="1"/>
  <c r="A24" i="36"/>
  <c r="B23"/>
  <c r="C23" i="37" s="1"/>
  <c r="A23" i="36"/>
  <c r="B22"/>
  <c r="C22" i="37" s="1"/>
  <c r="A22" i="36"/>
  <c r="B21"/>
  <c r="C21" i="37" s="1"/>
  <c r="A21" i="36"/>
  <c r="B20"/>
  <c r="C20" i="37" s="1"/>
  <c r="A20" i="36"/>
  <c r="B19"/>
  <c r="C19" i="37" s="1"/>
  <c r="A19" i="36"/>
  <c r="B18"/>
  <c r="C18" i="37" s="1"/>
  <c r="A18" i="36"/>
  <c r="B17"/>
  <c r="C17" i="37" s="1"/>
  <c r="A17" i="36"/>
  <c r="B16"/>
  <c r="C16" i="37" s="1"/>
  <c r="A16" i="36"/>
  <c r="B15"/>
  <c r="C15" i="37" s="1"/>
  <c r="A15" i="36"/>
  <c r="B14"/>
  <c r="C14" i="37" s="1"/>
  <c r="A14" i="36"/>
  <c r="B13"/>
  <c r="C13" i="37" s="1"/>
  <c r="A13" i="36"/>
  <c r="B12"/>
  <c r="C12" i="37" s="1"/>
  <c r="A12" i="36"/>
  <c r="B11"/>
  <c r="C11" i="37" s="1"/>
  <c r="A11" i="36"/>
  <c r="B10"/>
  <c r="C10" i="37" s="1"/>
  <c r="A10" i="36"/>
  <c r="B9"/>
  <c r="C9" i="37" s="1"/>
  <c r="A9" i="36"/>
  <c r="B8"/>
  <c r="C8" i="37" s="1"/>
  <c r="A8" i="36"/>
  <c r="B7"/>
  <c r="C7" i="37" s="1"/>
  <c r="A7" i="36"/>
  <c r="B6"/>
  <c r="C6" i="37" s="1"/>
  <c r="A6" i="36"/>
  <c r="B5"/>
  <c r="C5" i="37" s="1"/>
  <c r="A5" i="36"/>
  <c r="B4"/>
  <c r="C4" i="37" s="1"/>
  <c r="A4" i="36"/>
  <c r="B3"/>
  <c r="C3" i="37" s="1"/>
  <c r="A3" i="36"/>
  <c r="B2"/>
  <c r="C2" i="37" s="1"/>
  <c r="A2" i="36"/>
  <c r="I109"/>
  <c r="S109" s="1"/>
  <c r="H109"/>
  <c r="R109" s="1"/>
  <c r="G109"/>
  <c r="Q109" s="1"/>
  <c r="I108"/>
  <c r="S108" s="1"/>
  <c r="H108"/>
  <c r="R108" s="1"/>
  <c r="G108"/>
  <c r="Q108" s="1"/>
  <c r="I107"/>
  <c r="S107" s="1"/>
  <c r="H107"/>
  <c r="R107" s="1"/>
  <c r="G107"/>
  <c r="Q107" s="1"/>
  <c r="I106"/>
  <c r="S106" s="1"/>
  <c r="H106"/>
  <c r="R106" s="1"/>
  <c r="G106"/>
  <c r="Q106" s="1"/>
  <c r="I105"/>
  <c r="S105" s="1"/>
  <c r="H105"/>
  <c r="R105" s="1"/>
  <c r="G105"/>
  <c r="Q105" s="1"/>
  <c r="I104"/>
  <c r="S104" s="1"/>
  <c r="H104"/>
  <c r="R104" s="1"/>
  <c r="G104"/>
  <c r="Q104" s="1"/>
  <c r="I103"/>
  <c r="S103" s="1"/>
  <c r="H103"/>
  <c r="R103" s="1"/>
  <c r="G103"/>
  <c r="Q103" s="1"/>
  <c r="I102"/>
  <c r="S102" s="1"/>
  <c r="H102"/>
  <c r="R102" s="1"/>
  <c r="G102"/>
  <c r="Q102" s="1"/>
  <c r="I101"/>
  <c r="S101" s="1"/>
  <c r="H101"/>
  <c r="R101" s="1"/>
  <c r="G101"/>
  <c r="Q101" s="1"/>
  <c r="I100"/>
  <c r="S100" s="1"/>
  <c r="H100"/>
  <c r="R100" s="1"/>
  <c r="G100"/>
  <c r="Q100" s="1"/>
  <c r="I99"/>
  <c r="S99" s="1"/>
  <c r="H99"/>
  <c r="R99" s="1"/>
  <c r="G99"/>
  <c r="Q99" s="1"/>
  <c r="I98"/>
  <c r="S98" s="1"/>
  <c r="H98"/>
  <c r="R98" s="1"/>
  <c r="G98"/>
  <c r="Q98" s="1"/>
  <c r="I97"/>
  <c r="S97" s="1"/>
  <c r="H97"/>
  <c r="R97" s="1"/>
  <c r="G97"/>
  <c r="Q97" s="1"/>
  <c r="I96"/>
  <c r="S96" s="1"/>
  <c r="H96"/>
  <c r="R96" s="1"/>
  <c r="G96"/>
  <c r="Q96" s="1"/>
  <c r="I95"/>
  <c r="S95" s="1"/>
  <c r="H95"/>
  <c r="R95" s="1"/>
  <c r="G95"/>
  <c r="Q95" s="1"/>
  <c r="I94"/>
  <c r="S94" s="1"/>
  <c r="H94"/>
  <c r="R94" s="1"/>
  <c r="G94"/>
  <c r="Q94" s="1"/>
  <c r="I93"/>
  <c r="S93" s="1"/>
  <c r="H93"/>
  <c r="R93" s="1"/>
  <c r="G93"/>
  <c r="Q93" s="1"/>
  <c r="I92"/>
  <c r="S92" s="1"/>
  <c r="H92"/>
  <c r="R92" s="1"/>
  <c r="G92"/>
  <c r="Q92" s="1"/>
  <c r="I91"/>
  <c r="S91" s="1"/>
  <c r="H91"/>
  <c r="R91" s="1"/>
  <c r="G91"/>
  <c r="Q91" s="1"/>
  <c r="I90"/>
  <c r="S90" s="1"/>
  <c r="H90"/>
  <c r="R90" s="1"/>
  <c r="G90"/>
  <c r="Q90" s="1"/>
  <c r="I89"/>
  <c r="S89" s="1"/>
  <c r="H89"/>
  <c r="R89" s="1"/>
  <c r="G89"/>
  <c r="Q89" s="1"/>
  <c r="I88"/>
  <c r="S88" s="1"/>
  <c r="H88"/>
  <c r="R88" s="1"/>
  <c r="G88"/>
  <c r="Q88" s="1"/>
  <c r="I87"/>
  <c r="S87" s="1"/>
  <c r="H87"/>
  <c r="R87" s="1"/>
  <c r="G87"/>
  <c r="Q87" s="1"/>
  <c r="I86"/>
  <c r="S86" s="1"/>
  <c r="H86"/>
  <c r="R86" s="1"/>
  <c r="G86"/>
  <c r="Q86" s="1"/>
  <c r="I85"/>
  <c r="S85" s="1"/>
  <c r="H85"/>
  <c r="R85" s="1"/>
  <c r="G85"/>
  <c r="Q85" s="1"/>
  <c r="I84"/>
  <c r="S84" s="1"/>
  <c r="H84"/>
  <c r="R84" s="1"/>
  <c r="G84"/>
  <c r="Q84" s="1"/>
  <c r="I83"/>
  <c r="S83" s="1"/>
  <c r="H83"/>
  <c r="R83" s="1"/>
  <c r="G83"/>
  <c r="Q83" s="1"/>
  <c r="I82"/>
  <c r="S82" s="1"/>
  <c r="H82"/>
  <c r="R82" s="1"/>
  <c r="G82"/>
  <c r="Q82" s="1"/>
  <c r="I81"/>
  <c r="S81" s="1"/>
  <c r="H81"/>
  <c r="R81" s="1"/>
  <c r="G81"/>
  <c r="Q81" s="1"/>
  <c r="I80"/>
  <c r="S80" s="1"/>
  <c r="H80"/>
  <c r="R80" s="1"/>
  <c r="G80"/>
  <c r="Q80" s="1"/>
  <c r="I79"/>
  <c r="S79" s="1"/>
  <c r="H79"/>
  <c r="R79" s="1"/>
  <c r="G79"/>
  <c r="Q79" s="1"/>
  <c r="I78"/>
  <c r="S78" s="1"/>
  <c r="H78"/>
  <c r="R78" s="1"/>
  <c r="G78"/>
  <c r="Q78" s="1"/>
  <c r="I77"/>
  <c r="S77" s="1"/>
  <c r="H77"/>
  <c r="R77" s="1"/>
  <c r="G77"/>
  <c r="Q77" s="1"/>
  <c r="I76"/>
  <c r="S76" s="1"/>
  <c r="H76"/>
  <c r="R76" s="1"/>
  <c r="G76"/>
  <c r="Q76" s="1"/>
  <c r="I75"/>
  <c r="S75" s="1"/>
  <c r="H75"/>
  <c r="R75" s="1"/>
  <c r="G75"/>
  <c r="Q75" s="1"/>
  <c r="I74"/>
  <c r="S74" s="1"/>
  <c r="H74"/>
  <c r="R74" s="1"/>
  <c r="G74"/>
  <c r="Q74" s="1"/>
  <c r="I73"/>
  <c r="S73" s="1"/>
  <c r="H73"/>
  <c r="R73" s="1"/>
  <c r="G73"/>
  <c r="Q73" s="1"/>
  <c r="I72"/>
  <c r="S72" s="1"/>
  <c r="H72"/>
  <c r="R72" s="1"/>
  <c r="G72"/>
  <c r="Q72" s="1"/>
  <c r="I71"/>
  <c r="S71" s="1"/>
  <c r="H71"/>
  <c r="R71" s="1"/>
  <c r="G71"/>
  <c r="Q71" s="1"/>
  <c r="I70"/>
  <c r="S70" s="1"/>
  <c r="H70"/>
  <c r="R70" s="1"/>
  <c r="G70"/>
  <c r="Q70" s="1"/>
  <c r="I69"/>
  <c r="S69" s="1"/>
  <c r="H69"/>
  <c r="R69" s="1"/>
  <c r="G69"/>
  <c r="Q69" s="1"/>
  <c r="I68"/>
  <c r="S68" s="1"/>
  <c r="H68"/>
  <c r="R68" s="1"/>
  <c r="G68"/>
  <c r="Q68" s="1"/>
  <c r="I67"/>
  <c r="S67" s="1"/>
  <c r="H67"/>
  <c r="R67" s="1"/>
  <c r="G67"/>
  <c r="Q67" s="1"/>
  <c r="I66"/>
  <c r="S66" s="1"/>
  <c r="H66"/>
  <c r="R66" s="1"/>
  <c r="G66"/>
  <c r="Q66" s="1"/>
  <c r="I65"/>
  <c r="S65" s="1"/>
  <c r="H65"/>
  <c r="R65" s="1"/>
  <c r="G65"/>
  <c r="Q65" s="1"/>
  <c r="I64"/>
  <c r="S64" s="1"/>
  <c r="H64"/>
  <c r="R64" s="1"/>
  <c r="G64"/>
  <c r="Q64" s="1"/>
  <c r="I63"/>
  <c r="S63" s="1"/>
  <c r="H63"/>
  <c r="R63" s="1"/>
  <c r="G63"/>
  <c r="Q63" s="1"/>
  <c r="I62"/>
  <c r="S62" s="1"/>
  <c r="H62"/>
  <c r="R62" s="1"/>
  <c r="G62"/>
  <c r="Q62" s="1"/>
  <c r="I61"/>
  <c r="S61" s="1"/>
  <c r="H61"/>
  <c r="R61" s="1"/>
  <c r="G61"/>
  <c r="Q61" s="1"/>
  <c r="I60"/>
  <c r="S60" s="1"/>
  <c r="H60"/>
  <c r="G60"/>
  <c r="Q60" s="1"/>
  <c r="I59"/>
  <c r="S59" s="1"/>
  <c r="H59"/>
  <c r="R59" s="1"/>
  <c r="G59"/>
  <c r="Q59" s="1"/>
  <c r="I58"/>
  <c r="S58" s="1"/>
  <c r="H58"/>
  <c r="R58" s="1"/>
  <c r="G58"/>
  <c r="Q58" s="1"/>
  <c r="I57"/>
  <c r="S57" s="1"/>
  <c r="H57"/>
  <c r="R57" s="1"/>
  <c r="G57"/>
  <c r="Q57" s="1"/>
  <c r="I56"/>
  <c r="S56" s="1"/>
  <c r="H56"/>
  <c r="R56" s="1"/>
  <c r="G56"/>
  <c r="Q56" s="1"/>
  <c r="I55"/>
  <c r="S55" s="1"/>
  <c r="H55"/>
  <c r="R55" s="1"/>
  <c r="G55"/>
  <c r="Q55" s="1"/>
  <c r="I54"/>
  <c r="S54" s="1"/>
  <c r="H54"/>
  <c r="R54" s="1"/>
  <c r="G54"/>
  <c r="Q54" s="1"/>
  <c r="I53"/>
  <c r="S53" s="1"/>
  <c r="H53"/>
  <c r="R53" s="1"/>
  <c r="G53"/>
  <c r="Q53" s="1"/>
  <c r="I52"/>
  <c r="S52" s="1"/>
  <c r="H52"/>
  <c r="R52" s="1"/>
  <c r="G52"/>
  <c r="Q52" s="1"/>
  <c r="I51"/>
  <c r="S51" s="1"/>
  <c r="H51"/>
  <c r="R51" s="1"/>
  <c r="G51"/>
  <c r="Q51" s="1"/>
  <c r="I50"/>
  <c r="S50" s="1"/>
  <c r="H50"/>
  <c r="R50" s="1"/>
  <c r="G50"/>
  <c r="Q50" s="1"/>
  <c r="I49"/>
  <c r="S49" s="1"/>
  <c r="H49"/>
  <c r="R49" s="1"/>
  <c r="G49"/>
  <c r="Q49" s="1"/>
  <c r="I48"/>
  <c r="S48" s="1"/>
  <c r="H48"/>
  <c r="R48" s="1"/>
  <c r="G48"/>
  <c r="Q48" s="1"/>
  <c r="I47"/>
  <c r="S47" s="1"/>
  <c r="H47"/>
  <c r="R47" s="1"/>
  <c r="G47"/>
  <c r="Q47" s="1"/>
  <c r="I46"/>
  <c r="S46" s="1"/>
  <c r="H46"/>
  <c r="R46" s="1"/>
  <c r="G46"/>
  <c r="Q46" s="1"/>
  <c r="I45"/>
  <c r="S45" s="1"/>
  <c r="H45"/>
  <c r="R45" s="1"/>
  <c r="G45"/>
  <c r="Q45" s="1"/>
  <c r="I44"/>
  <c r="S44" s="1"/>
  <c r="H44"/>
  <c r="G44"/>
  <c r="Q44" s="1"/>
  <c r="I43"/>
  <c r="S43" s="1"/>
  <c r="H43"/>
  <c r="R43" s="1"/>
  <c r="G43"/>
  <c r="Q43" s="1"/>
  <c r="I42"/>
  <c r="S42" s="1"/>
  <c r="H42"/>
  <c r="R42" s="1"/>
  <c r="G42"/>
  <c r="Q42" s="1"/>
  <c r="I41"/>
  <c r="S41" s="1"/>
  <c r="H41"/>
  <c r="R41" s="1"/>
  <c r="G41"/>
  <c r="Q41" s="1"/>
  <c r="I40"/>
  <c r="S40" s="1"/>
  <c r="H40"/>
  <c r="R40" s="1"/>
  <c r="G40"/>
  <c r="Q40" s="1"/>
  <c r="I39"/>
  <c r="S39" s="1"/>
  <c r="H39"/>
  <c r="R39" s="1"/>
  <c r="G39"/>
  <c r="Q39" s="1"/>
  <c r="I38"/>
  <c r="S38" s="1"/>
  <c r="H38"/>
  <c r="R38" s="1"/>
  <c r="G38"/>
  <c r="Q38" s="1"/>
  <c r="I37"/>
  <c r="S37" s="1"/>
  <c r="H37"/>
  <c r="R37" s="1"/>
  <c r="G37"/>
  <c r="Q37" s="1"/>
  <c r="I36"/>
  <c r="S36" s="1"/>
  <c r="H36"/>
  <c r="R36" s="1"/>
  <c r="G36"/>
  <c r="Q36" s="1"/>
  <c r="I35"/>
  <c r="S35" s="1"/>
  <c r="H35"/>
  <c r="R35" s="1"/>
  <c r="G35"/>
  <c r="Q35" s="1"/>
  <c r="I34"/>
  <c r="S34" s="1"/>
  <c r="H34"/>
  <c r="R34" s="1"/>
  <c r="G34"/>
  <c r="Q34" s="1"/>
  <c r="I33"/>
  <c r="S33" s="1"/>
  <c r="H33"/>
  <c r="R33" s="1"/>
  <c r="G33"/>
  <c r="Q33" s="1"/>
  <c r="I32"/>
  <c r="S32" s="1"/>
  <c r="H32"/>
  <c r="R32" s="1"/>
  <c r="G32"/>
  <c r="Q32" s="1"/>
  <c r="I31"/>
  <c r="S31" s="1"/>
  <c r="H31"/>
  <c r="R31" s="1"/>
  <c r="G31"/>
  <c r="Q31" s="1"/>
  <c r="I30"/>
  <c r="S30" s="1"/>
  <c r="H30"/>
  <c r="R30" s="1"/>
  <c r="G30"/>
  <c r="Q30" s="1"/>
  <c r="I29"/>
  <c r="S29" s="1"/>
  <c r="H29"/>
  <c r="R29" s="1"/>
  <c r="G29"/>
  <c r="Q29" s="1"/>
  <c r="I28"/>
  <c r="S28" s="1"/>
  <c r="H28"/>
  <c r="G28"/>
  <c r="Q28" s="1"/>
  <c r="I27"/>
  <c r="S27" s="1"/>
  <c r="H27"/>
  <c r="R27" s="1"/>
  <c r="G27"/>
  <c r="Q27" s="1"/>
  <c r="I26"/>
  <c r="S26" s="1"/>
  <c r="H26"/>
  <c r="R26" s="1"/>
  <c r="G26"/>
  <c r="Q26" s="1"/>
  <c r="I25"/>
  <c r="S25" s="1"/>
  <c r="H25"/>
  <c r="R25" s="1"/>
  <c r="G25"/>
  <c r="Q25" s="1"/>
  <c r="I24"/>
  <c r="S24" s="1"/>
  <c r="H24"/>
  <c r="R24" s="1"/>
  <c r="G24"/>
  <c r="Q24" s="1"/>
  <c r="I23"/>
  <c r="S23" s="1"/>
  <c r="H23"/>
  <c r="R23" s="1"/>
  <c r="G23"/>
  <c r="Q23" s="1"/>
  <c r="I22"/>
  <c r="S22" s="1"/>
  <c r="H22"/>
  <c r="R22" s="1"/>
  <c r="G22"/>
  <c r="Q22" s="1"/>
  <c r="I21"/>
  <c r="S21" s="1"/>
  <c r="H21"/>
  <c r="R21" s="1"/>
  <c r="G21"/>
  <c r="Q21" s="1"/>
  <c r="I20"/>
  <c r="S20" s="1"/>
  <c r="H20"/>
  <c r="R20" s="1"/>
  <c r="G20"/>
  <c r="Q20" s="1"/>
  <c r="I19"/>
  <c r="S19" s="1"/>
  <c r="H19"/>
  <c r="R19" s="1"/>
  <c r="G19"/>
  <c r="Q19" s="1"/>
  <c r="I18"/>
  <c r="S18" s="1"/>
  <c r="H18"/>
  <c r="R18" s="1"/>
  <c r="G18"/>
  <c r="Q18" s="1"/>
  <c r="I17"/>
  <c r="S17" s="1"/>
  <c r="H17"/>
  <c r="R17" s="1"/>
  <c r="G17"/>
  <c r="Q17" s="1"/>
  <c r="I16"/>
  <c r="S16" s="1"/>
  <c r="H16"/>
  <c r="R16" s="1"/>
  <c r="G16"/>
  <c r="Q16" s="1"/>
  <c r="I15"/>
  <c r="S15" s="1"/>
  <c r="H15"/>
  <c r="R15" s="1"/>
  <c r="G15"/>
  <c r="Q15" s="1"/>
  <c r="I14"/>
  <c r="S14" s="1"/>
  <c r="H14"/>
  <c r="R14" s="1"/>
  <c r="G14"/>
  <c r="Q14" s="1"/>
  <c r="I13"/>
  <c r="S13" s="1"/>
  <c r="H13"/>
  <c r="R13" s="1"/>
  <c r="G13"/>
  <c r="Q13" s="1"/>
  <c r="I12"/>
  <c r="S12" s="1"/>
  <c r="H12"/>
  <c r="G12"/>
  <c r="Q12" s="1"/>
  <c r="I11"/>
  <c r="S11" s="1"/>
  <c r="H11"/>
  <c r="R11" s="1"/>
  <c r="G11"/>
  <c r="Q11" s="1"/>
  <c r="I10"/>
  <c r="S10" s="1"/>
  <c r="H10"/>
  <c r="R10" s="1"/>
  <c r="G10"/>
  <c r="Q10" s="1"/>
  <c r="I9"/>
  <c r="S9" s="1"/>
  <c r="H9"/>
  <c r="R9" s="1"/>
  <c r="G9"/>
  <c r="Q9" s="1"/>
  <c r="I8"/>
  <c r="S8" s="1"/>
  <c r="H8"/>
  <c r="R8" s="1"/>
  <c r="G8"/>
  <c r="Q8" s="1"/>
  <c r="I7"/>
  <c r="S7" s="1"/>
  <c r="H7"/>
  <c r="R7" s="1"/>
  <c r="G7"/>
  <c r="Q7" s="1"/>
  <c r="I6"/>
  <c r="S6" s="1"/>
  <c r="H6"/>
  <c r="R6" s="1"/>
  <c r="G6"/>
  <c r="Q6" s="1"/>
  <c r="I5"/>
  <c r="S5" s="1"/>
  <c r="H5"/>
  <c r="R5" s="1"/>
  <c r="G5"/>
  <c r="Q5" s="1"/>
  <c r="I4"/>
  <c r="S4" s="1"/>
  <c r="H4"/>
  <c r="R4" s="1"/>
  <c r="G4"/>
  <c r="Q4" s="1"/>
  <c r="I3"/>
  <c r="S3" s="1"/>
  <c r="H3"/>
  <c r="R3" s="1"/>
  <c r="G3"/>
  <c r="Q3" s="1"/>
  <c r="I2"/>
  <c r="S2" s="1"/>
  <c r="H2"/>
  <c r="R2" s="1"/>
  <c r="G2"/>
  <c r="Q2" s="1"/>
  <c r="I1"/>
  <c r="S1" s="1"/>
  <c r="H1"/>
  <c r="R1" s="1"/>
  <c r="G1"/>
  <c r="Q1" s="1"/>
  <c r="F1"/>
  <c r="E1"/>
  <c r="D1"/>
  <c r="C1"/>
  <c r="B1"/>
  <c r="A1"/>
  <c r="I109" i="34"/>
  <c r="H109"/>
  <c r="R109" s="1"/>
  <c r="G109"/>
  <c r="F109"/>
  <c r="P109" s="1"/>
  <c r="E109"/>
  <c r="O109" s="1"/>
  <c r="D109"/>
  <c r="N109" s="1"/>
  <c r="C109"/>
  <c r="M109" s="1"/>
  <c r="B109"/>
  <c r="C109" i="35" s="1"/>
  <c r="A109" i="34"/>
  <c r="I108"/>
  <c r="S108" s="1"/>
  <c r="H108"/>
  <c r="R108" s="1"/>
  <c r="G108"/>
  <c r="Q108" s="1"/>
  <c r="F108"/>
  <c r="P108" s="1"/>
  <c r="E108"/>
  <c r="O108" s="1"/>
  <c r="D108"/>
  <c r="N108" s="1"/>
  <c r="C108"/>
  <c r="M108" s="1"/>
  <c r="B108"/>
  <c r="C108" i="35" s="1"/>
  <c r="A108" i="34"/>
  <c r="I107"/>
  <c r="H107"/>
  <c r="R107" s="1"/>
  <c r="G107"/>
  <c r="Q107" s="1"/>
  <c r="F107"/>
  <c r="P107" s="1"/>
  <c r="E107"/>
  <c r="O107" s="1"/>
  <c r="D107"/>
  <c r="N107" s="1"/>
  <c r="C107"/>
  <c r="M107" s="1"/>
  <c r="B107"/>
  <c r="C107" i="35" s="1"/>
  <c r="A107" i="34"/>
  <c r="I106"/>
  <c r="S106" s="1"/>
  <c r="H106"/>
  <c r="R106" s="1"/>
  <c r="G106"/>
  <c r="Q106" s="1"/>
  <c r="F106"/>
  <c r="P106" s="1"/>
  <c r="E106"/>
  <c r="O106" s="1"/>
  <c r="D106"/>
  <c r="N106" s="1"/>
  <c r="C106"/>
  <c r="M106" s="1"/>
  <c r="B106"/>
  <c r="A106"/>
  <c r="I105"/>
  <c r="S105" s="1"/>
  <c r="H105"/>
  <c r="R105" s="1"/>
  <c r="G105"/>
  <c r="Q105" s="1"/>
  <c r="F105"/>
  <c r="P105" s="1"/>
  <c r="E105"/>
  <c r="O105" s="1"/>
  <c r="D105"/>
  <c r="N105" s="1"/>
  <c r="C105"/>
  <c r="M105" s="1"/>
  <c r="B105"/>
  <c r="C105" i="35" s="1"/>
  <c r="A105" i="34"/>
  <c r="I104"/>
  <c r="H104"/>
  <c r="R104" s="1"/>
  <c r="G104"/>
  <c r="Q104" s="1"/>
  <c r="F104"/>
  <c r="P104" s="1"/>
  <c r="E104"/>
  <c r="O104" s="1"/>
  <c r="D104"/>
  <c r="C104"/>
  <c r="M104" s="1"/>
  <c r="B104"/>
  <c r="C104" i="35" s="1"/>
  <c r="A104" i="34"/>
  <c r="I103"/>
  <c r="S103" s="1"/>
  <c r="H103"/>
  <c r="R103" s="1"/>
  <c r="G103"/>
  <c r="Q103" s="1"/>
  <c r="F103"/>
  <c r="P103" s="1"/>
  <c r="E103"/>
  <c r="O103" s="1"/>
  <c r="D103"/>
  <c r="N103" s="1"/>
  <c r="C103"/>
  <c r="M103" s="1"/>
  <c r="B103"/>
  <c r="C103" i="35" s="1"/>
  <c r="A103" i="34"/>
  <c r="I102"/>
  <c r="S102" s="1"/>
  <c r="H102"/>
  <c r="R102" s="1"/>
  <c r="G102"/>
  <c r="Q102" s="1"/>
  <c r="F102"/>
  <c r="P102" s="1"/>
  <c r="E102"/>
  <c r="O102" s="1"/>
  <c r="D102"/>
  <c r="N102" s="1"/>
  <c r="C102"/>
  <c r="M102" s="1"/>
  <c r="B102"/>
  <c r="C102" i="35" s="1"/>
  <c r="A102" i="34"/>
  <c r="I101"/>
  <c r="S101" s="1"/>
  <c r="H101"/>
  <c r="R101" s="1"/>
  <c r="G101"/>
  <c r="F101"/>
  <c r="P101" s="1"/>
  <c r="E101"/>
  <c r="O101" s="1"/>
  <c r="D101"/>
  <c r="N101" s="1"/>
  <c r="C101"/>
  <c r="M101" s="1"/>
  <c r="B101"/>
  <c r="C101" i="35" s="1"/>
  <c r="A101" i="34"/>
  <c r="I100"/>
  <c r="S100" s="1"/>
  <c r="H100"/>
  <c r="R100" s="1"/>
  <c r="G100"/>
  <c r="Q100" s="1"/>
  <c r="F100"/>
  <c r="P100" s="1"/>
  <c r="E100"/>
  <c r="O100" s="1"/>
  <c r="D100"/>
  <c r="N100" s="1"/>
  <c r="C100"/>
  <c r="M100" s="1"/>
  <c r="B100"/>
  <c r="C100" i="35" s="1"/>
  <c r="A100" i="34"/>
  <c r="I99"/>
  <c r="H99"/>
  <c r="R99" s="1"/>
  <c r="G99"/>
  <c r="Q99" s="1"/>
  <c r="F99"/>
  <c r="P99" s="1"/>
  <c r="E99"/>
  <c r="O99" s="1"/>
  <c r="D99"/>
  <c r="N99" s="1"/>
  <c r="C99"/>
  <c r="M99" s="1"/>
  <c r="B99"/>
  <c r="C99" i="35" s="1"/>
  <c r="A99" i="34"/>
  <c r="I98"/>
  <c r="S98" s="1"/>
  <c r="H98"/>
  <c r="R98" s="1"/>
  <c r="G98"/>
  <c r="F98"/>
  <c r="P98" s="1"/>
  <c r="E98"/>
  <c r="O98" s="1"/>
  <c r="D98"/>
  <c r="N98" s="1"/>
  <c r="C98"/>
  <c r="M98" s="1"/>
  <c r="B98"/>
  <c r="C98" i="35" s="1"/>
  <c r="A98" i="34"/>
  <c r="I97"/>
  <c r="S97" s="1"/>
  <c r="H97"/>
  <c r="R97" s="1"/>
  <c r="G97"/>
  <c r="Q97" s="1"/>
  <c r="F97"/>
  <c r="P97" s="1"/>
  <c r="E97"/>
  <c r="O97" s="1"/>
  <c r="D97"/>
  <c r="N97" s="1"/>
  <c r="C97"/>
  <c r="M97" s="1"/>
  <c r="B97"/>
  <c r="C97" i="35" s="1"/>
  <c r="A97" i="34"/>
  <c r="I96"/>
  <c r="S96" s="1"/>
  <c r="H96"/>
  <c r="R96" s="1"/>
  <c r="G96"/>
  <c r="Q96" s="1"/>
  <c r="F96"/>
  <c r="P96" s="1"/>
  <c r="E96"/>
  <c r="O96" s="1"/>
  <c r="D96"/>
  <c r="C96"/>
  <c r="M96" s="1"/>
  <c r="B96"/>
  <c r="C96" i="35" s="1"/>
  <c r="A96" i="34"/>
  <c r="I95"/>
  <c r="S95" s="1"/>
  <c r="H95"/>
  <c r="R95" s="1"/>
  <c r="G95"/>
  <c r="Q95" s="1"/>
  <c r="F95"/>
  <c r="P95" s="1"/>
  <c r="E95"/>
  <c r="O95" s="1"/>
  <c r="D95"/>
  <c r="N95" s="1"/>
  <c r="C95"/>
  <c r="M95" s="1"/>
  <c r="B95"/>
  <c r="C95" i="35" s="1"/>
  <c r="A95" i="34"/>
  <c r="I94"/>
  <c r="S94" s="1"/>
  <c r="H94"/>
  <c r="R94" s="1"/>
  <c r="G94"/>
  <c r="Q94" s="1"/>
  <c r="F94"/>
  <c r="P94" s="1"/>
  <c r="E94"/>
  <c r="O94" s="1"/>
  <c r="D94"/>
  <c r="N94" s="1"/>
  <c r="C94"/>
  <c r="M94" s="1"/>
  <c r="B94"/>
  <c r="A94"/>
  <c r="I93"/>
  <c r="S93" s="1"/>
  <c r="H93"/>
  <c r="R93" s="1"/>
  <c r="G93"/>
  <c r="F93"/>
  <c r="P93" s="1"/>
  <c r="E93"/>
  <c r="O93" s="1"/>
  <c r="D93"/>
  <c r="N93" s="1"/>
  <c r="C93"/>
  <c r="M93" s="1"/>
  <c r="B93"/>
  <c r="C93" i="35" s="1"/>
  <c r="A93" i="34"/>
  <c r="I92"/>
  <c r="S92" s="1"/>
  <c r="H92"/>
  <c r="R92" s="1"/>
  <c r="G92"/>
  <c r="Q92" s="1"/>
  <c r="F92"/>
  <c r="P92" s="1"/>
  <c r="E92"/>
  <c r="D92"/>
  <c r="N92" s="1"/>
  <c r="C92"/>
  <c r="M92" s="1"/>
  <c r="B92"/>
  <c r="C92" i="35" s="1"/>
  <c r="A92" i="34"/>
  <c r="I91"/>
  <c r="H91"/>
  <c r="R91" s="1"/>
  <c r="G91"/>
  <c r="Q91" s="1"/>
  <c r="F91"/>
  <c r="P91" s="1"/>
  <c r="E91"/>
  <c r="O91" s="1"/>
  <c r="D91"/>
  <c r="N91" s="1"/>
  <c r="C91"/>
  <c r="M91" s="1"/>
  <c r="B91"/>
  <c r="C91" i="35" s="1"/>
  <c r="A91" i="34"/>
  <c r="I90"/>
  <c r="S90" s="1"/>
  <c r="H90"/>
  <c r="R90" s="1"/>
  <c r="G90"/>
  <c r="Q90" s="1"/>
  <c r="F90"/>
  <c r="P90" s="1"/>
  <c r="E90"/>
  <c r="O90" s="1"/>
  <c r="D90"/>
  <c r="N90" s="1"/>
  <c r="C90"/>
  <c r="M90" s="1"/>
  <c r="B90"/>
  <c r="C90" i="35" s="1"/>
  <c r="A90" i="34"/>
  <c r="I89"/>
  <c r="S89" s="1"/>
  <c r="H89"/>
  <c r="R89" s="1"/>
  <c r="G89"/>
  <c r="Q89" s="1"/>
  <c r="F89"/>
  <c r="P89" s="1"/>
  <c r="E89"/>
  <c r="O89" s="1"/>
  <c r="D89"/>
  <c r="N89" s="1"/>
  <c r="C89"/>
  <c r="B89"/>
  <c r="C89" i="35" s="1"/>
  <c r="A89" i="34"/>
  <c r="I88"/>
  <c r="S88" s="1"/>
  <c r="H88"/>
  <c r="G88"/>
  <c r="Q88" s="1"/>
  <c r="F88"/>
  <c r="P88" s="1"/>
  <c r="E88"/>
  <c r="O88" s="1"/>
  <c r="D88"/>
  <c r="N88" s="1"/>
  <c r="C88"/>
  <c r="M88" s="1"/>
  <c r="B88"/>
  <c r="C88" i="35" s="1"/>
  <c r="A88" i="34"/>
  <c r="I87"/>
  <c r="S87" s="1"/>
  <c r="H87"/>
  <c r="R87" s="1"/>
  <c r="G87"/>
  <c r="Q87" s="1"/>
  <c r="F87"/>
  <c r="P87" s="1"/>
  <c r="E87"/>
  <c r="D87"/>
  <c r="N87" s="1"/>
  <c r="C87"/>
  <c r="M87" s="1"/>
  <c r="B87"/>
  <c r="C87" i="35" s="1"/>
  <c r="A87" i="34"/>
  <c r="I86"/>
  <c r="S86" s="1"/>
  <c r="H86"/>
  <c r="R86" s="1"/>
  <c r="G86"/>
  <c r="Q86" s="1"/>
  <c r="F86"/>
  <c r="P86" s="1"/>
  <c r="E86"/>
  <c r="O86" s="1"/>
  <c r="D86"/>
  <c r="N86" s="1"/>
  <c r="C86"/>
  <c r="B86"/>
  <c r="A86"/>
  <c r="I85"/>
  <c r="S85" s="1"/>
  <c r="H85"/>
  <c r="R85" s="1"/>
  <c r="G85"/>
  <c r="Q85" s="1"/>
  <c r="F85"/>
  <c r="P85" s="1"/>
  <c r="E85"/>
  <c r="O85" s="1"/>
  <c r="D85"/>
  <c r="N85" s="1"/>
  <c r="C85"/>
  <c r="M85" s="1"/>
  <c r="B85"/>
  <c r="C85" i="35" s="1"/>
  <c r="A85" i="34"/>
  <c r="I84"/>
  <c r="S84" s="1"/>
  <c r="H84"/>
  <c r="R84" s="1"/>
  <c r="G84"/>
  <c r="Q84" s="1"/>
  <c r="F84"/>
  <c r="P84" s="1"/>
  <c r="E84"/>
  <c r="O84" s="1"/>
  <c r="D84"/>
  <c r="C84"/>
  <c r="M84" s="1"/>
  <c r="B84"/>
  <c r="C84" i="35" s="1"/>
  <c r="A84" i="34"/>
  <c r="I83"/>
  <c r="H83"/>
  <c r="R83" s="1"/>
  <c r="G83"/>
  <c r="Q83" s="1"/>
  <c r="F83"/>
  <c r="P83" s="1"/>
  <c r="E83"/>
  <c r="O83" s="1"/>
  <c r="D83"/>
  <c r="N83" s="1"/>
  <c r="C83"/>
  <c r="M83" s="1"/>
  <c r="B83"/>
  <c r="C83" i="35" s="1"/>
  <c r="A83" i="34"/>
  <c r="I82"/>
  <c r="S82" s="1"/>
  <c r="H82"/>
  <c r="R82" s="1"/>
  <c r="G82"/>
  <c r="Q82" s="1"/>
  <c r="F82"/>
  <c r="E82"/>
  <c r="O82" s="1"/>
  <c r="D82"/>
  <c r="N82" s="1"/>
  <c r="C82"/>
  <c r="M82" s="1"/>
  <c r="B82"/>
  <c r="C82" i="35" s="1"/>
  <c r="A82" i="34"/>
  <c r="I81"/>
  <c r="S81" s="1"/>
  <c r="H81"/>
  <c r="R81" s="1"/>
  <c r="G81"/>
  <c r="Q81" s="1"/>
  <c r="F81"/>
  <c r="P81" s="1"/>
  <c r="E81"/>
  <c r="O81" s="1"/>
  <c r="D81"/>
  <c r="N81" s="1"/>
  <c r="C81"/>
  <c r="M81" s="1"/>
  <c r="B81"/>
  <c r="C81" i="35" s="1"/>
  <c r="A81" i="34"/>
  <c r="I80"/>
  <c r="S80" s="1"/>
  <c r="H80"/>
  <c r="G80"/>
  <c r="Q80" s="1"/>
  <c r="F80"/>
  <c r="P80" s="1"/>
  <c r="E80"/>
  <c r="O80" s="1"/>
  <c r="D80"/>
  <c r="N80" s="1"/>
  <c r="C80"/>
  <c r="M80" s="1"/>
  <c r="B80"/>
  <c r="C80" i="35" s="1"/>
  <c r="A80" i="34"/>
  <c r="I79"/>
  <c r="S79" s="1"/>
  <c r="H79"/>
  <c r="R79" s="1"/>
  <c r="G79"/>
  <c r="Q79" s="1"/>
  <c r="F79"/>
  <c r="P79" s="1"/>
  <c r="E79"/>
  <c r="O79" s="1"/>
  <c r="D79"/>
  <c r="N79" s="1"/>
  <c r="C79"/>
  <c r="M79" s="1"/>
  <c r="B79"/>
  <c r="A79"/>
  <c r="I78"/>
  <c r="S78" s="1"/>
  <c r="H78"/>
  <c r="G78"/>
  <c r="Q78" s="1"/>
  <c r="F78"/>
  <c r="P78" s="1"/>
  <c r="E78"/>
  <c r="O78" s="1"/>
  <c r="D78"/>
  <c r="N78" s="1"/>
  <c r="C78"/>
  <c r="M78" s="1"/>
  <c r="B78"/>
  <c r="A78"/>
  <c r="I77"/>
  <c r="S77" s="1"/>
  <c r="H77"/>
  <c r="R77" s="1"/>
  <c r="G77"/>
  <c r="Q77" s="1"/>
  <c r="F77"/>
  <c r="P77" s="1"/>
  <c r="E77"/>
  <c r="O77" s="1"/>
  <c r="D77"/>
  <c r="N77" s="1"/>
  <c r="C77"/>
  <c r="M77" s="1"/>
  <c r="B77"/>
  <c r="C77" i="35" s="1"/>
  <c r="A77" i="34"/>
  <c r="I76"/>
  <c r="S76" s="1"/>
  <c r="H76"/>
  <c r="G76"/>
  <c r="Q76" s="1"/>
  <c r="F76"/>
  <c r="P76" s="1"/>
  <c r="E76"/>
  <c r="O76" s="1"/>
  <c r="D76"/>
  <c r="N76" s="1"/>
  <c r="C76"/>
  <c r="M76" s="1"/>
  <c r="B76"/>
  <c r="C76" i="35" s="1"/>
  <c r="A76" i="34"/>
  <c r="I75"/>
  <c r="S75" s="1"/>
  <c r="H75"/>
  <c r="R75" s="1"/>
  <c r="G75"/>
  <c r="Q75" s="1"/>
  <c r="F75"/>
  <c r="P75" s="1"/>
  <c r="E75"/>
  <c r="O75" s="1"/>
  <c r="D75"/>
  <c r="C75"/>
  <c r="M75" s="1"/>
  <c r="B75"/>
  <c r="C75" i="35" s="1"/>
  <c r="A75" i="34"/>
  <c r="I74"/>
  <c r="S74" s="1"/>
  <c r="H74"/>
  <c r="R74" s="1"/>
  <c r="G74"/>
  <c r="F74"/>
  <c r="E74"/>
  <c r="D74"/>
  <c r="N74" s="1"/>
  <c r="C74"/>
  <c r="M74" s="1"/>
  <c r="B74"/>
  <c r="C74" i="35" s="1"/>
  <c r="A74" i="34"/>
  <c r="I73"/>
  <c r="H73"/>
  <c r="R73" s="1"/>
  <c r="G73"/>
  <c r="F73"/>
  <c r="P73" s="1"/>
  <c r="E73"/>
  <c r="O73" s="1"/>
  <c r="D73"/>
  <c r="N73" s="1"/>
  <c r="C73"/>
  <c r="M73" s="1"/>
  <c r="B73"/>
  <c r="C73" i="35" s="1"/>
  <c r="A73" i="34"/>
  <c r="I72"/>
  <c r="S72" s="1"/>
  <c r="H72"/>
  <c r="G72"/>
  <c r="F72"/>
  <c r="P72" s="1"/>
  <c r="E72"/>
  <c r="O72" s="1"/>
  <c r="D72"/>
  <c r="N72" s="1"/>
  <c r="C72"/>
  <c r="B72"/>
  <c r="C72" i="35" s="1"/>
  <c r="A72" i="34"/>
  <c r="I71"/>
  <c r="S71" s="1"/>
  <c r="H71"/>
  <c r="R71" s="1"/>
  <c r="G71"/>
  <c r="Q71" s="1"/>
  <c r="F71"/>
  <c r="P71" s="1"/>
  <c r="E71"/>
  <c r="D71"/>
  <c r="C71"/>
  <c r="M71" s="1"/>
  <c r="B71"/>
  <c r="C71" i="35" s="1"/>
  <c r="A71" i="34"/>
  <c r="I70"/>
  <c r="H70"/>
  <c r="R70" s="1"/>
  <c r="G70"/>
  <c r="F70"/>
  <c r="E70"/>
  <c r="D70"/>
  <c r="N70" s="1"/>
  <c r="C70"/>
  <c r="M70" s="1"/>
  <c r="B70"/>
  <c r="C70" i="35" s="1"/>
  <c r="A70" i="34"/>
  <c r="I69"/>
  <c r="S69" s="1"/>
  <c r="H69"/>
  <c r="R69" s="1"/>
  <c r="G69"/>
  <c r="F69"/>
  <c r="P69" s="1"/>
  <c r="E69"/>
  <c r="O69" s="1"/>
  <c r="D69"/>
  <c r="N69" s="1"/>
  <c r="C69"/>
  <c r="M69" s="1"/>
  <c r="B69"/>
  <c r="C69" i="35" s="1"/>
  <c r="A69" i="34"/>
  <c r="I68"/>
  <c r="S68" s="1"/>
  <c r="H68"/>
  <c r="R68" s="1"/>
  <c r="G68"/>
  <c r="Q68" s="1"/>
  <c r="F68"/>
  <c r="P68" s="1"/>
  <c r="E68"/>
  <c r="O68" s="1"/>
  <c r="D68"/>
  <c r="N68" s="1"/>
  <c r="C68"/>
  <c r="M68" s="1"/>
  <c r="B68"/>
  <c r="C68" i="35" s="1"/>
  <c r="A68" i="34"/>
  <c r="I67"/>
  <c r="S67" s="1"/>
  <c r="H67"/>
  <c r="R67" s="1"/>
  <c r="G67"/>
  <c r="Q67" s="1"/>
  <c r="F67"/>
  <c r="P67" s="1"/>
  <c r="E67"/>
  <c r="D67"/>
  <c r="C67"/>
  <c r="M67" s="1"/>
  <c r="B67"/>
  <c r="C67" i="35" s="1"/>
  <c r="A67" i="34"/>
  <c r="I66"/>
  <c r="H66"/>
  <c r="R66" s="1"/>
  <c r="G66"/>
  <c r="Q66" s="1"/>
  <c r="F66"/>
  <c r="E66"/>
  <c r="D66"/>
  <c r="N66" s="1"/>
  <c r="C66"/>
  <c r="M66" s="1"/>
  <c r="B66"/>
  <c r="C66" i="35" s="1"/>
  <c r="A66" i="34"/>
  <c r="I65"/>
  <c r="S65" s="1"/>
  <c r="H65"/>
  <c r="R65" s="1"/>
  <c r="G65"/>
  <c r="F65"/>
  <c r="P65" s="1"/>
  <c r="E65"/>
  <c r="O65" s="1"/>
  <c r="D65"/>
  <c r="N65" s="1"/>
  <c r="C65"/>
  <c r="M65" s="1"/>
  <c r="B65"/>
  <c r="C65" i="35" s="1"/>
  <c r="A65" i="34"/>
  <c r="I64"/>
  <c r="S64" s="1"/>
  <c r="H64"/>
  <c r="R64" s="1"/>
  <c r="G64"/>
  <c r="Q64" s="1"/>
  <c r="F64"/>
  <c r="P64" s="1"/>
  <c r="E64"/>
  <c r="D64"/>
  <c r="N64" s="1"/>
  <c r="C64"/>
  <c r="B64"/>
  <c r="A64"/>
  <c r="I63"/>
  <c r="S63" s="1"/>
  <c r="H63"/>
  <c r="R63" s="1"/>
  <c r="G63"/>
  <c r="Q63" s="1"/>
  <c r="F63"/>
  <c r="P63" s="1"/>
  <c r="E63"/>
  <c r="D63"/>
  <c r="C63"/>
  <c r="M63" s="1"/>
  <c r="B63"/>
  <c r="C63" i="35" s="1"/>
  <c r="A63" i="34"/>
  <c r="I62"/>
  <c r="S62" s="1"/>
  <c r="H62"/>
  <c r="R62" s="1"/>
  <c r="G62"/>
  <c r="Q62" s="1"/>
  <c r="F62"/>
  <c r="P62" s="1"/>
  <c r="E62"/>
  <c r="O62" s="1"/>
  <c r="D62"/>
  <c r="N62" s="1"/>
  <c r="C62"/>
  <c r="M62" s="1"/>
  <c r="B62"/>
  <c r="C62" i="35" s="1"/>
  <c r="A62" i="34"/>
  <c r="I61"/>
  <c r="S61" s="1"/>
  <c r="H61"/>
  <c r="R61" s="1"/>
  <c r="G61"/>
  <c r="F61"/>
  <c r="P61" s="1"/>
  <c r="E61"/>
  <c r="O61" s="1"/>
  <c r="D61"/>
  <c r="N61" s="1"/>
  <c r="C61"/>
  <c r="M61" s="1"/>
  <c r="B61"/>
  <c r="C61" i="35" s="1"/>
  <c r="A61" i="34"/>
  <c r="I60"/>
  <c r="S60" s="1"/>
  <c r="H60"/>
  <c r="R60" s="1"/>
  <c r="G60"/>
  <c r="Q60" s="1"/>
  <c r="F60"/>
  <c r="P60" s="1"/>
  <c r="E60"/>
  <c r="O60" s="1"/>
  <c r="D60"/>
  <c r="C60"/>
  <c r="M60" s="1"/>
  <c r="B60"/>
  <c r="C60" i="35" s="1"/>
  <c r="A60" i="34"/>
  <c r="I59"/>
  <c r="S59" s="1"/>
  <c r="H59"/>
  <c r="G59"/>
  <c r="Q59" s="1"/>
  <c r="F59"/>
  <c r="P59" s="1"/>
  <c r="E59"/>
  <c r="O59" s="1"/>
  <c r="D59"/>
  <c r="N59" s="1"/>
  <c r="C59"/>
  <c r="M59" s="1"/>
  <c r="B59"/>
  <c r="C59" i="35" s="1"/>
  <c r="A59" i="34"/>
  <c r="I58"/>
  <c r="H58"/>
  <c r="R58" s="1"/>
  <c r="G58"/>
  <c r="Q58" s="1"/>
  <c r="F58"/>
  <c r="E58"/>
  <c r="O58" s="1"/>
  <c r="D58"/>
  <c r="N58" s="1"/>
  <c r="C58"/>
  <c r="M58" s="1"/>
  <c r="B58"/>
  <c r="A58"/>
  <c r="I57"/>
  <c r="S57" s="1"/>
  <c r="H57"/>
  <c r="R57" s="1"/>
  <c r="G57"/>
  <c r="Q57" s="1"/>
  <c r="F57"/>
  <c r="P57" s="1"/>
  <c r="E57"/>
  <c r="O57" s="1"/>
  <c r="D57"/>
  <c r="C57"/>
  <c r="M57" s="1"/>
  <c r="B57"/>
  <c r="C57" i="35" s="1"/>
  <c r="A57" i="34"/>
  <c r="I56"/>
  <c r="H56"/>
  <c r="G56"/>
  <c r="F56"/>
  <c r="P56" s="1"/>
  <c r="E56"/>
  <c r="O56" s="1"/>
  <c r="D56"/>
  <c r="N56" s="1"/>
  <c r="C56"/>
  <c r="B56"/>
  <c r="C56" i="35" s="1"/>
  <c r="A56" i="34"/>
  <c r="I55"/>
  <c r="S55" s="1"/>
  <c r="H55"/>
  <c r="R55" s="1"/>
  <c r="G55"/>
  <c r="Q55" s="1"/>
  <c r="F55"/>
  <c r="P55" s="1"/>
  <c r="E55"/>
  <c r="O55" s="1"/>
  <c r="D55"/>
  <c r="C55"/>
  <c r="M55" s="1"/>
  <c r="B55"/>
  <c r="C55" i="35" s="1"/>
  <c r="A55" i="34"/>
  <c r="I54"/>
  <c r="S54" s="1"/>
  <c r="H54"/>
  <c r="R54" s="1"/>
  <c r="G54"/>
  <c r="F54"/>
  <c r="P54" s="1"/>
  <c r="E54"/>
  <c r="O54" s="1"/>
  <c r="D54"/>
  <c r="N54" s="1"/>
  <c r="C54"/>
  <c r="M54" s="1"/>
  <c r="B54"/>
  <c r="C54" i="35" s="1"/>
  <c r="A54" i="34"/>
  <c r="I53"/>
  <c r="S53" s="1"/>
  <c r="H53"/>
  <c r="R53" s="1"/>
  <c r="G53"/>
  <c r="F53"/>
  <c r="P53" s="1"/>
  <c r="E53"/>
  <c r="O53" s="1"/>
  <c r="D53"/>
  <c r="N53" s="1"/>
  <c r="C53"/>
  <c r="M53" s="1"/>
  <c r="B53"/>
  <c r="C53" i="35" s="1"/>
  <c r="A53" i="34"/>
  <c r="I52"/>
  <c r="S52" s="1"/>
  <c r="H52"/>
  <c r="R52" s="1"/>
  <c r="G52"/>
  <c r="Q52" s="1"/>
  <c r="F52"/>
  <c r="P52" s="1"/>
  <c r="E52"/>
  <c r="O52" s="1"/>
  <c r="D52"/>
  <c r="C52"/>
  <c r="M52" s="1"/>
  <c r="B52"/>
  <c r="C52" i="35" s="1"/>
  <c r="A52" i="34"/>
  <c r="I51"/>
  <c r="S51" s="1"/>
  <c r="H51"/>
  <c r="G51"/>
  <c r="Q51" s="1"/>
  <c r="F51"/>
  <c r="P51" s="1"/>
  <c r="E51"/>
  <c r="D51"/>
  <c r="N51" s="1"/>
  <c r="C51"/>
  <c r="M51" s="1"/>
  <c r="B51"/>
  <c r="C51" i="35" s="1"/>
  <c r="A51" i="34"/>
  <c r="I50"/>
  <c r="H50"/>
  <c r="R50" s="1"/>
  <c r="G50"/>
  <c r="Q50" s="1"/>
  <c r="F50"/>
  <c r="E50"/>
  <c r="O50" s="1"/>
  <c r="D50"/>
  <c r="N50" s="1"/>
  <c r="C50"/>
  <c r="B50"/>
  <c r="A50"/>
  <c r="I49"/>
  <c r="S49" s="1"/>
  <c r="H49"/>
  <c r="R49" s="1"/>
  <c r="G49"/>
  <c r="F49"/>
  <c r="P49" s="1"/>
  <c r="E49"/>
  <c r="O49" s="1"/>
  <c r="D49"/>
  <c r="N49" s="1"/>
  <c r="C49"/>
  <c r="M49" s="1"/>
  <c r="B49"/>
  <c r="C49" i="35" s="1"/>
  <c r="A49" i="34"/>
  <c r="I48"/>
  <c r="S48" s="1"/>
  <c r="H48"/>
  <c r="G48"/>
  <c r="F48"/>
  <c r="P48" s="1"/>
  <c r="E48"/>
  <c r="O48" s="1"/>
  <c r="D48"/>
  <c r="N48" s="1"/>
  <c r="C48"/>
  <c r="B48"/>
  <c r="C48" i="35" s="1"/>
  <c r="A48" i="34"/>
  <c r="I47"/>
  <c r="S47" s="1"/>
  <c r="H47"/>
  <c r="R47" s="1"/>
  <c r="G47"/>
  <c r="Q47" s="1"/>
  <c r="F47"/>
  <c r="P47" s="1"/>
  <c r="E47"/>
  <c r="D47"/>
  <c r="C47"/>
  <c r="M47" s="1"/>
  <c r="B47"/>
  <c r="C47" i="35" s="1"/>
  <c r="A47" i="34"/>
  <c r="I46"/>
  <c r="S46" s="1"/>
  <c r="H46"/>
  <c r="R46" s="1"/>
  <c r="G46"/>
  <c r="Q46" s="1"/>
  <c r="F46"/>
  <c r="P46" s="1"/>
  <c r="E46"/>
  <c r="O46" s="1"/>
  <c r="D46"/>
  <c r="N46" s="1"/>
  <c r="C46"/>
  <c r="M46" s="1"/>
  <c r="B46"/>
  <c r="C46" i="35" s="1"/>
  <c r="A46" i="34"/>
  <c r="I45"/>
  <c r="S45" s="1"/>
  <c r="H45"/>
  <c r="R45" s="1"/>
  <c r="G45"/>
  <c r="Q45" s="1"/>
  <c r="F45"/>
  <c r="P45" s="1"/>
  <c r="E45"/>
  <c r="D45"/>
  <c r="N45" s="1"/>
  <c r="C45"/>
  <c r="M45" s="1"/>
  <c r="B45"/>
  <c r="C45" i="35" s="1"/>
  <c r="A45" i="34"/>
  <c r="I44"/>
  <c r="S44" s="1"/>
  <c r="H44"/>
  <c r="G44"/>
  <c r="F44"/>
  <c r="P44" s="1"/>
  <c r="E44"/>
  <c r="O44" s="1"/>
  <c r="D44"/>
  <c r="N44" s="1"/>
  <c r="C44"/>
  <c r="B44"/>
  <c r="C44" i="35" s="1"/>
  <c r="A44" i="34"/>
  <c r="I43"/>
  <c r="H43"/>
  <c r="G43"/>
  <c r="Q43" s="1"/>
  <c r="F43"/>
  <c r="P43" s="1"/>
  <c r="E43"/>
  <c r="O43" s="1"/>
  <c r="D43"/>
  <c r="N43" s="1"/>
  <c r="C43"/>
  <c r="M43" s="1"/>
  <c r="B43"/>
  <c r="C43" i="35" s="1"/>
  <c r="A43" i="34"/>
  <c r="I42"/>
  <c r="H42"/>
  <c r="R42" s="1"/>
  <c r="G42"/>
  <c r="Q42" s="1"/>
  <c r="F42"/>
  <c r="P42" s="1"/>
  <c r="E42"/>
  <c r="O42" s="1"/>
  <c r="D42"/>
  <c r="N42" s="1"/>
  <c r="C42"/>
  <c r="M42" s="1"/>
  <c r="B42"/>
  <c r="C42" i="35" s="1"/>
  <c r="A42" i="34"/>
  <c r="I41"/>
  <c r="S41" s="1"/>
  <c r="H41"/>
  <c r="R41" s="1"/>
  <c r="G41"/>
  <c r="F41"/>
  <c r="P41" s="1"/>
  <c r="E41"/>
  <c r="O41" s="1"/>
  <c r="D41"/>
  <c r="N41" s="1"/>
  <c r="C41"/>
  <c r="M41" s="1"/>
  <c r="B41"/>
  <c r="C41" i="35" s="1"/>
  <c r="A41" i="34"/>
  <c r="I40"/>
  <c r="S40" s="1"/>
  <c r="H40"/>
  <c r="R40" s="1"/>
  <c r="G40"/>
  <c r="Q40" s="1"/>
  <c r="F40"/>
  <c r="P40" s="1"/>
  <c r="E40"/>
  <c r="O40" s="1"/>
  <c r="D40"/>
  <c r="N40" s="1"/>
  <c r="C40"/>
  <c r="M40" s="1"/>
  <c r="B40"/>
  <c r="C40" i="35" s="1"/>
  <c r="A40" i="34"/>
  <c r="I39"/>
  <c r="S39" s="1"/>
  <c r="H39"/>
  <c r="G39"/>
  <c r="Q39" s="1"/>
  <c r="F39"/>
  <c r="P39" s="1"/>
  <c r="E39"/>
  <c r="D39"/>
  <c r="N39" s="1"/>
  <c r="C39"/>
  <c r="M39" s="1"/>
  <c r="B39"/>
  <c r="C39" i="35" s="1"/>
  <c r="A39" i="34"/>
  <c r="I38"/>
  <c r="H38"/>
  <c r="R38" s="1"/>
  <c r="G38"/>
  <c r="Q38" s="1"/>
  <c r="F38"/>
  <c r="P38" s="1"/>
  <c r="E38"/>
  <c r="O38" s="1"/>
  <c r="D38"/>
  <c r="N38" s="1"/>
  <c r="C38"/>
  <c r="M38" s="1"/>
  <c r="B38"/>
  <c r="C38" i="35" s="1"/>
  <c r="A38" i="34"/>
  <c r="I37"/>
  <c r="S37" s="1"/>
  <c r="H37"/>
  <c r="R37" s="1"/>
  <c r="G37"/>
  <c r="F37"/>
  <c r="P37" s="1"/>
  <c r="E37"/>
  <c r="O37" s="1"/>
  <c r="D37"/>
  <c r="N37" s="1"/>
  <c r="C37"/>
  <c r="M37" s="1"/>
  <c r="B37"/>
  <c r="C37" i="35" s="1"/>
  <c r="A37" i="34"/>
  <c r="I36"/>
  <c r="S36" s="1"/>
  <c r="H36"/>
  <c r="R36" s="1"/>
  <c r="G36"/>
  <c r="Q36" s="1"/>
  <c r="F36"/>
  <c r="P36" s="1"/>
  <c r="E36"/>
  <c r="O36" s="1"/>
  <c r="D36"/>
  <c r="N36" s="1"/>
  <c r="C36"/>
  <c r="M36" s="1"/>
  <c r="B36"/>
  <c r="C36" i="35" s="1"/>
  <c r="A36" i="34"/>
  <c r="I35"/>
  <c r="S35" s="1"/>
  <c r="H35"/>
  <c r="G35"/>
  <c r="Q35" s="1"/>
  <c r="F35"/>
  <c r="P35" s="1"/>
  <c r="E35"/>
  <c r="D35"/>
  <c r="N35" s="1"/>
  <c r="C35"/>
  <c r="M35" s="1"/>
  <c r="B35"/>
  <c r="C35" i="35" s="1"/>
  <c r="A35" i="34"/>
  <c r="I34"/>
  <c r="H34"/>
  <c r="R34" s="1"/>
  <c r="G34"/>
  <c r="Q34" s="1"/>
  <c r="F34"/>
  <c r="E34"/>
  <c r="O34" s="1"/>
  <c r="D34"/>
  <c r="N34" s="1"/>
  <c r="C34"/>
  <c r="M34" s="1"/>
  <c r="B34"/>
  <c r="C34" i="35" s="1"/>
  <c r="A34" i="34"/>
  <c r="I33"/>
  <c r="S33" s="1"/>
  <c r="H33"/>
  <c r="R33" s="1"/>
  <c r="G33"/>
  <c r="Q33" s="1"/>
  <c r="F33"/>
  <c r="P33" s="1"/>
  <c r="E33"/>
  <c r="O33" s="1"/>
  <c r="D33"/>
  <c r="N33" s="1"/>
  <c r="C33"/>
  <c r="M33" s="1"/>
  <c r="B33"/>
  <c r="C33" i="35" s="1"/>
  <c r="A33" i="34"/>
  <c r="I32"/>
  <c r="H32"/>
  <c r="R32" s="1"/>
  <c r="G32"/>
  <c r="Q32" s="1"/>
  <c r="F32"/>
  <c r="P32" s="1"/>
  <c r="E32"/>
  <c r="O32" s="1"/>
  <c r="D32"/>
  <c r="C32"/>
  <c r="M32" s="1"/>
  <c r="B32"/>
  <c r="C32" i="35" s="1"/>
  <c r="A32" i="34"/>
  <c r="I31"/>
  <c r="H31"/>
  <c r="G31"/>
  <c r="Q31" s="1"/>
  <c r="F31"/>
  <c r="P31" s="1"/>
  <c r="E31"/>
  <c r="O31" s="1"/>
  <c r="D31"/>
  <c r="N31" s="1"/>
  <c r="C31"/>
  <c r="M31" s="1"/>
  <c r="B31"/>
  <c r="C31" i="35" s="1"/>
  <c r="A31" i="34"/>
  <c r="I30"/>
  <c r="H30"/>
  <c r="R30" s="1"/>
  <c r="G30"/>
  <c r="Q30" s="1"/>
  <c r="F30"/>
  <c r="P30" s="1"/>
  <c r="E30"/>
  <c r="O30" s="1"/>
  <c r="D30"/>
  <c r="N30" s="1"/>
  <c r="C30"/>
  <c r="M30" s="1"/>
  <c r="B30"/>
  <c r="A30"/>
  <c r="I29"/>
  <c r="S29" s="1"/>
  <c r="H29"/>
  <c r="R29" s="1"/>
  <c r="G29"/>
  <c r="F29"/>
  <c r="P29" s="1"/>
  <c r="E29"/>
  <c r="O29" s="1"/>
  <c r="D29"/>
  <c r="N29" s="1"/>
  <c r="C29"/>
  <c r="M29" s="1"/>
  <c r="B29"/>
  <c r="C29" i="35" s="1"/>
  <c r="A29" i="34"/>
  <c r="I28"/>
  <c r="S28" s="1"/>
  <c r="H28"/>
  <c r="R28" s="1"/>
  <c r="G28"/>
  <c r="Q28" s="1"/>
  <c r="F28"/>
  <c r="P28" s="1"/>
  <c r="E28"/>
  <c r="O28" s="1"/>
  <c r="D28"/>
  <c r="N28" s="1"/>
  <c r="C28"/>
  <c r="M28" s="1"/>
  <c r="B28"/>
  <c r="C28" i="35" s="1"/>
  <c r="A28" i="34"/>
  <c r="I27"/>
  <c r="S27" s="1"/>
  <c r="H27"/>
  <c r="G27"/>
  <c r="Q27" s="1"/>
  <c r="F27"/>
  <c r="P27" s="1"/>
  <c r="E27"/>
  <c r="D27"/>
  <c r="N27" s="1"/>
  <c r="C27"/>
  <c r="M27" s="1"/>
  <c r="B27"/>
  <c r="C27" i="35" s="1"/>
  <c r="A27" i="34"/>
  <c r="I26"/>
  <c r="H26"/>
  <c r="R26" s="1"/>
  <c r="G26"/>
  <c r="Q26" s="1"/>
  <c r="F26"/>
  <c r="P26" s="1"/>
  <c r="E26"/>
  <c r="O26" s="1"/>
  <c r="D26"/>
  <c r="N26" s="1"/>
  <c r="C26"/>
  <c r="M26" s="1"/>
  <c r="B26"/>
  <c r="C26" i="35" s="1"/>
  <c r="A26" i="34"/>
  <c r="I25"/>
  <c r="S25" s="1"/>
  <c r="H25"/>
  <c r="R25" s="1"/>
  <c r="G25"/>
  <c r="F25"/>
  <c r="P25" s="1"/>
  <c r="E25"/>
  <c r="O25" s="1"/>
  <c r="D25"/>
  <c r="N25" s="1"/>
  <c r="C25"/>
  <c r="M25" s="1"/>
  <c r="B25"/>
  <c r="C25" i="35" s="1"/>
  <c r="A25" i="34"/>
  <c r="I24"/>
  <c r="S24" s="1"/>
  <c r="H24"/>
  <c r="R24" s="1"/>
  <c r="G24"/>
  <c r="Q24" s="1"/>
  <c r="F24"/>
  <c r="P24" s="1"/>
  <c r="E24"/>
  <c r="O24" s="1"/>
  <c r="D24"/>
  <c r="N24" s="1"/>
  <c r="C24"/>
  <c r="M24" s="1"/>
  <c r="B24"/>
  <c r="C24" i="35" s="1"/>
  <c r="A24" i="34"/>
  <c r="I23"/>
  <c r="H23"/>
  <c r="R23" s="1"/>
  <c r="G23"/>
  <c r="Q23" s="1"/>
  <c r="F23"/>
  <c r="P23" s="1"/>
  <c r="E23"/>
  <c r="O23" s="1"/>
  <c r="D23"/>
  <c r="C23"/>
  <c r="M23" s="1"/>
  <c r="B23"/>
  <c r="C23" i="35" s="1"/>
  <c r="A23" i="34"/>
  <c r="I22"/>
  <c r="S22" s="1"/>
  <c r="H22"/>
  <c r="R22" s="1"/>
  <c r="G22"/>
  <c r="Q22" s="1"/>
  <c r="F22"/>
  <c r="E22"/>
  <c r="O22" s="1"/>
  <c r="D22"/>
  <c r="N22" s="1"/>
  <c r="C22"/>
  <c r="M22" s="1"/>
  <c r="B22"/>
  <c r="A22"/>
  <c r="I21"/>
  <c r="S21" s="1"/>
  <c r="H21"/>
  <c r="R21" s="1"/>
  <c r="G21"/>
  <c r="Q21" s="1"/>
  <c r="F21"/>
  <c r="P21" s="1"/>
  <c r="E21"/>
  <c r="O21" s="1"/>
  <c r="D21"/>
  <c r="N21" s="1"/>
  <c r="C21"/>
  <c r="B21"/>
  <c r="C21" i="35" s="1"/>
  <c r="A21" i="34"/>
  <c r="I20"/>
  <c r="S20" s="1"/>
  <c r="H20"/>
  <c r="R20" s="1"/>
  <c r="G20"/>
  <c r="F20"/>
  <c r="P20" s="1"/>
  <c r="E20"/>
  <c r="O20" s="1"/>
  <c r="D20"/>
  <c r="N20" s="1"/>
  <c r="C20"/>
  <c r="B20"/>
  <c r="C20" i="35" s="1"/>
  <c r="A20" i="34"/>
  <c r="I19"/>
  <c r="S19" s="1"/>
  <c r="H19"/>
  <c r="G19"/>
  <c r="Q19" s="1"/>
  <c r="F19"/>
  <c r="P19" s="1"/>
  <c r="E19"/>
  <c r="D19"/>
  <c r="N19" s="1"/>
  <c r="C19"/>
  <c r="M19" s="1"/>
  <c r="B19"/>
  <c r="C19" i="35" s="1"/>
  <c r="A19" i="34"/>
  <c r="I18"/>
  <c r="H18"/>
  <c r="R18" s="1"/>
  <c r="G18"/>
  <c r="Q18" s="1"/>
  <c r="F18"/>
  <c r="P18" s="1"/>
  <c r="E18"/>
  <c r="O18" s="1"/>
  <c r="D18"/>
  <c r="N18" s="1"/>
  <c r="C18"/>
  <c r="B18"/>
  <c r="C18" i="35" s="1"/>
  <c r="A18" i="34"/>
  <c r="I17"/>
  <c r="S17" s="1"/>
  <c r="H17"/>
  <c r="R17" s="1"/>
  <c r="G17"/>
  <c r="Q17" s="1"/>
  <c r="F17"/>
  <c r="P17" s="1"/>
  <c r="E17"/>
  <c r="O17" s="1"/>
  <c r="D17"/>
  <c r="N17" s="1"/>
  <c r="C17"/>
  <c r="M17" s="1"/>
  <c r="B17"/>
  <c r="C17" i="35" s="1"/>
  <c r="A17" i="34"/>
  <c r="I16"/>
  <c r="S16" s="1"/>
  <c r="H16"/>
  <c r="R16" s="1"/>
  <c r="G16"/>
  <c r="Q16" s="1"/>
  <c r="F16"/>
  <c r="E16"/>
  <c r="O16" s="1"/>
  <c r="D16"/>
  <c r="N16" s="1"/>
  <c r="C16"/>
  <c r="M16" s="1"/>
  <c r="B16"/>
  <c r="C16" i="35" s="1"/>
  <c r="A16" i="34"/>
  <c r="I15"/>
  <c r="S15" s="1"/>
  <c r="H15"/>
  <c r="R15" s="1"/>
  <c r="G15"/>
  <c r="Q15" s="1"/>
  <c r="F15"/>
  <c r="P15" s="1"/>
  <c r="E15"/>
  <c r="O15" s="1"/>
  <c r="D15"/>
  <c r="N15" s="1"/>
  <c r="C15"/>
  <c r="M15" s="1"/>
  <c r="B15"/>
  <c r="C15" i="35" s="1"/>
  <c r="A15" i="34"/>
  <c r="I14"/>
  <c r="S14" s="1"/>
  <c r="H14"/>
  <c r="R14" s="1"/>
  <c r="G14"/>
  <c r="F14"/>
  <c r="E14"/>
  <c r="O14" s="1"/>
  <c r="D14"/>
  <c r="N14" s="1"/>
  <c r="C14"/>
  <c r="M14" s="1"/>
  <c r="B14"/>
  <c r="C14" i="35" s="1"/>
  <c r="A14" i="34"/>
  <c r="I13"/>
  <c r="S13" s="1"/>
  <c r="H13"/>
  <c r="R13" s="1"/>
  <c r="G13"/>
  <c r="Q13" s="1"/>
  <c r="F13"/>
  <c r="P13" s="1"/>
  <c r="E13"/>
  <c r="O13" s="1"/>
  <c r="D13"/>
  <c r="N13" s="1"/>
  <c r="C13"/>
  <c r="M13" s="1"/>
  <c r="B13"/>
  <c r="C13" i="35" s="1"/>
  <c r="A13" i="34"/>
  <c r="I12"/>
  <c r="S12" s="1"/>
  <c r="H12"/>
  <c r="R12" s="1"/>
  <c r="G12"/>
  <c r="F12"/>
  <c r="P12" s="1"/>
  <c r="E12"/>
  <c r="D12"/>
  <c r="N12" s="1"/>
  <c r="C12"/>
  <c r="B12"/>
  <c r="C12" i="35" s="1"/>
  <c r="A12" i="34"/>
  <c r="I11"/>
  <c r="S11" s="1"/>
  <c r="H11"/>
  <c r="G11"/>
  <c r="Q11" s="1"/>
  <c r="F11"/>
  <c r="P11" s="1"/>
  <c r="E11"/>
  <c r="O11" s="1"/>
  <c r="D11"/>
  <c r="N11" s="1"/>
  <c r="C11"/>
  <c r="M11" s="1"/>
  <c r="B11"/>
  <c r="C11" i="35" s="1"/>
  <c r="A11" i="34"/>
  <c r="I10"/>
  <c r="H10"/>
  <c r="R10" s="1"/>
  <c r="G10"/>
  <c r="Q10" s="1"/>
  <c r="F10"/>
  <c r="E10"/>
  <c r="O10" s="1"/>
  <c r="D10"/>
  <c r="N10" s="1"/>
  <c r="C10"/>
  <c r="M10" s="1"/>
  <c r="B10"/>
  <c r="C10" i="35" s="1"/>
  <c r="A10" i="34"/>
  <c r="I9"/>
  <c r="S9" s="1"/>
  <c r="H9"/>
  <c r="R9" s="1"/>
  <c r="G9"/>
  <c r="Q9" s="1"/>
  <c r="F9"/>
  <c r="P9" s="1"/>
  <c r="E9"/>
  <c r="O9" s="1"/>
  <c r="D9"/>
  <c r="N9" s="1"/>
  <c r="C9"/>
  <c r="B9"/>
  <c r="C9" i="35" s="1"/>
  <c r="A9" i="34"/>
  <c r="I8"/>
  <c r="S8" s="1"/>
  <c r="H8"/>
  <c r="R8" s="1"/>
  <c r="G8"/>
  <c r="Q8" s="1"/>
  <c r="F8"/>
  <c r="P8" s="1"/>
  <c r="E8"/>
  <c r="O8" s="1"/>
  <c r="D8"/>
  <c r="N8" s="1"/>
  <c r="C8"/>
  <c r="M8" s="1"/>
  <c r="B8"/>
  <c r="C8" i="35" s="1"/>
  <c r="A8" i="34"/>
  <c r="I7"/>
  <c r="S7" s="1"/>
  <c r="H7"/>
  <c r="R7" s="1"/>
  <c r="G7"/>
  <c r="Q7" s="1"/>
  <c r="F7"/>
  <c r="P7" s="1"/>
  <c r="E7"/>
  <c r="D7"/>
  <c r="C7"/>
  <c r="M7" s="1"/>
  <c r="B7"/>
  <c r="C7" i="35" s="1"/>
  <c r="A7" i="34"/>
  <c r="I6"/>
  <c r="S6" s="1"/>
  <c r="H6"/>
  <c r="R6" s="1"/>
  <c r="G6"/>
  <c r="Q6" s="1"/>
  <c r="F6"/>
  <c r="P6" s="1"/>
  <c r="E6"/>
  <c r="O6" s="1"/>
  <c r="D6"/>
  <c r="N6" s="1"/>
  <c r="C6"/>
  <c r="M6" s="1"/>
  <c r="B6"/>
  <c r="C6" i="35" s="1"/>
  <c r="A6" i="34"/>
  <c r="I5"/>
  <c r="S5" s="1"/>
  <c r="H5"/>
  <c r="R5" s="1"/>
  <c r="G5"/>
  <c r="Q5" s="1"/>
  <c r="F5"/>
  <c r="P5" s="1"/>
  <c r="E5"/>
  <c r="O5" s="1"/>
  <c r="D5"/>
  <c r="N5" s="1"/>
  <c r="C5"/>
  <c r="M5" s="1"/>
  <c r="B5"/>
  <c r="C5" i="35" s="1"/>
  <c r="A5" i="34"/>
  <c r="I4"/>
  <c r="S4" s="1"/>
  <c r="H4"/>
  <c r="R4" s="1"/>
  <c r="G4"/>
  <c r="F4"/>
  <c r="P4" s="1"/>
  <c r="E4"/>
  <c r="O4" s="1"/>
  <c r="D4"/>
  <c r="N4" s="1"/>
  <c r="C4"/>
  <c r="B4"/>
  <c r="C4" i="35" s="1"/>
  <c r="A4" i="34"/>
  <c r="I3"/>
  <c r="H3"/>
  <c r="G3"/>
  <c r="Q3" s="1"/>
  <c r="F3"/>
  <c r="P3" s="1"/>
  <c r="E3"/>
  <c r="D3"/>
  <c r="N3" s="1"/>
  <c r="C3"/>
  <c r="M3" s="1"/>
  <c r="B3"/>
  <c r="C3" i="35" s="1"/>
  <c r="A3" i="34"/>
  <c r="I2"/>
  <c r="S2" s="1"/>
  <c r="H2"/>
  <c r="G2"/>
  <c r="Q2" s="1"/>
  <c r="F2"/>
  <c r="E2"/>
  <c r="D2"/>
  <c r="C2"/>
  <c r="B2"/>
  <c r="C2" i="35" s="1"/>
  <c r="A2" i="34"/>
  <c r="R2"/>
  <c r="Q49"/>
  <c r="Q53"/>
  <c r="Q61"/>
  <c r="Q65"/>
  <c r="Q73"/>
  <c r="Q93"/>
  <c r="Q101"/>
  <c r="Q109"/>
  <c r="S104"/>
  <c r="Q98"/>
  <c r="O92"/>
  <c r="M86"/>
  <c r="C79" i="35"/>
  <c r="N75" i="34"/>
  <c r="N71"/>
  <c r="N67"/>
  <c r="N63"/>
  <c r="R59"/>
  <c r="S58"/>
  <c r="N57"/>
  <c r="N55"/>
  <c r="R51"/>
  <c r="S50"/>
  <c r="N47"/>
  <c r="R43"/>
  <c r="S42"/>
  <c r="R39"/>
  <c r="S38"/>
  <c r="R35"/>
  <c r="S34"/>
  <c r="R31"/>
  <c r="S30"/>
  <c r="R27"/>
  <c r="S26"/>
  <c r="N23"/>
  <c r="R19"/>
  <c r="S18"/>
  <c r="R11"/>
  <c r="S10"/>
  <c r="N7"/>
  <c r="R3"/>
  <c r="A1"/>
  <c r="B1"/>
  <c r="C1"/>
  <c r="D1"/>
  <c r="E1"/>
  <c r="F1"/>
  <c r="C106" i="35"/>
  <c r="C94"/>
  <c r="C86"/>
  <c r="C78"/>
  <c r="C64"/>
  <c r="C58"/>
  <c r="C50"/>
  <c r="C30"/>
  <c r="C22"/>
  <c r="S109" i="34"/>
  <c r="L109"/>
  <c r="L108"/>
  <c r="S107"/>
  <c r="L107"/>
  <c r="L106"/>
  <c r="L105"/>
  <c r="N104"/>
  <c r="L104"/>
  <c r="L103"/>
  <c r="L102"/>
  <c r="L101"/>
  <c r="L100"/>
  <c r="S99"/>
  <c r="L99"/>
  <c r="L98"/>
  <c r="L97"/>
  <c r="N96"/>
  <c r="L96"/>
  <c r="L95"/>
  <c r="L94"/>
  <c r="L93"/>
  <c r="L92"/>
  <c r="S91"/>
  <c r="L91"/>
  <c r="L90"/>
  <c r="M89"/>
  <c r="L89"/>
  <c r="U89" s="1"/>
  <c r="R88"/>
  <c r="L88"/>
  <c r="O87"/>
  <c r="L87"/>
  <c r="U87" s="1"/>
  <c r="L86"/>
  <c r="L85"/>
  <c r="N84"/>
  <c r="L84"/>
  <c r="S83"/>
  <c r="L83"/>
  <c r="P82"/>
  <c r="L82"/>
  <c r="L81"/>
  <c r="R80"/>
  <c r="L80"/>
  <c r="L79"/>
  <c r="R78"/>
  <c r="L78"/>
  <c r="L77"/>
  <c r="R76"/>
  <c r="L76"/>
  <c r="L75"/>
  <c r="Q74"/>
  <c r="P74"/>
  <c r="O74"/>
  <c r="L74"/>
  <c r="S73"/>
  <c r="L73"/>
  <c r="R72"/>
  <c r="Q72"/>
  <c r="M72"/>
  <c r="L72"/>
  <c r="O71"/>
  <c r="L71"/>
  <c r="S70"/>
  <c r="Q70"/>
  <c r="P70"/>
  <c r="O70"/>
  <c r="L70"/>
  <c r="Q69"/>
  <c r="L69"/>
  <c r="L68"/>
  <c r="O67"/>
  <c r="L67"/>
  <c r="S66"/>
  <c r="P66"/>
  <c r="O66"/>
  <c r="L66"/>
  <c r="L65"/>
  <c r="O64"/>
  <c r="M64"/>
  <c r="L64"/>
  <c r="O63"/>
  <c r="L63"/>
  <c r="U63" s="1"/>
  <c r="L62"/>
  <c r="L61"/>
  <c r="N60"/>
  <c r="L60"/>
  <c r="L59"/>
  <c r="P58"/>
  <c r="L58"/>
  <c r="L57"/>
  <c r="S56"/>
  <c r="R56"/>
  <c r="Q56"/>
  <c r="M56"/>
  <c r="L56"/>
  <c r="L55"/>
  <c r="Q54"/>
  <c r="L54"/>
  <c r="L53"/>
  <c r="N52"/>
  <c r="L52"/>
  <c r="U52" s="1"/>
  <c r="O51"/>
  <c r="L51"/>
  <c r="P50"/>
  <c r="M50"/>
  <c r="L50"/>
  <c r="L49"/>
  <c r="R48"/>
  <c r="Q48"/>
  <c r="M48"/>
  <c r="L48"/>
  <c r="O47"/>
  <c r="L47"/>
  <c r="L46"/>
  <c r="O45"/>
  <c r="L45"/>
  <c r="R44"/>
  <c r="Q44"/>
  <c r="M44"/>
  <c r="L44"/>
  <c r="S43"/>
  <c r="L43"/>
  <c r="L42"/>
  <c r="Q41"/>
  <c r="L41"/>
  <c r="L40"/>
  <c r="O39"/>
  <c r="L39"/>
  <c r="L38"/>
  <c r="Q37"/>
  <c r="L37"/>
  <c r="L36"/>
  <c r="O35"/>
  <c r="L35"/>
  <c r="P34"/>
  <c r="L34"/>
  <c r="L33"/>
  <c r="S32"/>
  <c r="N32"/>
  <c r="L32"/>
  <c r="S31"/>
  <c r="L31"/>
  <c r="U31" s="1"/>
  <c r="L30"/>
  <c r="Q29"/>
  <c r="L29"/>
  <c r="L28"/>
  <c r="O27"/>
  <c r="L27"/>
  <c r="L26"/>
  <c r="Q25"/>
  <c r="L25"/>
  <c r="L24"/>
  <c r="S23"/>
  <c r="L23"/>
  <c r="P22"/>
  <c r="L22"/>
  <c r="M21"/>
  <c r="L21"/>
  <c r="Q20"/>
  <c r="M20"/>
  <c r="L20"/>
  <c r="O19"/>
  <c r="L19"/>
  <c r="M18"/>
  <c r="L18"/>
  <c r="L17"/>
  <c r="P16"/>
  <c r="L16"/>
  <c r="L15"/>
  <c r="Q14"/>
  <c r="P14"/>
  <c r="L14"/>
  <c r="L13"/>
  <c r="Q12"/>
  <c r="O12"/>
  <c r="M12"/>
  <c r="L12"/>
  <c r="L11"/>
  <c r="P10"/>
  <c r="L10"/>
  <c r="M9"/>
  <c r="L9"/>
  <c r="L8"/>
  <c r="O7"/>
  <c r="L7"/>
  <c r="L6"/>
  <c r="L5"/>
  <c r="Q4"/>
  <c r="M4"/>
  <c r="L4"/>
  <c r="S3"/>
  <c r="O3"/>
  <c r="L3"/>
  <c r="I1"/>
  <c r="S1" s="1"/>
  <c r="H1"/>
  <c r="R1" s="1"/>
  <c r="G1"/>
  <c r="I25" i="1"/>
  <c r="I37" s="1"/>
  <c r="I49" s="1"/>
  <c r="I61" s="1"/>
  <c r="I73" s="1"/>
  <c r="I85" s="1"/>
  <c r="I97" s="1"/>
  <c r="I109" s="1"/>
  <c r="I24"/>
  <c r="I36" s="1"/>
  <c r="I48" s="1"/>
  <c r="I60" s="1"/>
  <c r="I72" s="1"/>
  <c r="I84" s="1"/>
  <c r="I96" s="1"/>
  <c r="I108" s="1"/>
  <c r="I23"/>
  <c r="I35" s="1"/>
  <c r="I47" s="1"/>
  <c r="I59" s="1"/>
  <c r="I71" s="1"/>
  <c r="I83" s="1"/>
  <c r="I95" s="1"/>
  <c r="I107" s="1"/>
  <c r="I22"/>
  <c r="I34" s="1"/>
  <c r="I46" s="1"/>
  <c r="I58" s="1"/>
  <c r="I70" s="1"/>
  <c r="I82" s="1"/>
  <c r="I94" s="1"/>
  <c r="I106" s="1"/>
  <c r="I21"/>
  <c r="I33" s="1"/>
  <c r="I45" s="1"/>
  <c r="I57" s="1"/>
  <c r="I69" s="1"/>
  <c r="I81" s="1"/>
  <c r="I93" s="1"/>
  <c r="I105" s="1"/>
  <c r="I20"/>
  <c r="I32" s="1"/>
  <c r="I44" s="1"/>
  <c r="I56" s="1"/>
  <c r="I68" s="1"/>
  <c r="I80" s="1"/>
  <c r="I92" s="1"/>
  <c r="I104" s="1"/>
  <c r="I19"/>
  <c r="I31" s="1"/>
  <c r="I43" s="1"/>
  <c r="I55" s="1"/>
  <c r="I67" s="1"/>
  <c r="I79" s="1"/>
  <c r="I91" s="1"/>
  <c r="I103" s="1"/>
  <c r="I18"/>
  <c r="I30" s="1"/>
  <c r="I42" s="1"/>
  <c r="I54" s="1"/>
  <c r="I66" s="1"/>
  <c r="I78" s="1"/>
  <c r="I90" s="1"/>
  <c r="I102" s="1"/>
  <c r="I17"/>
  <c r="I29" s="1"/>
  <c r="I41" s="1"/>
  <c r="I53" s="1"/>
  <c r="I65" s="1"/>
  <c r="I77" s="1"/>
  <c r="I89" s="1"/>
  <c r="I101" s="1"/>
  <c r="I16"/>
  <c r="I28" s="1"/>
  <c r="I40" s="1"/>
  <c r="I52" s="1"/>
  <c r="I64" s="1"/>
  <c r="I76" s="1"/>
  <c r="I88" s="1"/>
  <c r="I100" s="1"/>
  <c r="I15"/>
  <c r="I27" s="1"/>
  <c r="I39" s="1"/>
  <c r="I51" s="1"/>
  <c r="I63" s="1"/>
  <c r="I75" s="1"/>
  <c r="I87" s="1"/>
  <c r="I99" s="1"/>
  <c r="I14"/>
  <c r="I26" s="1"/>
  <c r="I38" s="1"/>
  <c r="I50" s="1"/>
  <c r="I62" s="1"/>
  <c r="I74" s="1"/>
  <c r="I86" s="1"/>
  <c r="I98" s="1"/>
  <c r="U6" i="34" l="1"/>
  <c r="U11"/>
  <c r="U29"/>
  <c r="U38"/>
  <c r="U42"/>
  <c r="U48"/>
  <c r="U68"/>
  <c r="U74"/>
  <c r="U84"/>
  <c r="U94"/>
  <c r="U102"/>
  <c r="G117" i="36"/>
  <c r="U4"/>
  <c r="U7"/>
  <c r="U17"/>
  <c r="D17" i="37" s="1"/>
  <c r="U20" i="36"/>
  <c r="U23"/>
  <c r="U29"/>
  <c r="D29" i="37" s="1"/>
  <c r="U45" i="36"/>
  <c r="U52"/>
  <c r="U61"/>
  <c r="U68"/>
  <c r="D68" i="37" s="1"/>
  <c r="U86" i="36"/>
  <c r="D86" i="37" s="1"/>
  <c r="U94" i="36"/>
  <c r="D94" i="37" s="1"/>
  <c r="U98" i="36"/>
  <c r="U106"/>
  <c r="D106" i="37" s="1"/>
  <c r="U5" i="34"/>
  <c r="U16"/>
  <c r="U27"/>
  <c r="U60"/>
  <c r="U78"/>
  <c r="U82"/>
  <c r="U86"/>
  <c r="U91"/>
  <c r="U96"/>
  <c r="U101"/>
  <c r="U104"/>
  <c r="U107"/>
  <c r="U3" i="36"/>
  <c r="D3" i="37" s="1"/>
  <c r="U6" i="36"/>
  <c r="D6" i="37" s="1"/>
  <c r="U10" i="36"/>
  <c r="U16"/>
  <c r="U19"/>
  <c r="U22"/>
  <c r="D22" i="37" s="1"/>
  <c r="U26" i="36"/>
  <c r="U32"/>
  <c r="U35"/>
  <c r="D35" i="37" s="1"/>
  <c r="U38" i="36"/>
  <c r="D38" i="37" s="1"/>
  <c r="U42" i="36"/>
  <c r="U48"/>
  <c r="U51"/>
  <c r="D51" i="37" s="1"/>
  <c r="U54" i="36"/>
  <c r="U58"/>
  <c r="U64"/>
  <c r="U67"/>
  <c r="U70"/>
  <c r="D70" i="37" s="1"/>
  <c r="U74" i="36"/>
  <c r="D74" i="37" s="1"/>
  <c r="U77" i="36"/>
  <c r="U81"/>
  <c r="D81" i="37" s="1"/>
  <c r="U85" i="36"/>
  <c r="D85" i="37" s="1"/>
  <c r="U89" i="36"/>
  <c r="U93"/>
  <c r="U97"/>
  <c r="D97" i="37" s="1"/>
  <c r="U101" i="36"/>
  <c r="D101" i="37" s="1"/>
  <c r="U109" i="36"/>
  <c r="U3" i="34"/>
  <c r="U12"/>
  <c r="U14"/>
  <c r="U19"/>
  <c r="U21"/>
  <c r="U30"/>
  <c r="U32"/>
  <c r="U35"/>
  <c r="U37"/>
  <c r="U39"/>
  <c r="U41"/>
  <c r="U43"/>
  <c r="U45"/>
  <c r="U47"/>
  <c r="U49"/>
  <c r="U51"/>
  <c r="U53"/>
  <c r="U58"/>
  <c r="U62"/>
  <c r="U64"/>
  <c r="U66"/>
  <c r="U67"/>
  <c r="U69"/>
  <c r="U71"/>
  <c r="U73"/>
  <c r="U85"/>
  <c r="U88"/>
  <c r="U90"/>
  <c r="U98"/>
  <c r="U106"/>
  <c r="I119" i="36"/>
  <c r="U5"/>
  <c r="U9"/>
  <c r="D9" i="37" s="1"/>
  <c r="U12" i="36"/>
  <c r="U15"/>
  <c r="U21"/>
  <c r="U25"/>
  <c r="D25" i="37" s="1"/>
  <c r="U28" i="36"/>
  <c r="D28" i="37" s="1"/>
  <c r="U31" i="36"/>
  <c r="U37"/>
  <c r="U41"/>
  <c r="D41" i="37" s="1"/>
  <c r="U44" i="36"/>
  <c r="U47"/>
  <c r="U53"/>
  <c r="U57"/>
  <c r="D57" i="37" s="1"/>
  <c r="U60" i="36"/>
  <c r="D60" i="37" s="1"/>
  <c r="U63" i="36"/>
  <c r="U69"/>
  <c r="U73"/>
  <c r="D73" i="37" s="1"/>
  <c r="U76" i="36"/>
  <c r="U80"/>
  <c r="U84"/>
  <c r="U88"/>
  <c r="D88" i="37" s="1"/>
  <c r="U92" i="36"/>
  <c r="U96"/>
  <c r="U100"/>
  <c r="U104"/>
  <c r="D104" i="37" s="1"/>
  <c r="U108" i="36"/>
  <c r="U13" i="34"/>
  <c r="U20"/>
  <c r="U22"/>
  <c r="U36"/>
  <c r="U40"/>
  <c r="U44"/>
  <c r="U46"/>
  <c r="U70"/>
  <c r="U72"/>
  <c r="U13" i="36"/>
  <c r="D13" i="37" s="1"/>
  <c r="U33" i="36"/>
  <c r="U36"/>
  <c r="U39"/>
  <c r="U49"/>
  <c r="D49" i="37" s="1"/>
  <c r="U55" i="36"/>
  <c r="U65"/>
  <c r="U71"/>
  <c r="U78"/>
  <c r="D78" i="37" s="1"/>
  <c r="U82" i="36"/>
  <c r="D82" i="37" s="1"/>
  <c r="U90" i="36"/>
  <c r="D90" i="37" s="1"/>
  <c r="U102" i="36"/>
  <c r="U7" i="34"/>
  <c r="U9"/>
  <c r="U18"/>
  <c r="U23"/>
  <c r="U25"/>
  <c r="U34"/>
  <c r="U50"/>
  <c r="U54"/>
  <c r="U56"/>
  <c r="U76"/>
  <c r="U80"/>
  <c r="U93"/>
  <c r="U99"/>
  <c r="U109"/>
  <c r="U4"/>
  <c r="U8"/>
  <c r="U10"/>
  <c r="U15"/>
  <c r="U17"/>
  <c r="U24"/>
  <c r="U26"/>
  <c r="U28"/>
  <c r="U33"/>
  <c r="U55"/>
  <c r="U57"/>
  <c r="U59"/>
  <c r="U61"/>
  <c r="U65"/>
  <c r="U75"/>
  <c r="U77"/>
  <c r="U79"/>
  <c r="U81"/>
  <c r="U83"/>
  <c r="U92"/>
  <c r="U95"/>
  <c r="U97"/>
  <c r="U100"/>
  <c r="U103"/>
  <c r="U105"/>
  <c r="U108"/>
  <c r="I111" i="36"/>
  <c r="U8"/>
  <c r="U11"/>
  <c r="D11" i="37" s="1"/>
  <c r="U14" i="36"/>
  <c r="U18"/>
  <c r="D18" i="37" s="1"/>
  <c r="U24" i="36"/>
  <c r="U27"/>
  <c r="D27" i="37" s="1"/>
  <c r="U30" i="36"/>
  <c r="D30" i="37" s="1"/>
  <c r="U34" i="36"/>
  <c r="U40"/>
  <c r="U43"/>
  <c r="D43" i="37" s="1"/>
  <c r="U46" i="36"/>
  <c r="U50"/>
  <c r="U56"/>
  <c r="U59"/>
  <c r="D59" i="37" s="1"/>
  <c r="U62" i="36"/>
  <c r="U66"/>
  <c r="D66" i="37" s="1"/>
  <c r="U72" i="36"/>
  <c r="U75"/>
  <c r="U79"/>
  <c r="U83"/>
  <c r="U87"/>
  <c r="U91"/>
  <c r="U95"/>
  <c r="C24" i="42"/>
  <c r="C22"/>
  <c r="C21"/>
  <c r="H21"/>
  <c r="M11"/>
  <c r="C11"/>
  <c r="G11"/>
  <c r="G26"/>
  <c r="M26"/>
  <c r="N26" s="1"/>
  <c r="G12"/>
  <c r="C12"/>
  <c r="M12"/>
  <c r="N12" s="1"/>
  <c r="G27"/>
  <c r="M27"/>
  <c r="C28"/>
  <c r="C27"/>
  <c r="H12"/>
  <c r="N22"/>
  <c r="H7"/>
  <c r="M7"/>
  <c r="G22"/>
  <c r="C7"/>
  <c r="M22"/>
  <c r="G7"/>
  <c r="G8"/>
  <c r="G23"/>
  <c r="H23" s="1"/>
  <c r="M23"/>
  <c r="N23" s="1"/>
  <c r="C8"/>
  <c r="M8"/>
  <c r="C23"/>
  <c r="C29"/>
  <c r="M28"/>
  <c r="N28" s="1"/>
  <c r="M13"/>
  <c r="C13"/>
  <c r="C14"/>
  <c r="G13"/>
  <c r="G28"/>
  <c r="G10"/>
  <c r="G25"/>
  <c r="M25"/>
  <c r="C10"/>
  <c r="M10"/>
  <c r="M5"/>
  <c r="G20"/>
  <c r="M20"/>
  <c r="G5"/>
  <c r="C30"/>
  <c r="C26"/>
  <c r="H25"/>
  <c r="C25"/>
  <c r="G9"/>
  <c r="G24"/>
  <c r="M9"/>
  <c r="M24"/>
  <c r="C9"/>
  <c r="G6"/>
  <c r="C6"/>
  <c r="G21"/>
  <c r="M21"/>
  <c r="M6"/>
  <c r="I113" i="36"/>
  <c r="I121"/>
  <c r="S121" s="1"/>
  <c r="G111"/>
  <c r="G123" s="1"/>
  <c r="Q123" s="1"/>
  <c r="G119"/>
  <c r="G131" s="1"/>
  <c r="Q131" s="1"/>
  <c r="I115"/>
  <c r="I127" s="1"/>
  <c r="S127" s="1"/>
  <c r="G113"/>
  <c r="Q113" s="1"/>
  <c r="G121"/>
  <c r="Q121" s="1"/>
  <c r="I117"/>
  <c r="S117" s="1"/>
  <c r="G110"/>
  <c r="G112"/>
  <c r="G114"/>
  <c r="G116"/>
  <c r="G118"/>
  <c r="G120"/>
  <c r="I125"/>
  <c r="S125" s="1"/>
  <c r="S113"/>
  <c r="I133"/>
  <c r="S133" s="1"/>
  <c r="D33" i="37"/>
  <c r="H110" i="36"/>
  <c r="H112"/>
  <c r="H114"/>
  <c r="H116"/>
  <c r="H118"/>
  <c r="H120"/>
  <c r="I110"/>
  <c r="I114"/>
  <c r="I118"/>
  <c r="D37" i="37"/>
  <c r="D39"/>
  <c r="D45"/>
  <c r="D47"/>
  <c r="G127" i="36"/>
  <c r="Q127" s="1"/>
  <c r="Q115"/>
  <c r="G129"/>
  <c r="Q129" s="1"/>
  <c r="Q117"/>
  <c r="Q119"/>
  <c r="I123"/>
  <c r="S123" s="1"/>
  <c r="S111"/>
  <c r="S115"/>
  <c r="I131"/>
  <c r="S131" s="1"/>
  <c r="S119"/>
  <c r="H111"/>
  <c r="H113"/>
  <c r="H115"/>
  <c r="H117"/>
  <c r="H119"/>
  <c r="H121"/>
  <c r="I112"/>
  <c r="I116"/>
  <c r="I120"/>
  <c r="D34" i="37"/>
  <c r="D36"/>
  <c r="D40"/>
  <c r="D44"/>
  <c r="D46"/>
  <c r="D48"/>
  <c r="D50"/>
  <c r="D52"/>
  <c r="D53"/>
  <c r="D54"/>
  <c r="D55"/>
  <c r="D56"/>
  <c r="D58"/>
  <c r="D61"/>
  <c r="D62"/>
  <c r="D63"/>
  <c r="D64"/>
  <c r="D67"/>
  <c r="D69"/>
  <c r="D71"/>
  <c r="D72"/>
  <c r="D75"/>
  <c r="D76"/>
  <c r="D77"/>
  <c r="D79"/>
  <c r="D80"/>
  <c r="D83"/>
  <c r="D84"/>
  <c r="D87"/>
  <c r="D89"/>
  <c r="D91"/>
  <c r="D92"/>
  <c r="D93"/>
  <c r="D95"/>
  <c r="D96"/>
  <c r="D98"/>
  <c r="D99"/>
  <c r="D100"/>
  <c r="D102"/>
  <c r="D103"/>
  <c r="D105"/>
  <c r="D107"/>
  <c r="D108"/>
  <c r="D109"/>
  <c r="D4"/>
  <c r="D7"/>
  <c r="D15"/>
  <c r="D19"/>
  <c r="D65"/>
  <c r="D5"/>
  <c r="D8"/>
  <c r="D10"/>
  <c r="D12"/>
  <c r="D14"/>
  <c r="D16"/>
  <c r="D20"/>
  <c r="D21"/>
  <c r="D23"/>
  <c r="D24"/>
  <c r="D26"/>
  <c r="D31"/>
  <c r="D32"/>
  <c r="D42"/>
  <c r="E6" i="41"/>
  <c r="E7"/>
  <c r="E8"/>
  <c r="E9"/>
  <c r="E10"/>
  <c r="E11"/>
  <c r="E12"/>
  <c r="E13"/>
  <c r="E14"/>
  <c r="E5"/>
  <c r="C6"/>
  <c r="C7"/>
  <c r="C8"/>
  <c r="C9"/>
  <c r="C10"/>
  <c r="C11"/>
  <c r="C12"/>
  <c r="C5"/>
  <c r="B2" i="37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P2" i="36"/>
  <c r="O2"/>
  <c r="N2"/>
  <c r="M2"/>
  <c r="L2"/>
  <c r="U115" l="1"/>
  <c r="U2"/>
  <c r="Q111"/>
  <c r="U111" s="1"/>
  <c r="I129"/>
  <c r="S129" s="1"/>
  <c r="N6" i="42"/>
  <c r="H24"/>
  <c r="H20"/>
  <c r="H15"/>
  <c r="H14"/>
  <c r="N30"/>
  <c r="O23"/>
  <c r="H22"/>
  <c r="I25"/>
  <c r="H13"/>
  <c r="N5"/>
  <c r="N8"/>
  <c r="N7"/>
  <c r="N27"/>
  <c r="N11"/>
  <c r="N25"/>
  <c r="N10"/>
  <c r="N29"/>
  <c r="I23"/>
  <c r="H5"/>
  <c r="H26"/>
  <c r="H6"/>
  <c r="I7" s="1"/>
  <c r="N24"/>
  <c r="N9"/>
  <c r="H10"/>
  <c r="H28"/>
  <c r="H30"/>
  <c r="H29"/>
  <c r="N13"/>
  <c r="N14"/>
  <c r="N15"/>
  <c r="H8"/>
  <c r="N20"/>
  <c r="H27"/>
  <c r="N21"/>
  <c r="H11"/>
  <c r="H9"/>
  <c r="G133" i="36"/>
  <c r="Q133" s="1"/>
  <c r="U133" s="1"/>
  <c r="G125"/>
  <c r="Q125" s="1"/>
  <c r="I124"/>
  <c r="S124" s="1"/>
  <c r="S112"/>
  <c r="H127"/>
  <c r="R127" s="1"/>
  <c r="R115"/>
  <c r="I130"/>
  <c r="S130" s="1"/>
  <c r="S118"/>
  <c r="H130"/>
  <c r="R130" s="1"/>
  <c r="R118"/>
  <c r="H122"/>
  <c r="R122" s="1"/>
  <c r="R110"/>
  <c r="G132"/>
  <c r="Q132" s="1"/>
  <c r="Q120"/>
  <c r="G124"/>
  <c r="Q124" s="1"/>
  <c r="Q112"/>
  <c r="H133"/>
  <c r="R133" s="1"/>
  <c r="R121"/>
  <c r="U121" s="1"/>
  <c r="H125"/>
  <c r="R125" s="1"/>
  <c r="R113"/>
  <c r="U113" s="1"/>
  <c r="D113" i="37" s="1"/>
  <c r="I126" i="36"/>
  <c r="S126" s="1"/>
  <c r="S114"/>
  <c r="H128"/>
  <c r="R128" s="1"/>
  <c r="R116"/>
  <c r="G130"/>
  <c r="Q130" s="1"/>
  <c r="Q118"/>
  <c r="Q110"/>
  <c r="G122"/>
  <c r="Q122" s="1"/>
  <c r="I132"/>
  <c r="S132" s="1"/>
  <c r="S120"/>
  <c r="H131"/>
  <c r="R131" s="1"/>
  <c r="R119"/>
  <c r="H123"/>
  <c r="R123" s="1"/>
  <c r="R111"/>
  <c r="S110"/>
  <c r="I122"/>
  <c r="S122" s="1"/>
  <c r="H126"/>
  <c r="R126" s="1"/>
  <c r="R114"/>
  <c r="G128"/>
  <c r="Q128" s="1"/>
  <c r="Q116"/>
  <c r="U116" s="1"/>
  <c r="I128"/>
  <c r="S128" s="1"/>
  <c r="S116"/>
  <c r="H129"/>
  <c r="R129" s="1"/>
  <c r="R117"/>
  <c r="H132"/>
  <c r="R132" s="1"/>
  <c r="R120"/>
  <c r="H124"/>
  <c r="R124" s="1"/>
  <c r="R112"/>
  <c r="G126"/>
  <c r="Q126" s="1"/>
  <c r="Q114"/>
  <c r="D2" i="37"/>
  <c r="D13" i="38"/>
  <c r="B2" i="35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P2" i="34"/>
  <c r="O2"/>
  <c r="N2"/>
  <c r="M2"/>
  <c r="L2"/>
  <c r="D3" i="35"/>
  <c r="E3" s="1"/>
  <c r="D4"/>
  <c r="E4" s="1"/>
  <c r="D5"/>
  <c r="E5" s="1"/>
  <c r="D6"/>
  <c r="E6" s="1"/>
  <c r="D7"/>
  <c r="E7" s="1"/>
  <c r="D8"/>
  <c r="E8" s="1"/>
  <c r="D9"/>
  <c r="E9" s="1"/>
  <c r="D10"/>
  <c r="E10" s="1"/>
  <c r="D11"/>
  <c r="E11" s="1"/>
  <c r="D12"/>
  <c r="E12" s="1"/>
  <c r="D13"/>
  <c r="E13" s="1"/>
  <c r="D14"/>
  <c r="E14" s="1"/>
  <c r="D15"/>
  <c r="E15" s="1"/>
  <c r="D16"/>
  <c r="E16" s="1"/>
  <c r="D17"/>
  <c r="E17" s="1"/>
  <c r="D18"/>
  <c r="E18" s="1"/>
  <c r="D19"/>
  <c r="E19" s="1"/>
  <c r="D20"/>
  <c r="E20" s="1"/>
  <c r="D21"/>
  <c r="E21" s="1"/>
  <c r="D22"/>
  <c r="E22" s="1"/>
  <c r="D23"/>
  <c r="E23" s="1"/>
  <c r="D24"/>
  <c r="E24" s="1"/>
  <c r="D25"/>
  <c r="E25" s="1"/>
  <c r="D26"/>
  <c r="E26" s="1"/>
  <c r="D27"/>
  <c r="E27" s="1"/>
  <c r="D28"/>
  <c r="E28" s="1"/>
  <c r="D29"/>
  <c r="E29" s="1"/>
  <c r="D30"/>
  <c r="E30" s="1"/>
  <c r="D31"/>
  <c r="E31" s="1"/>
  <c r="D32"/>
  <c r="E32" s="1"/>
  <c r="D33"/>
  <c r="E33" s="1"/>
  <c r="D34"/>
  <c r="E34" s="1"/>
  <c r="D35"/>
  <c r="E35" s="1"/>
  <c r="D36"/>
  <c r="E36" s="1"/>
  <c r="D37"/>
  <c r="E37" s="1"/>
  <c r="D38"/>
  <c r="E38" s="1"/>
  <c r="D39"/>
  <c r="E39" s="1"/>
  <c r="D40"/>
  <c r="E40" s="1"/>
  <c r="D41"/>
  <c r="E41" s="1"/>
  <c r="D42"/>
  <c r="E42" s="1"/>
  <c r="D43"/>
  <c r="E43" s="1"/>
  <c r="D44"/>
  <c r="E44" s="1"/>
  <c r="D45"/>
  <c r="E45" s="1"/>
  <c r="D46"/>
  <c r="E46" s="1"/>
  <c r="D47"/>
  <c r="E47" s="1"/>
  <c r="D48"/>
  <c r="E48" s="1"/>
  <c r="D49"/>
  <c r="E49" s="1"/>
  <c r="D50"/>
  <c r="E50" s="1"/>
  <c r="D51"/>
  <c r="E51" s="1"/>
  <c r="D52"/>
  <c r="E52" s="1"/>
  <c r="D53"/>
  <c r="E53" s="1"/>
  <c r="D54"/>
  <c r="E54" s="1"/>
  <c r="D55"/>
  <c r="E55" s="1"/>
  <c r="D56"/>
  <c r="E56" s="1"/>
  <c r="D57"/>
  <c r="E57" s="1"/>
  <c r="D58"/>
  <c r="E58" s="1"/>
  <c r="D59"/>
  <c r="E59" s="1"/>
  <c r="D60"/>
  <c r="E60" s="1"/>
  <c r="D61"/>
  <c r="E61" s="1"/>
  <c r="D62"/>
  <c r="E62" s="1"/>
  <c r="D63"/>
  <c r="E63" s="1"/>
  <c r="D64"/>
  <c r="E64" s="1"/>
  <c r="D65"/>
  <c r="E65" s="1"/>
  <c r="D66"/>
  <c r="E66" s="1"/>
  <c r="D67"/>
  <c r="E67" s="1"/>
  <c r="D68"/>
  <c r="E68" s="1"/>
  <c r="D69"/>
  <c r="E69" s="1"/>
  <c r="D70"/>
  <c r="E70" s="1"/>
  <c r="D71"/>
  <c r="E71" s="1"/>
  <c r="D72"/>
  <c r="E72" s="1"/>
  <c r="D73"/>
  <c r="E73" s="1"/>
  <c r="D74"/>
  <c r="E74" s="1"/>
  <c r="D75"/>
  <c r="E75" s="1"/>
  <c r="D76"/>
  <c r="E76" s="1"/>
  <c r="D77"/>
  <c r="E77" s="1"/>
  <c r="D78"/>
  <c r="E78" s="1"/>
  <c r="D79"/>
  <c r="E79" s="1"/>
  <c r="D80"/>
  <c r="E80" s="1"/>
  <c r="D81"/>
  <c r="E81" s="1"/>
  <c r="D82"/>
  <c r="E82" s="1"/>
  <c r="D83"/>
  <c r="E83" s="1"/>
  <c r="D84"/>
  <c r="E84" s="1"/>
  <c r="D85"/>
  <c r="E85" s="1"/>
  <c r="D86"/>
  <c r="E86" s="1"/>
  <c r="D87"/>
  <c r="E87" s="1"/>
  <c r="D88"/>
  <c r="E88" s="1"/>
  <c r="D89"/>
  <c r="E89" s="1"/>
  <c r="D90"/>
  <c r="E90" s="1"/>
  <c r="D91"/>
  <c r="E91" s="1"/>
  <c r="D92"/>
  <c r="E92" s="1"/>
  <c r="D93"/>
  <c r="E93" s="1"/>
  <c r="D94"/>
  <c r="E94" s="1"/>
  <c r="D95"/>
  <c r="E95" s="1"/>
  <c r="D96"/>
  <c r="E96" s="1"/>
  <c r="D97"/>
  <c r="E97" s="1"/>
  <c r="D98"/>
  <c r="E98" s="1"/>
  <c r="D99"/>
  <c r="E99" s="1"/>
  <c r="D100"/>
  <c r="E100" s="1"/>
  <c r="D101"/>
  <c r="E101" s="1"/>
  <c r="D102"/>
  <c r="E102" s="1"/>
  <c r="D103"/>
  <c r="E103" s="1"/>
  <c r="D104"/>
  <c r="E104" s="1"/>
  <c r="D105"/>
  <c r="E105" s="1"/>
  <c r="D106"/>
  <c r="E106" s="1"/>
  <c r="D107"/>
  <c r="E107" s="1"/>
  <c r="D108"/>
  <c r="E108" s="1"/>
  <c r="D109"/>
  <c r="E109" s="1"/>
  <c r="D126" i="37" l="1"/>
  <c r="U126" i="36"/>
  <c r="U124"/>
  <c r="D124" i="37" s="1"/>
  <c r="U122" i="36"/>
  <c r="U112"/>
  <c r="U117"/>
  <c r="D117" i="37" s="1"/>
  <c r="U2" i="34"/>
  <c r="D2" i="35" s="1"/>
  <c r="E2" s="1"/>
  <c r="E110" s="1"/>
  <c r="D14" i="38" s="1"/>
  <c r="U130" i="36"/>
  <c r="U132"/>
  <c r="D132" i="37" s="1"/>
  <c r="D127"/>
  <c r="U125" i="36"/>
  <c r="U127"/>
  <c r="D128" i="37"/>
  <c r="U128" i="36"/>
  <c r="U114"/>
  <c r="D114" i="37" s="1"/>
  <c r="D118"/>
  <c r="U118" i="36"/>
  <c r="U110"/>
  <c r="D125" i="37"/>
  <c r="U129" i="36"/>
  <c r="D129" i="37" s="1"/>
  <c r="D119"/>
  <c r="U119" i="36"/>
  <c r="D111" i="37"/>
  <c r="D121"/>
  <c r="U120" i="36"/>
  <c r="D115" i="37"/>
  <c r="U131" i="36"/>
  <c r="D131" i="37" s="1"/>
  <c r="U123" i="36"/>
  <c r="D123" i="37" s="1"/>
  <c r="I11" i="42"/>
  <c r="I8"/>
  <c r="O13"/>
  <c r="I28"/>
  <c r="O24"/>
  <c r="O11"/>
  <c r="O22"/>
  <c r="O21"/>
  <c r="I10"/>
  <c r="I6"/>
  <c r="O10"/>
  <c r="O27"/>
  <c r="O7"/>
  <c r="I13"/>
  <c r="I12"/>
  <c r="I15"/>
  <c r="I14"/>
  <c r="I24"/>
  <c r="I27"/>
  <c r="O15"/>
  <c r="I29"/>
  <c r="O12"/>
  <c r="O25"/>
  <c r="O8"/>
  <c r="I21"/>
  <c r="I22"/>
  <c r="I9"/>
  <c r="O14"/>
  <c r="I30"/>
  <c r="O9"/>
  <c r="I26"/>
  <c r="O29"/>
  <c r="O26"/>
  <c r="O30"/>
  <c r="O28"/>
  <c r="O6"/>
  <c r="D133" i="37"/>
  <c r="D110"/>
  <c r="D120"/>
  <c r="D130"/>
  <c r="D116"/>
  <c r="D122"/>
  <c r="D112"/>
  <c r="E12" i="13"/>
</calcChain>
</file>

<file path=xl/sharedStrings.xml><?xml version="1.0" encoding="utf-8"?>
<sst xmlns="http://schemas.openxmlformats.org/spreadsheetml/2006/main" count="123" uniqueCount="64">
  <si>
    <t>Model</t>
  </si>
  <si>
    <t>Year</t>
  </si>
  <si>
    <t>From Date</t>
  </si>
  <si>
    <t>To Date</t>
  </si>
  <si>
    <t>Actual</t>
  </si>
  <si>
    <t>Forecast</t>
  </si>
  <si>
    <t>Month</t>
  </si>
  <si>
    <t>Forecast Term</t>
  </si>
  <si>
    <t>Years</t>
  </si>
  <si>
    <t>Months</t>
  </si>
  <si>
    <t>Date</t>
  </si>
  <si>
    <t>LondonHDD</t>
  </si>
  <si>
    <t>LondonCDD</t>
  </si>
  <si>
    <t>LONFTE</t>
  </si>
  <si>
    <t>PeakDays</t>
  </si>
  <si>
    <t>Shoulder1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</si>
  <si>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</si>
  <si>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</si>
  <si>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</si>
  <si>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</si>
  <si>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</si>
  <si>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</si>
  <si>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</si>
  <si>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</si>
  <si>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</si>
  <si>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</si>
  <si>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</si>
  <si>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</si>
  <si>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</si>
  <si>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</si>
  <si>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</si>
  <si>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</si>
  <si>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</si>
  <si>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</si>
  <si>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Const</t>
  </si>
  <si>
    <t>Predicted Value</t>
  </si>
  <si>
    <t>Absolute % Error</t>
  </si>
  <si>
    <t xml:space="preserve">Predicted Value </t>
  </si>
  <si>
    <t xml:space="preserve">Absolute % Error  </t>
  </si>
  <si>
    <t>Mean Absolute Percentage Error (Annual)</t>
  </si>
  <si>
    <t>Mean Absolute Percentage Error (Monthly)</t>
  </si>
  <si>
    <t>Normalized Value</t>
  </si>
  <si>
    <t xml:space="preserve">Normalized Value </t>
  </si>
  <si>
    <t>% Change</t>
  </si>
  <si>
    <t>NSLS</t>
  </si>
  <si>
    <t>Dependent variable: NSLS</t>
  </si>
  <si>
    <t xml:space="preserve">NSLS </t>
  </si>
  <si>
    <t>Annual Predicted vs. Actual NSLS</t>
  </si>
  <si>
    <t>Annual Actual vs. Normalized NSLS</t>
  </si>
  <si>
    <t>Spring</t>
  </si>
  <si>
    <t>Fall</t>
  </si>
  <si>
    <t>trend</t>
  </si>
  <si>
    <t>MonthDays</t>
  </si>
  <si>
    <t>Share</t>
  </si>
  <si>
    <t>NSLS kWh</t>
  </si>
  <si>
    <t>USL</t>
  </si>
  <si>
    <t>Residential - Hensall</t>
  </si>
  <si>
    <t>Normalized kWh</t>
  </si>
  <si>
    <t>Geomean</t>
  </si>
  <si>
    <t>Actual kWh</t>
  </si>
  <si>
    <t>GS &lt; 50</t>
  </si>
  <si>
    <t>Residential - Festival</t>
  </si>
  <si>
    <t>Model 2: OLS, using observations 2005:01-2013:12 (T = 108)</t>
  </si>
  <si>
    <t>F(8, 99)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</si>
</sst>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0.0%"/>
    <numFmt numFmtId="167" formatCode="_-* #,##0_-;\-* #,##0_-;_-* &quot;-&quot;??_-;_-@_-"/>
    <numFmt numFmtId="168" formatCode="_-* #,##0.00000_-;\-* #,##0.00000_-;_-* &quot;-&quot;??_-;_-@_-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7" fontId="0" fillId="0" borderId="0" xfId="0" applyNumberFormat="1"/>
    <xf numFmtId="165" fontId="0" fillId="0" borderId="0" xfId="0" applyNumberFormat="1"/>
    <xf numFmtId="11" fontId="0" fillId="0" borderId="0" xfId="0" applyNumberFormat="1"/>
    <xf numFmtId="166" fontId="0" fillId="0" borderId="0" xfId="4" applyNumberFormat="1" applyFont="1"/>
    <xf numFmtId="0" fontId="0" fillId="0" borderId="0" xfId="0" applyNumberFormat="1"/>
    <xf numFmtId="0" fontId="0" fillId="0" borderId="0" xfId="0" applyAlignment="1">
      <alignment horizontal="left"/>
    </xf>
    <xf numFmtId="166" fontId="0" fillId="0" borderId="0" xfId="0" applyNumberFormat="1"/>
    <xf numFmtId="166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4" applyNumberFormat="1" applyFont="1" applyAlignment="1">
      <alignment horizontal="center"/>
    </xf>
    <xf numFmtId="166" fontId="5" fillId="0" borderId="0" xfId="4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7" fontId="6" fillId="0" borderId="0" xfId="5" applyNumberFormat="1" applyFont="1"/>
    <xf numFmtId="17" fontId="1" fillId="0" borderId="0" xfId="0" applyNumberFormat="1" applyFont="1"/>
    <xf numFmtId="0" fontId="1" fillId="0" borderId="0" xfId="0" applyNumberFormat="1" applyFont="1"/>
    <xf numFmtId="0" fontId="7" fillId="0" borderId="0" xfId="0" applyFont="1" applyAlignment="1">
      <alignment horizontal="center"/>
    </xf>
    <xf numFmtId="166" fontId="8" fillId="0" borderId="0" xfId="4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66" fontId="9" fillId="0" borderId="0" xfId="4" applyNumberFormat="1" applyFont="1" applyAlignment="1">
      <alignment horizontal="center"/>
    </xf>
    <xf numFmtId="168" fontId="9" fillId="0" borderId="0" xfId="6" applyNumberFormat="1" applyFont="1" applyAlignment="1">
      <alignment horizontal="center"/>
    </xf>
    <xf numFmtId="166" fontId="7" fillId="0" borderId="0" xfId="4" applyNumberFormat="1" applyFont="1" applyAlignment="1">
      <alignment horizontal="center"/>
    </xf>
    <xf numFmtId="0" fontId="0" fillId="0" borderId="0" xfId="0" applyAlignment="1">
      <alignment horizontal="center"/>
    </xf>
  </cellXfs>
  <cellStyles count="7">
    <cellStyle name="Comma" xfId="5" builtinId="3"/>
    <cellStyle name="Comma 2" xfId="3"/>
    <cellStyle name="Comma 3" xfId="6"/>
    <cellStyle name="Normal" xfId="0" builtinId="0"/>
    <cellStyle name="Normal 2" xfId="1"/>
    <cellStyle name="Percent" xfId="4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lineChart>
        <c:grouping val="standard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NSLS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Summ'!$C$2:$C$108</c:f>
              <c:numCache>
                <c:formatCode>_-* #,##0_-;\-* #,##0_-;_-* "-"??_-;_-@_-</c:formatCode>
                <c:ptCount val="107"/>
                <c:pt idx="0">
                  <c:v>28622997.07</c:v>
                </c:pt>
                <c:pt idx="1">
                  <c:v>24248151.560000002</c:v>
                </c:pt>
                <c:pt idx="2">
                  <c:v>25340650.720000003</c:v>
                </c:pt>
                <c:pt idx="3">
                  <c:v>20286648.91</c:v>
                </c:pt>
                <c:pt idx="4">
                  <c:v>19819607.190000001</c:v>
                </c:pt>
                <c:pt idx="5">
                  <c:v>24239634.66</c:v>
                </c:pt>
                <c:pt idx="6">
                  <c:v>25395311.940000001</c:v>
                </c:pt>
                <c:pt idx="7">
                  <c:v>24070887.219999999</c:v>
                </c:pt>
                <c:pt idx="8">
                  <c:v>20477242.48</c:v>
                </c:pt>
                <c:pt idx="9">
                  <c:v>20828690.909999996</c:v>
                </c:pt>
                <c:pt idx="10">
                  <c:v>22508551.010000002</c:v>
                </c:pt>
                <c:pt idx="11">
                  <c:v>27451289.5</c:v>
                </c:pt>
                <c:pt idx="12">
                  <c:v>25519571.829999998</c:v>
                </c:pt>
                <c:pt idx="13">
                  <c:v>23636616.529999997</c:v>
                </c:pt>
                <c:pt idx="14">
                  <c:v>24126650.760000002</c:v>
                </c:pt>
                <c:pt idx="15">
                  <c:v>19562803.740000002</c:v>
                </c:pt>
                <c:pt idx="16">
                  <c:v>19991986.050000001</c:v>
                </c:pt>
                <c:pt idx="17">
                  <c:v>20889575.020000003</c:v>
                </c:pt>
                <c:pt idx="18">
                  <c:v>24737970.199999999</c:v>
                </c:pt>
                <c:pt idx="19">
                  <c:v>22593665.560000002</c:v>
                </c:pt>
                <c:pt idx="20">
                  <c:v>19182041.209999997</c:v>
                </c:pt>
                <c:pt idx="21">
                  <c:v>21407417.84</c:v>
                </c:pt>
                <c:pt idx="22">
                  <c:v>22027561.960000001</c:v>
                </c:pt>
                <c:pt idx="23">
                  <c:v>25361773.539999999</c:v>
                </c:pt>
                <c:pt idx="24">
                  <c:v>25989297.806666661</c:v>
                </c:pt>
                <c:pt idx="25">
                  <c:v>25405002.176666662</c:v>
                </c:pt>
                <c:pt idx="26">
                  <c:v>24292353.446666665</c:v>
                </c:pt>
                <c:pt idx="27">
                  <c:v>21175397.006666664</c:v>
                </c:pt>
                <c:pt idx="28">
                  <c:v>19844241.896666665</c:v>
                </c:pt>
                <c:pt idx="29">
                  <c:v>22507117.626666661</c:v>
                </c:pt>
                <c:pt idx="30">
                  <c:v>22641026.906666666</c:v>
                </c:pt>
                <c:pt idx="31">
                  <c:v>23733180.766666666</c:v>
                </c:pt>
                <c:pt idx="32">
                  <c:v>20748753.376666665</c:v>
                </c:pt>
                <c:pt idx="33">
                  <c:v>21043161.836666662</c:v>
                </c:pt>
                <c:pt idx="34">
                  <c:v>23066783.216666665</c:v>
                </c:pt>
                <c:pt idx="35">
                  <c:v>27007513.506666664</c:v>
                </c:pt>
                <c:pt idx="36">
                  <c:v>26898401.383333337</c:v>
                </c:pt>
                <c:pt idx="37">
                  <c:v>25491713.493333336</c:v>
                </c:pt>
                <c:pt idx="38">
                  <c:v>25384508.963333335</c:v>
                </c:pt>
                <c:pt idx="39">
                  <c:v>20527641.313333336</c:v>
                </c:pt>
                <c:pt idx="40">
                  <c:v>19827797.303333335</c:v>
                </c:pt>
                <c:pt idx="41">
                  <c:v>21414260.283333335</c:v>
                </c:pt>
                <c:pt idx="42">
                  <c:v>23762525.153333336</c:v>
                </c:pt>
                <c:pt idx="43">
                  <c:v>22118269.213333335</c:v>
                </c:pt>
                <c:pt idx="44">
                  <c:v>20204472.273333337</c:v>
                </c:pt>
                <c:pt idx="45">
                  <c:v>21060690.823333338</c:v>
                </c:pt>
                <c:pt idx="46">
                  <c:v>23006111.283333331</c:v>
                </c:pt>
                <c:pt idx="47">
                  <c:v>27318717.57333333</c:v>
                </c:pt>
                <c:pt idx="48">
                  <c:v>28195934.98</c:v>
                </c:pt>
                <c:pt idx="49">
                  <c:v>23533242.719999995</c:v>
                </c:pt>
                <c:pt idx="50">
                  <c:v>23805160.720000003</c:v>
                </c:pt>
                <c:pt idx="51">
                  <c:v>21691888.189999998</c:v>
                </c:pt>
                <c:pt idx="52">
                  <c:v>19644740.68</c:v>
                </c:pt>
                <c:pt idx="53">
                  <c:v>19976014.390000004</c:v>
                </c:pt>
                <c:pt idx="54">
                  <c:v>20346936.549999997</c:v>
                </c:pt>
                <c:pt idx="55">
                  <c:v>22334126.620000001</c:v>
                </c:pt>
                <c:pt idx="56">
                  <c:v>19258864.259999998</c:v>
                </c:pt>
                <c:pt idx="57">
                  <c:v>20756342.680000003</c:v>
                </c:pt>
                <c:pt idx="58">
                  <c:v>21120714.619999994</c:v>
                </c:pt>
                <c:pt idx="59">
                  <c:v>25946111.009999998</c:v>
                </c:pt>
                <c:pt idx="60">
                  <c:v>26142073.753333338</c:v>
                </c:pt>
                <c:pt idx="61">
                  <c:v>22846232.453333337</c:v>
                </c:pt>
                <c:pt idx="62">
                  <c:v>21856743.573333338</c:v>
                </c:pt>
                <c:pt idx="63">
                  <c:v>18311020.943333331</c:v>
                </c:pt>
                <c:pt idx="64">
                  <c:v>19813333.883333333</c:v>
                </c:pt>
                <c:pt idx="65">
                  <c:v>20211623.123333335</c:v>
                </c:pt>
                <c:pt idx="66">
                  <c:v>24129649.153333332</c:v>
                </c:pt>
                <c:pt idx="67">
                  <c:v>23362004.293333333</c:v>
                </c:pt>
                <c:pt idx="68">
                  <c:v>18923454.90333334</c:v>
                </c:pt>
                <c:pt idx="69">
                  <c:v>19435090.90333334</c:v>
                </c:pt>
                <c:pt idx="70">
                  <c:v>21055943.953333341</c:v>
                </c:pt>
                <c:pt idx="71">
                  <c:v>25379014.213333335</c:v>
                </c:pt>
                <c:pt idx="72">
                  <c:v>25968288.383333337</c:v>
                </c:pt>
                <c:pt idx="73">
                  <c:v>22895626.133333344</c:v>
                </c:pt>
                <c:pt idx="74">
                  <c:v>23442172.173333336</c:v>
                </c:pt>
                <c:pt idx="75">
                  <c:v>19943782.243333336</c:v>
                </c:pt>
                <c:pt idx="76">
                  <c:v>19207800.74333334</c:v>
                </c:pt>
                <c:pt idx="77">
                  <c:v>19760831.673333336</c:v>
                </c:pt>
                <c:pt idx="78">
                  <c:v>25169327.073333334</c:v>
                </c:pt>
                <c:pt idx="79">
                  <c:v>22460865.073333338</c:v>
                </c:pt>
                <c:pt idx="80">
                  <c:v>19343184.393333334</c:v>
                </c:pt>
                <c:pt idx="81">
                  <c:v>19754696.887333337</c:v>
                </c:pt>
                <c:pt idx="82">
                  <c:v>20484671.063333333</c:v>
                </c:pt>
                <c:pt idx="83">
                  <c:v>24136908.163333334</c:v>
                </c:pt>
                <c:pt idx="84">
                  <c:v>24503624.296666659</c:v>
                </c:pt>
                <c:pt idx="85">
                  <c:v>21864892.256666664</c:v>
                </c:pt>
                <c:pt idx="86">
                  <c:v>20378098.906666666</c:v>
                </c:pt>
                <c:pt idx="87">
                  <c:v>18775059.906666663</c:v>
                </c:pt>
                <c:pt idx="88">
                  <c:v>18685878.536666665</c:v>
                </c:pt>
                <c:pt idx="89">
                  <c:v>20735989.536666665</c:v>
                </c:pt>
                <c:pt idx="90">
                  <c:v>24756579.266666666</c:v>
                </c:pt>
                <c:pt idx="91">
                  <c:v>21905861.66666666</c:v>
                </c:pt>
                <c:pt idx="92">
                  <c:v>18885814.516666662</c:v>
                </c:pt>
                <c:pt idx="93">
                  <c:v>19665509.326666664</c:v>
                </c:pt>
                <c:pt idx="94">
                  <c:v>21360467.68666666</c:v>
                </c:pt>
                <c:pt idx="95">
                  <c:v>23911472.796666663</c:v>
                </c:pt>
                <c:pt idx="96">
                  <c:v>24740826.696666665</c:v>
                </c:pt>
                <c:pt idx="97">
                  <c:v>22536631.536666662</c:v>
                </c:pt>
                <c:pt idx="98">
                  <c:v>22952454.086666659</c:v>
                </c:pt>
                <c:pt idx="99">
                  <c:v>20061175.656666666</c:v>
                </c:pt>
                <c:pt idx="100">
                  <c:v>18868716.00666666</c:v>
                </c:pt>
                <c:pt idx="101">
                  <c:v>20142170.716666665</c:v>
                </c:pt>
                <c:pt idx="102">
                  <c:v>24441287.616666667</c:v>
                </c:pt>
                <c:pt idx="103">
                  <c:v>21856231.656666663</c:v>
                </c:pt>
                <c:pt idx="104">
                  <c:v>19627599.206666663</c:v>
                </c:pt>
                <c:pt idx="105">
                  <c:v>20952918.896666661</c:v>
                </c:pt>
                <c:pt idx="106">
                  <c:v>23000874.046666667</c:v>
                </c:pt>
              </c:numCache>
            </c:numRef>
          </c:val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Summ'!$A$2:$A$108</c:f>
              <c:numCache>
                <c:formatCode>mmm\-yy</c:formatCode>
                <c:ptCount val="107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</c:numCache>
            </c:numRef>
          </c:cat>
          <c:val>
            <c:numRef>
              <c:f>'Predicted Monthly Data Summ'!$D$2:$D$108</c:f>
              <c:numCache>
                <c:formatCode>General</c:formatCode>
                <c:ptCount val="107"/>
                <c:pt idx="0">
                  <c:v>27981030.914878644</c:v>
                </c:pt>
                <c:pt idx="1">
                  <c:v>24432675.720883884</c:v>
                </c:pt>
                <c:pt idx="2">
                  <c:v>25242841.770144321</c:v>
                </c:pt>
                <c:pt idx="3">
                  <c:v>20890532.115965761</c:v>
                </c:pt>
                <c:pt idx="4">
                  <c:v>20459610.676469494</c:v>
                </c:pt>
                <c:pt idx="5">
                  <c:v>24213904.862106882</c:v>
                </c:pt>
                <c:pt idx="6">
                  <c:v>25570847.175822802</c:v>
                </c:pt>
                <c:pt idx="7">
                  <c:v>24499919.744492598</c:v>
                </c:pt>
                <c:pt idx="8">
                  <c:v>20105286.104133826</c:v>
                </c:pt>
                <c:pt idx="9">
                  <c:v>21663177.773032639</c:v>
                </c:pt>
                <c:pt idx="10">
                  <c:v>22310327.828499835</c:v>
                </c:pt>
                <c:pt idx="11">
                  <c:v>27143411.381343156</c:v>
                </c:pt>
                <c:pt idx="12">
                  <c:v>25355994.507662706</c:v>
                </c:pt>
                <c:pt idx="13">
                  <c:v>23662531.545025378</c:v>
                </c:pt>
                <c:pt idx="14">
                  <c:v>23892846.208433919</c:v>
                </c:pt>
                <c:pt idx="15">
                  <c:v>20209235.659040242</c:v>
                </c:pt>
                <c:pt idx="16">
                  <c:v>20799405.042002115</c:v>
                </c:pt>
                <c:pt idx="17">
                  <c:v>21022165.133755006</c:v>
                </c:pt>
                <c:pt idx="18">
                  <c:v>25136702.223782852</c:v>
                </c:pt>
                <c:pt idx="19">
                  <c:v>22573810.99617184</c:v>
                </c:pt>
                <c:pt idx="20">
                  <c:v>19343420.411168627</c:v>
                </c:pt>
                <c:pt idx="21">
                  <c:v>22187357.126436651</c:v>
                </c:pt>
                <c:pt idx="22">
                  <c:v>22200909.273835666</c:v>
                </c:pt>
                <c:pt idx="23">
                  <c:v>25034197.305035248</c:v>
                </c:pt>
                <c:pt idx="24">
                  <c:v>26488059.968655489</c:v>
                </c:pt>
                <c:pt idx="25">
                  <c:v>25298619.371695902</c:v>
                </c:pt>
                <c:pt idx="26">
                  <c:v>23553455.815735117</c:v>
                </c:pt>
                <c:pt idx="27">
                  <c:v>21055675.789621338</c:v>
                </c:pt>
                <c:pt idx="28">
                  <c:v>20350296.707090929</c:v>
                </c:pt>
                <c:pt idx="29">
                  <c:v>21787082.746537097</c:v>
                </c:pt>
                <c:pt idx="30">
                  <c:v>22683507.516811732</c:v>
                </c:pt>
                <c:pt idx="31">
                  <c:v>23531118.205997683</c:v>
                </c:pt>
                <c:pt idx="32">
                  <c:v>20251198.828447491</c:v>
                </c:pt>
                <c:pt idx="33">
                  <c:v>21431151.429084744</c:v>
                </c:pt>
                <c:pt idx="34">
                  <c:v>23199093.506842092</c:v>
                </c:pt>
                <c:pt idx="35">
                  <c:v>26629185.246931784</c:v>
                </c:pt>
                <c:pt idx="36">
                  <c:v>26352791.928450704</c:v>
                </c:pt>
                <c:pt idx="37">
                  <c:v>25413892.958947212</c:v>
                </c:pt>
                <c:pt idx="38">
                  <c:v>24681745.990295924</c:v>
                </c:pt>
                <c:pt idx="39">
                  <c:v>20085805.996020056</c:v>
                </c:pt>
                <c:pt idx="40">
                  <c:v>20243429.332370363</c:v>
                </c:pt>
                <c:pt idx="41">
                  <c:v>21598047.779932078</c:v>
                </c:pt>
                <c:pt idx="42">
                  <c:v>23577326.931848738</c:v>
                </c:pt>
                <c:pt idx="43">
                  <c:v>21942152.640390828</c:v>
                </c:pt>
                <c:pt idx="44">
                  <c:v>19480710.630385347</c:v>
                </c:pt>
                <c:pt idx="45">
                  <c:v>21757082.302366003</c:v>
                </c:pt>
                <c:pt idx="46">
                  <c:v>22635823.100651439</c:v>
                </c:pt>
                <c:pt idx="47">
                  <c:v>26345004.473600879</c:v>
                </c:pt>
                <c:pt idx="48">
                  <c:v>27997316.532729805</c:v>
                </c:pt>
                <c:pt idx="49">
                  <c:v>22960365.750407301</c:v>
                </c:pt>
                <c:pt idx="50">
                  <c:v>22954590.903444998</c:v>
                </c:pt>
                <c:pt idx="51">
                  <c:v>19732940.126382519</c:v>
                </c:pt>
                <c:pt idx="52">
                  <c:v>18896899.189617362</c:v>
                </c:pt>
                <c:pt idx="53">
                  <c:v>19894925.177143682</c:v>
                </c:pt>
                <c:pt idx="54">
                  <c:v>20161086.317265358</c:v>
                </c:pt>
                <c:pt idx="55">
                  <c:v>21829049.171512984</c:v>
                </c:pt>
                <c:pt idx="56">
                  <c:v>18519526.80469051</c:v>
                </c:pt>
                <c:pt idx="57">
                  <c:v>21018580.273538962</c:v>
                </c:pt>
                <c:pt idx="58">
                  <c:v>20836520.199663673</c:v>
                </c:pt>
                <c:pt idx="59">
                  <c:v>25523400.617392115</c:v>
                </c:pt>
                <c:pt idx="60">
                  <c:v>26298612.003933877</c:v>
                </c:pt>
                <c:pt idx="61">
                  <c:v>22937363.741116837</c:v>
                </c:pt>
                <c:pt idx="62">
                  <c:v>21851474.07558867</c:v>
                </c:pt>
                <c:pt idx="63">
                  <c:v>18800504.577000581</c:v>
                </c:pt>
                <c:pt idx="64">
                  <c:v>19855925.177061304</c:v>
                </c:pt>
                <c:pt idx="65">
                  <c:v>20627595.82102827</c:v>
                </c:pt>
                <c:pt idx="66">
                  <c:v>24137819.632489856</c:v>
                </c:pt>
                <c:pt idx="67">
                  <c:v>23737644.911403775</c:v>
                </c:pt>
                <c:pt idx="68">
                  <c:v>18884514.613594275</c:v>
                </c:pt>
                <c:pt idx="69">
                  <c:v>20071243.022287372</c:v>
                </c:pt>
                <c:pt idx="70">
                  <c:v>21417380.763154238</c:v>
                </c:pt>
                <c:pt idx="71">
                  <c:v>26282108.346265338</c:v>
                </c:pt>
                <c:pt idx="72">
                  <c:v>27041280.02795215</c:v>
                </c:pt>
                <c:pt idx="73">
                  <c:v>23457372.368408114</c:v>
                </c:pt>
                <c:pt idx="74">
                  <c:v>23655452.009837393</c:v>
                </c:pt>
                <c:pt idx="75">
                  <c:v>19872216.579514284</c:v>
                </c:pt>
                <c:pt idx="76">
                  <c:v>19230655.302836545</c:v>
                </c:pt>
                <c:pt idx="77">
                  <c:v>19748383.363862243</c:v>
                </c:pt>
                <c:pt idx="78">
                  <c:v>25163835.303219985</c:v>
                </c:pt>
                <c:pt idx="79">
                  <c:v>22130917.100686319</c:v>
                </c:pt>
                <c:pt idx="80">
                  <c:v>19135791.517299067</c:v>
                </c:pt>
                <c:pt idx="81">
                  <c:v>20265551.462825757</c:v>
                </c:pt>
                <c:pt idx="82">
                  <c:v>20697103.36971711</c:v>
                </c:pt>
                <c:pt idx="83">
                  <c:v>24300960.714995734</c:v>
                </c:pt>
                <c:pt idx="84">
                  <c:v>25225052.876918554</c:v>
                </c:pt>
                <c:pt idx="85">
                  <c:v>22653425.821021549</c:v>
                </c:pt>
                <c:pt idx="86">
                  <c:v>20414929.097967688</c:v>
                </c:pt>
                <c:pt idx="87">
                  <c:v>19679642.276682593</c:v>
                </c:pt>
                <c:pt idx="88">
                  <c:v>19197327.993476864</c:v>
                </c:pt>
                <c:pt idx="89">
                  <c:v>21461126.210772589</c:v>
                </c:pt>
                <c:pt idx="90">
                  <c:v>25261582.602458198</c:v>
                </c:pt>
                <c:pt idx="91">
                  <c:v>22109425.057388566</c:v>
                </c:pt>
                <c:pt idx="92">
                  <c:v>19272002.305936281</c:v>
                </c:pt>
                <c:pt idx="93">
                  <c:v>20463928.938638147</c:v>
                </c:pt>
                <c:pt idx="94">
                  <c:v>21427804.413544498</c:v>
                </c:pt>
                <c:pt idx="95">
                  <c:v>24052741.755316645</c:v>
                </c:pt>
                <c:pt idx="96">
                  <c:v>25370850.867811512</c:v>
                </c:pt>
                <c:pt idx="97">
                  <c:v>22901024.046367988</c:v>
                </c:pt>
                <c:pt idx="98">
                  <c:v>22903878.497805662</c:v>
                </c:pt>
                <c:pt idx="99">
                  <c:v>19817082.059235137</c:v>
                </c:pt>
                <c:pt idx="100">
                  <c:v>19289914.580359507</c:v>
                </c:pt>
                <c:pt idx="101">
                  <c:v>20205943.233718339</c:v>
                </c:pt>
                <c:pt idx="102">
                  <c:v>23107140.936156176</c:v>
                </c:pt>
                <c:pt idx="103">
                  <c:v>21036234.638863731</c:v>
                </c:pt>
                <c:pt idx="104">
                  <c:v>18885006.512547258</c:v>
                </c:pt>
                <c:pt idx="105">
                  <c:v>19603396.705770303</c:v>
                </c:pt>
                <c:pt idx="106">
                  <c:v>22123736.345909026</c:v>
                </c:pt>
              </c:numCache>
            </c:numRef>
          </c:val>
        </c:ser>
        <c:dLbls/>
        <c:marker val="1"/>
        <c:axId val="84436096"/>
        <c:axId val="84437632"/>
      </c:lineChart>
      <c:dateAx>
        <c:axId val="84436096"/>
        <c:scaling>
          <c:orientation val="minMax"/>
        </c:scaling>
        <c:axPos val="b"/>
        <c:numFmt formatCode="mmm\-yy" sourceLinked="1"/>
        <c:tickLblPos val="nextTo"/>
        <c:crossAx val="84437632"/>
        <c:crosses val="autoZero"/>
        <c:auto val="1"/>
        <c:lblOffset val="100"/>
        <c:baseTimeUnit val="months"/>
      </c:dateAx>
      <c:valAx>
        <c:axId val="84437632"/>
        <c:scaling>
          <c:orientation val="minMax"/>
          <c:max val="28622997.07"/>
          <c:min val="18311020.943333328"/>
        </c:scaling>
        <c:axPos val="l"/>
        <c:majorGridlines/>
        <c:numFmt formatCode="_-* #,##0_-;\-* #,##0_-;_-* &quot;-&quot;??_-;_-@_-" sourceLinked="1"/>
        <c:tickLblPos val="nextTo"/>
        <c:crossAx val="8443609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[Festival_2015_IRR_NSLS Forecast EP-15eii (2).xlsx]PredictedAnnualDataSumm!PivotTable2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NSLS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PredictedAnnualDataSumm!$B$4:$B$12</c:f>
              <c:numCache>
                <c:formatCode>#,##0_ ;[Red]\-#,##0\ </c:formatCode>
                <c:ptCount val="9"/>
                <c:pt idx="0">
                  <c:v>283289663.16999996</c:v>
                </c:pt>
                <c:pt idx="1">
                  <c:v>269037634.24000001</c:v>
                </c:pt>
                <c:pt idx="2">
                  <c:v>277453829.56999993</c:v>
                </c:pt>
                <c:pt idx="3">
                  <c:v>277015109.06000006</c:v>
                </c:pt>
                <c:pt idx="4">
                  <c:v>266610077.42000002</c:v>
                </c:pt>
                <c:pt idx="5">
                  <c:v>261466185.15000004</c:v>
                </c:pt>
                <c:pt idx="6">
                  <c:v>262568154.00400001</c:v>
                </c:pt>
                <c:pt idx="7">
                  <c:v>255429248.69999993</c:v>
                </c:pt>
                <c:pt idx="8">
                  <c:v>265429952.00999999</c:v>
                </c:pt>
              </c:numCache>
            </c:numRef>
          </c:val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PredictedAnnualDataSumm!$C$4:$C$12</c:f>
              <c:numCache>
                <c:formatCode>#,##0_ ;[Red]\-#,##0\ </c:formatCode>
                <c:ptCount val="9"/>
                <c:pt idx="0">
                  <c:v>284513566.06777382</c:v>
                </c:pt>
                <c:pt idx="1">
                  <c:v>271418575.43235022</c:v>
                </c:pt>
                <c:pt idx="2">
                  <c:v>276258445.1334514</c:v>
                </c:pt>
                <c:pt idx="3">
                  <c:v>274113814.06525958</c:v>
                </c:pt>
                <c:pt idx="4">
                  <c:v>260325201.06378928</c:v>
                </c:pt>
                <c:pt idx="5">
                  <c:v>264902186.68492439</c:v>
                </c:pt>
                <c:pt idx="6">
                  <c:v>264699519.12115467</c:v>
                </c:pt>
                <c:pt idx="7">
                  <c:v>261218989.35012218</c:v>
                </c:pt>
                <c:pt idx="8">
                  <c:v>260849556.40517724</c:v>
                </c:pt>
              </c:numCache>
            </c:numRef>
          </c:val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PredictedAnnualDataSumm!$D$4:$D$12</c:f>
              <c:numCache>
                <c:formatCode>0.0%</c:formatCode>
                <c:ptCount val="9"/>
                <c:pt idx="0">
                  <c:v>4.3203231776212294E-3</c:v>
                </c:pt>
                <c:pt idx="1">
                  <c:v>8.8498443687110556E-3</c:v>
                </c:pt>
                <c:pt idx="2">
                  <c:v>4.3084084959329879E-3</c:v>
                </c:pt>
                <c:pt idx="3">
                  <c:v>1.0473417874517742E-2</c:v>
                </c:pt>
                <c:pt idx="4">
                  <c:v>2.3573288815748539E-2</c:v>
                </c:pt>
                <c:pt idx="5">
                  <c:v>1.3141284533421272E-2</c:v>
                </c:pt>
                <c:pt idx="6">
                  <c:v>8.1173786106680263E-3</c:v>
                </c:pt>
                <c:pt idx="7">
                  <c:v>2.2666709782019793E-2</c:v>
                </c:pt>
                <c:pt idx="8">
                  <c:v>1.7256513705921891E-2</c:v>
                </c:pt>
              </c:numCache>
            </c:numRef>
          </c:val>
        </c:ser>
        <c:dLbls/>
        <c:marker val="1"/>
        <c:axId val="71955584"/>
        <c:axId val="71957120"/>
      </c:lineChart>
      <c:catAx>
        <c:axId val="71955584"/>
        <c:scaling>
          <c:orientation val="minMax"/>
        </c:scaling>
        <c:axPos val="b"/>
        <c:tickLblPos val="nextTo"/>
        <c:crossAx val="71957120"/>
        <c:crosses val="autoZero"/>
        <c:auto val="1"/>
        <c:lblAlgn val="ctr"/>
        <c:lblOffset val="100"/>
      </c:catAx>
      <c:valAx>
        <c:axId val="71957120"/>
        <c:scaling>
          <c:orientation val="minMax"/>
        </c:scaling>
        <c:axPos val="l"/>
        <c:majorGridlines/>
        <c:numFmt formatCode="#,##0_ ;[Red]\-#,##0\ " sourceLinked="1"/>
        <c:tickLblPos val="nextTo"/>
        <c:crossAx val="719555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[Festival_2015_IRR_NSLS Forecast EP-15eii (2).xlsx]PredictedAnnualDataSumm2!PivotTable2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NSLS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PredictedAnnualDataSumm2!$B$4:$B$12</c:f>
              <c:numCache>
                <c:formatCode>#,##0_ ;[Red]\-#,##0\ </c:formatCode>
                <c:ptCount val="9"/>
                <c:pt idx="0">
                  <c:v>283289663.16999996</c:v>
                </c:pt>
                <c:pt idx="1">
                  <c:v>269037634.24000001</c:v>
                </c:pt>
                <c:pt idx="2">
                  <c:v>277453829.56999993</c:v>
                </c:pt>
                <c:pt idx="3">
                  <c:v>277015109.06000006</c:v>
                </c:pt>
                <c:pt idx="4">
                  <c:v>266610077.42000002</c:v>
                </c:pt>
                <c:pt idx="5">
                  <c:v>261466185.15000004</c:v>
                </c:pt>
                <c:pt idx="6">
                  <c:v>262568154.00400001</c:v>
                </c:pt>
                <c:pt idx="7">
                  <c:v>255429248.69999993</c:v>
                </c:pt>
                <c:pt idx="8">
                  <c:v>265429952.00999999</c:v>
                </c:pt>
              </c:numCache>
            </c:numRef>
          </c:val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PredictedAnnualDataSumm2!$A$4:$A$12</c:f>
              <c:strCach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strCache>
            </c:strRef>
          </c:cat>
          <c:val>
            <c:numRef>
              <c:f>PredictedAnnualDataSumm2!$C$4:$C$12</c:f>
              <c:numCache>
                <c:formatCode>#,##0_ ;[Red]\-#,##0\ </c:formatCode>
                <c:ptCount val="9"/>
                <c:pt idx="0">
                  <c:v>284513566.06777382</c:v>
                </c:pt>
                <c:pt idx="1">
                  <c:v>271418575.43235022</c:v>
                </c:pt>
                <c:pt idx="2">
                  <c:v>276258445.1334514</c:v>
                </c:pt>
                <c:pt idx="3">
                  <c:v>274113814.06525958</c:v>
                </c:pt>
                <c:pt idx="4">
                  <c:v>260325201.06378928</c:v>
                </c:pt>
                <c:pt idx="5">
                  <c:v>264902186.68492439</c:v>
                </c:pt>
                <c:pt idx="6">
                  <c:v>264699519.12115467</c:v>
                </c:pt>
                <c:pt idx="7">
                  <c:v>261218989.35012218</c:v>
                </c:pt>
                <c:pt idx="8">
                  <c:v>260849556.40517724</c:v>
                </c:pt>
              </c:numCache>
            </c:numRef>
          </c:val>
        </c:ser>
        <c:dLbls/>
        <c:marker val="1"/>
        <c:axId val="84590976"/>
        <c:axId val="84592512"/>
      </c:lineChart>
      <c:catAx>
        <c:axId val="84590976"/>
        <c:scaling>
          <c:orientation val="minMax"/>
        </c:scaling>
        <c:axPos val="b"/>
        <c:tickLblPos val="nextTo"/>
        <c:crossAx val="84592512"/>
        <c:crosses val="autoZero"/>
        <c:auto val="1"/>
        <c:lblAlgn val="ctr"/>
        <c:lblOffset val="100"/>
      </c:catAx>
      <c:valAx>
        <c:axId val="84592512"/>
        <c:scaling>
          <c:orientation val="minMax"/>
        </c:scaling>
        <c:axPos val="l"/>
        <c:majorGridlines/>
        <c:numFmt formatCode="#,##0_ ;[Red]\-#,##0\ " sourceLinked="1"/>
        <c:tickLblPos val="nextTo"/>
        <c:crossAx val="8459097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lineChart>
        <c:grouping val="standard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NSLS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Summ'!$C$2:$C$133</c:f>
              <c:numCache>
                <c:formatCode>_-* #,##0_-;\-* #,##0_-;_-* "-"??_-;_-@_-</c:formatCode>
                <c:ptCount val="132"/>
                <c:pt idx="0">
                  <c:v>28622997.07</c:v>
                </c:pt>
                <c:pt idx="1">
                  <c:v>24248151.560000002</c:v>
                </c:pt>
                <c:pt idx="2">
                  <c:v>25340650.720000003</c:v>
                </c:pt>
                <c:pt idx="3">
                  <c:v>20286648.91</c:v>
                </c:pt>
                <c:pt idx="4">
                  <c:v>19819607.190000001</c:v>
                </c:pt>
                <c:pt idx="5">
                  <c:v>24239634.66</c:v>
                </c:pt>
                <c:pt idx="6">
                  <c:v>25395311.940000001</c:v>
                </c:pt>
                <c:pt idx="7">
                  <c:v>24070887.219999999</c:v>
                </c:pt>
                <c:pt idx="8">
                  <c:v>20477242.48</c:v>
                </c:pt>
                <c:pt idx="9">
                  <c:v>20828690.909999996</c:v>
                </c:pt>
                <c:pt idx="10">
                  <c:v>22508551.010000002</c:v>
                </c:pt>
                <c:pt idx="11">
                  <c:v>27451289.5</c:v>
                </c:pt>
                <c:pt idx="12">
                  <c:v>25519571.829999998</c:v>
                </c:pt>
                <c:pt idx="13">
                  <c:v>23636616.529999997</c:v>
                </c:pt>
                <c:pt idx="14">
                  <c:v>24126650.760000002</c:v>
                </c:pt>
                <c:pt idx="15">
                  <c:v>19562803.740000002</c:v>
                </c:pt>
                <c:pt idx="16">
                  <c:v>19991986.050000001</c:v>
                </c:pt>
                <c:pt idx="17">
                  <c:v>20889575.020000003</c:v>
                </c:pt>
                <c:pt idx="18">
                  <c:v>24737970.199999999</c:v>
                </c:pt>
                <c:pt idx="19">
                  <c:v>22593665.560000002</c:v>
                </c:pt>
                <c:pt idx="20">
                  <c:v>19182041.209999997</c:v>
                </c:pt>
                <c:pt idx="21">
                  <c:v>21407417.84</c:v>
                </c:pt>
                <c:pt idx="22">
                  <c:v>22027561.960000001</c:v>
                </c:pt>
                <c:pt idx="23">
                  <c:v>25361773.539999999</c:v>
                </c:pt>
                <c:pt idx="24">
                  <c:v>25989297.806666661</c:v>
                </c:pt>
                <c:pt idx="25">
                  <c:v>25405002.176666662</c:v>
                </c:pt>
                <c:pt idx="26">
                  <c:v>24292353.446666665</c:v>
                </c:pt>
                <c:pt idx="27">
                  <c:v>21175397.006666664</c:v>
                </c:pt>
                <c:pt idx="28">
                  <c:v>19844241.896666665</c:v>
                </c:pt>
                <c:pt idx="29">
                  <c:v>22507117.626666661</c:v>
                </c:pt>
                <c:pt idx="30">
                  <c:v>22641026.906666666</c:v>
                </c:pt>
                <c:pt idx="31">
                  <c:v>23733180.766666666</c:v>
                </c:pt>
                <c:pt idx="32">
                  <c:v>20748753.376666665</c:v>
                </c:pt>
                <c:pt idx="33">
                  <c:v>21043161.836666662</c:v>
                </c:pt>
                <c:pt idx="34">
                  <c:v>23066783.216666665</c:v>
                </c:pt>
                <c:pt idx="35">
                  <c:v>27007513.506666664</c:v>
                </c:pt>
                <c:pt idx="36">
                  <c:v>26898401.383333337</c:v>
                </c:pt>
                <c:pt idx="37">
                  <c:v>25491713.493333336</c:v>
                </c:pt>
                <c:pt idx="38">
                  <c:v>25384508.963333335</c:v>
                </c:pt>
                <c:pt idx="39">
                  <c:v>20527641.313333336</c:v>
                </c:pt>
                <c:pt idx="40">
                  <c:v>19827797.303333335</c:v>
                </c:pt>
                <c:pt idx="41">
                  <c:v>21414260.283333335</c:v>
                </c:pt>
                <c:pt idx="42">
                  <c:v>23762525.153333336</c:v>
                </c:pt>
                <c:pt idx="43">
                  <c:v>22118269.213333335</c:v>
                </c:pt>
                <c:pt idx="44">
                  <c:v>20204472.273333337</c:v>
                </c:pt>
                <c:pt idx="45">
                  <c:v>21060690.823333338</c:v>
                </c:pt>
                <c:pt idx="46">
                  <c:v>23006111.283333331</c:v>
                </c:pt>
                <c:pt idx="47">
                  <c:v>27318717.57333333</c:v>
                </c:pt>
                <c:pt idx="48">
                  <c:v>28195934.98</c:v>
                </c:pt>
                <c:pt idx="49">
                  <c:v>23533242.719999995</c:v>
                </c:pt>
                <c:pt idx="50">
                  <c:v>23805160.720000003</c:v>
                </c:pt>
                <c:pt idx="51">
                  <c:v>21691888.189999998</c:v>
                </c:pt>
                <c:pt idx="52">
                  <c:v>19644740.68</c:v>
                </c:pt>
                <c:pt idx="53">
                  <c:v>19976014.390000004</c:v>
                </c:pt>
                <c:pt idx="54">
                  <c:v>20346936.549999997</c:v>
                </c:pt>
                <c:pt idx="55">
                  <c:v>22334126.620000001</c:v>
                </c:pt>
                <c:pt idx="56">
                  <c:v>19258864.259999998</c:v>
                </c:pt>
                <c:pt idx="57">
                  <c:v>20756342.680000003</c:v>
                </c:pt>
                <c:pt idx="58">
                  <c:v>21120714.619999994</c:v>
                </c:pt>
                <c:pt idx="59">
                  <c:v>25946111.009999998</c:v>
                </c:pt>
                <c:pt idx="60">
                  <c:v>26142073.753333338</c:v>
                </c:pt>
                <c:pt idx="61">
                  <c:v>22846232.453333337</c:v>
                </c:pt>
                <c:pt idx="62">
                  <c:v>21856743.573333338</c:v>
                </c:pt>
                <c:pt idx="63">
                  <c:v>18311020.943333331</c:v>
                </c:pt>
                <c:pt idx="64">
                  <c:v>19813333.883333333</c:v>
                </c:pt>
                <c:pt idx="65">
                  <c:v>20211623.123333335</c:v>
                </c:pt>
                <c:pt idx="66">
                  <c:v>24129649.153333332</c:v>
                </c:pt>
                <c:pt idx="67">
                  <c:v>23362004.293333333</c:v>
                </c:pt>
                <c:pt idx="68">
                  <c:v>18923454.90333334</c:v>
                </c:pt>
                <c:pt idx="69">
                  <c:v>19435090.90333334</c:v>
                </c:pt>
                <c:pt idx="70">
                  <c:v>21055943.953333341</c:v>
                </c:pt>
                <c:pt idx="71">
                  <c:v>25379014.213333335</c:v>
                </c:pt>
                <c:pt idx="72">
                  <c:v>25968288.383333337</c:v>
                </c:pt>
                <c:pt idx="73">
                  <c:v>22895626.133333344</c:v>
                </c:pt>
                <c:pt idx="74">
                  <c:v>23442172.173333336</c:v>
                </c:pt>
                <c:pt idx="75">
                  <c:v>19943782.243333336</c:v>
                </c:pt>
                <c:pt idx="76">
                  <c:v>19207800.74333334</c:v>
                </c:pt>
                <c:pt idx="77">
                  <c:v>19760831.673333336</c:v>
                </c:pt>
                <c:pt idx="78">
                  <c:v>25169327.073333334</c:v>
                </c:pt>
                <c:pt idx="79">
                  <c:v>22460865.073333338</c:v>
                </c:pt>
                <c:pt idx="80">
                  <c:v>19343184.393333334</c:v>
                </c:pt>
                <c:pt idx="81">
                  <c:v>19754696.887333337</c:v>
                </c:pt>
                <c:pt idx="82">
                  <c:v>20484671.063333333</c:v>
                </c:pt>
                <c:pt idx="83">
                  <c:v>24136908.163333334</c:v>
                </c:pt>
                <c:pt idx="84">
                  <c:v>24503624.296666659</c:v>
                </c:pt>
                <c:pt idx="85">
                  <c:v>21864892.256666664</c:v>
                </c:pt>
                <c:pt idx="86">
                  <c:v>20378098.906666666</c:v>
                </c:pt>
                <c:pt idx="87">
                  <c:v>18775059.906666663</c:v>
                </c:pt>
                <c:pt idx="88">
                  <c:v>18685878.536666665</c:v>
                </c:pt>
                <c:pt idx="89">
                  <c:v>20735989.536666665</c:v>
                </c:pt>
                <c:pt idx="90">
                  <c:v>24756579.266666666</c:v>
                </c:pt>
                <c:pt idx="91">
                  <c:v>21905861.66666666</c:v>
                </c:pt>
                <c:pt idx="92">
                  <c:v>18885814.516666662</c:v>
                </c:pt>
                <c:pt idx="93">
                  <c:v>19665509.326666664</c:v>
                </c:pt>
                <c:pt idx="94">
                  <c:v>21360467.68666666</c:v>
                </c:pt>
                <c:pt idx="95">
                  <c:v>23911472.796666663</c:v>
                </c:pt>
                <c:pt idx="96">
                  <c:v>24740826.696666665</c:v>
                </c:pt>
                <c:pt idx="97">
                  <c:v>22536631.536666662</c:v>
                </c:pt>
                <c:pt idx="98">
                  <c:v>22952454.086666659</c:v>
                </c:pt>
                <c:pt idx="99">
                  <c:v>20061175.656666666</c:v>
                </c:pt>
                <c:pt idx="100">
                  <c:v>18868716.00666666</c:v>
                </c:pt>
                <c:pt idx="101">
                  <c:v>20142170.716666665</c:v>
                </c:pt>
                <c:pt idx="102">
                  <c:v>24441287.616666667</c:v>
                </c:pt>
                <c:pt idx="103">
                  <c:v>21856231.656666663</c:v>
                </c:pt>
                <c:pt idx="104">
                  <c:v>19627599.206666663</c:v>
                </c:pt>
                <c:pt idx="105">
                  <c:v>20952918.896666661</c:v>
                </c:pt>
                <c:pt idx="106">
                  <c:v>23000874.046666667</c:v>
                </c:pt>
                <c:pt idx="107">
                  <c:v>26249065.88666667</c:v>
                </c:pt>
              </c:numCache>
            </c:numRef>
          </c:val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Summ'!$A$2:$A$133</c:f>
              <c:numCache>
                <c:formatCode>mmm\-yy</c:formatCode>
                <c:ptCount val="13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</c:numCache>
            </c:numRef>
          </c:cat>
          <c:val>
            <c:numRef>
              <c:f>'Normalized Monthly Data Summ'!$D$2:$D$133</c:f>
              <c:numCache>
                <c:formatCode>General</c:formatCode>
                <c:ptCount val="132"/>
                <c:pt idx="0">
                  <c:v>27323303.826033257</c:v>
                </c:pt>
                <c:pt idx="1">
                  <c:v>24425486.842327476</c:v>
                </c:pt>
                <c:pt idx="2">
                  <c:v>24023291.463697061</c:v>
                </c:pt>
                <c:pt idx="3">
                  <c:v>20932280.016340408</c:v>
                </c:pt>
                <c:pt idx="4">
                  <c:v>20579673.809600934</c:v>
                </c:pt>
                <c:pt idx="5">
                  <c:v>21892290.537395988</c:v>
                </c:pt>
                <c:pt idx="6">
                  <c:v>24483009.474250995</c:v>
                </c:pt>
                <c:pt idx="7">
                  <c:v>23363709.089153066</c:v>
                </c:pt>
                <c:pt idx="8">
                  <c:v>20146292.385468982</c:v>
                </c:pt>
                <c:pt idx="9">
                  <c:v>21592691.570833571</c:v>
                </c:pt>
                <c:pt idx="10">
                  <c:v>22549662.185362354</c:v>
                </c:pt>
                <c:pt idx="11">
                  <c:v>26353740.721454799</c:v>
                </c:pt>
                <c:pt idx="12">
                  <c:v>27142486.127995569</c:v>
                </c:pt>
                <c:pt idx="13">
                  <c:v>24115430.894078996</c:v>
                </c:pt>
                <c:pt idx="14">
                  <c:v>23771535.349142317</c:v>
                </c:pt>
                <c:pt idx="15">
                  <c:v>20518631.037976492</c:v>
                </c:pt>
                <c:pt idx="16">
                  <c:v>20489258.477182277</c:v>
                </c:pt>
                <c:pt idx="17">
                  <c:v>21698466.202086259</c:v>
                </c:pt>
                <c:pt idx="18">
                  <c:v>24185868.149662375</c:v>
                </c:pt>
                <c:pt idx="19">
                  <c:v>23001994.646265142</c:v>
                </c:pt>
                <c:pt idx="20">
                  <c:v>19858745.01501308</c:v>
                </c:pt>
                <c:pt idx="21">
                  <c:v>21566849.356714226</c:v>
                </c:pt>
                <c:pt idx="22">
                  <c:v>22543099.89312062</c:v>
                </c:pt>
                <c:pt idx="23">
                  <c:v>26350315.071515847</c:v>
                </c:pt>
                <c:pt idx="24">
                  <c:v>27158616.440770775</c:v>
                </c:pt>
                <c:pt idx="25">
                  <c:v>24099182.634092364</c:v>
                </c:pt>
                <c:pt idx="26">
                  <c:v>23638963.462604754</c:v>
                </c:pt>
                <c:pt idx="27">
                  <c:v>20424987.049642872</c:v>
                </c:pt>
                <c:pt idx="28">
                  <c:v>20269604.894552827</c:v>
                </c:pt>
                <c:pt idx="29">
                  <c:v>21436748.078950077</c:v>
                </c:pt>
                <c:pt idx="30">
                  <c:v>24208455.77426751</c:v>
                </c:pt>
                <c:pt idx="31">
                  <c:v>23027718.913173057</c:v>
                </c:pt>
                <c:pt idx="32">
                  <c:v>19942493.074778195</c:v>
                </c:pt>
                <c:pt idx="33">
                  <c:v>21699211.282428179</c:v>
                </c:pt>
                <c:pt idx="34">
                  <c:v>22597882.063263226</c:v>
                </c:pt>
                <c:pt idx="35">
                  <c:v>26340524.123359147</c:v>
                </c:pt>
                <c:pt idx="36">
                  <c:v>27206941.299083449</c:v>
                </c:pt>
                <c:pt idx="37">
                  <c:v>24946615.852780782</c:v>
                </c:pt>
                <c:pt idx="38">
                  <c:v>23657954.376846202</c:v>
                </c:pt>
                <c:pt idx="39">
                  <c:v>20628563.432710428</c:v>
                </c:pt>
                <c:pt idx="40">
                  <c:v>20162862.255334985</c:v>
                </c:pt>
                <c:pt idx="41">
                  <c:v>21394670.571643721</c:v>
                </c:pt>
                <c:pt idx="42">
                  <c:v>24134183.721423682</c:v>
                </c:pt>
                <c:pt idx="43">
                  <c:v>22911198.292598139</c:v>
                </c:pt>
                <c:pt idx="44">
                  <c:v>19781139.325842481</c:v>
                </c:pt>
                <c:pt idx="45">
                  <c:v>21398841.301924594</c:v>
                </c:pt>
                <c:pt idx="46">
                  <c:v>22039035.58233805</c:v>
                </c:pt>
                <c:pt idx="47">
                  <c:v>25901505.965736412</c:v>
                </c:pt>
                <c:pt idx="48">
                  <c:v>26522269.251086801</c:v>
                </c:pt>
                <c:pt idx="49">
                  <c:v>23375661.734704331</c:v>
                </c:pt>
                <c:pt idx="50">
                  <c:v>22970421.727383308</c:v>
                </c:pt>
                <c:pt idx="51">
                  <c:v>19679049.586074442</c:v>
                </c:pt>
                <c:pt idx="52">
                  <c:v>19349043.970739722</c:v>
                </c:pt>
                <c:pt idx="53">
                  <c:v>20684353.303551715</c:v>
                </c:pt>
                <c:pt idx="54">
                  <c:v>23330143.418185495</c:v>
                </c:pt>
                <c:pt idx="55">
                  <c:v>21965097.129101478</c:v>
                </c:pt>
                <c:pt idx="56">
                  <c:v>18886696.656985268</c:v>
                </c:pt>
                <c:pt idx="57">
                  <c:v>20501077.963540234</c:v>
                </c:pt>
                <c:pt idx="58">
                  <c:v>21474007.830419485</c:v>
                </c:pt>
                <c:pt idx="59">
                  <c:v>25452617.813144419</c:v>
                </c:pt>
                <c:pt idx="60">
                  <c:v>26112032.955862217</c:v>
                </c:pt>
                <c:pt idx="61">
                  <c:v>23123721.592925228</c:v>
                </c:pt>
                <c:pt idx="62">
                  <c:v>22786375.373430658</c:v>
                </c:pt>
                <c:pt idx="63">
                  <c:v>19659572.670172844</c:v>
                </c:pt>
                <c:pt idx="64">
                  <c:v>19390911.517222468</c:v>
                </c:pt>
                <c:pt idx="65">
                  <c:v>20797251.280163702</c:v>
                </c:pt>
                <c:pt idx="66">
                  <c:v>23326717.768246546</c:v>
                </c:pt>
                <c:pt idx="67">
                  <c:v>21948940.882727027</c:v>
                </c:pt>
                <c:pt idx="68">
                  <c:v>18728387.536740158</c:v>
                </c:pt>
                <c:pt idx="69">
                  <c:v>20236131.18448909</c:v>
                </c:pt>
                <c:pt idx="70">
                  <c:v>21425565.024895377</c:v>
                </c:pt>
                <c:pt idx="71">
                  <c:v>25368567.778943513</c:v>
                </c:pt>
                <c:pt idx="72">
                  <c:v>26128071.255025238</c:v>
                </c:pt>
                <c:pt idx="73">
                  <c:v>23152674.51574811</c:v>
                </c:pt>
                <c:pt idx="74">
                  <c:v>22938017.221022226</c:v>
                </c:pt>
                <c:pt idx="75">
                  <c:v>19691662.235298511</c:v>
                </c:pt>
                <c:pt idx="76">
                  <c:v>19429642.421402428</c:v>
                </c:pt>
                <c:pt idx="77">
                  <c:v>20619570.224428799</c:v>
                </c:pt>
                <c:pt idx="78">
                  <c:v>23126344.107494708</c:v>
                </c:pt>
                <c:pt idx="79">
                  <c:v>21994129.098736919</c:v>
                </c:pt>
                <c:pt idx="80">
                  <c:v>18954288.470375933</c:v>
                </c:pt>
                <c:pt idx="81">
                  <c:v>20484632.70952962</c:v>
                </c:pt>
                <c:pt idx="82">
                  <c:v>21431917.356313504</c:v>
                </c:pt>
                <c:pt idx="83">
                  <c:v>25213395.301001191</c:v>
                </c:pt>
                <c:pt idx="84">
                  <c:v>26015055.331201825</c:v>
                </c:pt>
                <c:pt idx="85">
                  <c:v>23728992.651191618</c:v>
                </c:pt>
                <c:pt idx="86">
                  <c:v>22576210.76452212</c:v>
                </c:pt>
                <c:pt idx="87">
                  <c:v>19452636.717179269</c:v>
                </c:pt>
                <c:pt idx="88">
                  <c:v>19371513.648133427</c:v>
                </c:pt>
                <c:pt idx="89">
                  <c:v>20580629.359425228</c:v>
                </c:pt>
                <c:pt idx="90">
                  <c:v>23219962.16222908</c:v>
                </c:pt>
                <c:pt idx="91">
                  <c:v>22039225.301134627</c:v>
                </c:pt>
                <c:pt idx="92">
                  <c:v>18795795.322906461</c:v>
                </c:pt>
                <c:pt idx="93">
                  <c:v>20478254.444512244</c:v>
                </c:pt>
                <c:pt idx="94">
                  <c:v>21360781.945772462</c:v>
                </c:pt>
                <c:pt idx="95">
                  <c:v>25103424.005868383</c:v>
                </c:pt>
                <c:pt idx="96">
                  <c:v>26021499.676232129</c:v>
                </c:pt>
                <c:pt idx="97">
                  <c:v>22826370.307512999</c:v>
                </c:pt>
                <c:pt idx="98">
                  <c:v>22382202.401988029</c:v>
                </c:pt>
                <c:pt idx="99">
                  <c:v>19284825.656413626</c:v>
                </c:pt>
                <c:pt idx="100">
                  <c:v>19138945.441844117</c:v>
                </c:pt>
                <c:pt idx="101">
                  <c:v>20380255.698673394</c:v>
                </c:pt>
                <c:pt idx="102">
                  <c:v>23142461.453470286</c:v>
                </c:pt>
                <c:pt idx="103">
                  <c:v>21761363.89842362</c:v>
                </c:pt>
                <c:pt idx="104">
                  <c:v>18573005.097974226</c:v>
                </c:pt>
                <c:pt idx="105">
                  <c:v>20274744.141457617</c:v>
                </c:pt>
                <c:pt idx="106">
                  <c:v>21263725.274299517</c:v>
                </c:pt>
                <c:pt idx="107">
                  <c:v>25109868.350898687</c:v>
                </c:pt>
                <c:pt idx="108">
                  <c:v>26654535.758948464</c:v>
                </c:pt>
                <c:pt idx="109">
                  <c:v>23503237.551126838</c:v>
                </c:pt>
                <c:pt idx="110">
                  <c:v>23089047.610808019</c:v>
                </c:pt>
                <c:pt idx="111">
                  <c:v>19979710.787276253</c:v>
                </c:pt>
                <c:pt idx="112">
                  <c:v>19820439.977006704</c:v>
                </c:pt>
                <c:pt idx="113">
                  <c:v>21120877.292170346</c:v>
                </c:pt>
                <c:pt idx="114">
                  <c:v>23823222.792842165</c:v>
                </c:pt>
                <c:pt idx="115">
                  <c:v>22445490.087183774</c:v>
                </c:pt>
                <c:pt idx="116">
                  <c:v>19374066.906567909</c:v>
                </c:pt>
                <c:pt idx="117">
                  <c:v>20991554.943186998</c:v>
                </c:pt>
                <c:pt idx="118">
                  <c:v>21853538.68571306</c:v>
                </c:pt>
                <c:pt idx="119">
                  <c:v>25792991.099022646</c:v>
                </c:pt>
                <c:pt idx="120">
                  <c:v>27304168.08051319</c:v>
                </c:pt>
                <c:pt idx="121">
                  <c:v>24199835.704505935</c:v>
                </c:pt>
                <c:pt idx="122">
                  <c:v>23833229.984361809</c:v>
                </c:pt>
                <c:pt idx="123">
                  <c:v>20676788.485181451</c:v>
                </c:pt>
                <c:pt idx="124">
                  <c:v>20472198.442946155</c:v>
                </c:pt>
                <c:pt idx="125">
                  <c:v>21872493.51726228</c:v>
                </c:pt>
                <c:pt idx="126">
                  <c:v>24528147.280016016</c:v>
                </c:pt>
                <c:pt idx="127">
                  <c:v>23150734.177536491</c:v>
                </c:pt>
                <c:pt idx="128">
                  <c:v>20078052.643517341</c:v>
                </c:pt>
                <c:pt idx="129">
                  <c:v>21644846.175872434</c:v>
                </c:pt>
                <c:pt idx="130">
                  <c:v>22602639.361991677</c:v>
                </c:pt>
                <c:pt idx="131">
                  <c:v>26492975.22761941</c:v>
                </c:pt>
              </c:numCache>
            </c:numRef>
          </c:val>
        </c:ser>
        <c:dLbls/>
        <c:marker val="1"/>
        <c:axId val="85007360"/>
        <c:axId val="85017344"/>
      </c:lineChart>
      <c:dateAx>
        <c:axId val="85007360"/>
        <c:scaling>
          <c:orientation val="minMax"/>
        </c:scaling>
        <c:axPos val="b"/>
        <c:numFmt formatCode="mmm\-yy" sourceLinked="1"/>
        <c:tickLblPos val="nextTo"/>
        <c:crossAx val="85017344"/>
        <c:crosses val="autoZero"/>
        <c:auto val="1"/>
        <c:lblOffset val="100"/>
        <c:baseTimeUnit val="months"/>
      </c:dateAx>
      <c:valAx>
        <c:axId val="85017344"/>
        <c:scaling>
          <c:orientation val="minMax"/>
          <c:max val="28622997.07"/>
          <c:min val="18311020.943333328"/>
        </c:scaling>
        <c:axPos val="l"/>
        <c:majorGridlines/>
        <c:numFmt formatCode="_-* #,##0_-;\-* #,##0_-;_-* &quot;-&quot;??_-;_-@_-" sourceLinked="1"/>
        <c:tickLblPos val="nextTo"/>
        <c:crossAx val="850073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pivotSource>
    <c:name>[Festival_2015_IRR_NSLS Forecast EP-15eii (2).xlsx]NormalizedAnnualDataSumm!PivotTable1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NSLS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NormalizedAnnualDataSumm!$B$4:$B$14</c:f>
              <c:numCache>
                <c:formatCode>#,##0_ ;[Red]\-#,##0\ </c:formatCode>
                <c:ptCount val="11"/>
                <c:pt idx="0">
                  <c:v>283289663.16999996</c:v>
                </c:pt>
                <c:pt idx="1">
                  <c:v>269037634.24000001</c:v>
                </c:pt>
                <c:pt idx="2">
                  <c:v>277453829.56999993</c:v>
                </c:pt>
                <c:pt idx="3">
                  <c:v>277015109.06000006</c:v>
                </c:pt>
                <c:pt idx="4">
                  <c:v>266610077.42000002</c:v>
                </c:pt>
                <c:pt idx="5">
                  <c:v>261466185.15000004</c:v>
                </c:pt>
                <c:pt idx="6">
                  <c:v>262568154.00400001</c:v>
                </c:pt>
                <c:pt idx="7">
                  <c:v>255429248.69999993</c:v>
                </c:pt>
                <c:pt idx="8">
                  <c:v>265429952.00999999</c:v>
                </c:pt>
              </c:numCache>
            </c:numRef>
          </c:val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NormalizedAnnualDataSumm!$A$4:$A$14</c:f>
              <c:strCach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strCache>
            </c:strRef>
          </c:cat>
          <c:val>
            <c:numRef>
              <c:f>NormalizedAnnualDataSumm!$C$4:$C$14</c:f>
              <c:numCache>
                <c:formatCode>#,##0_ ;[Red]\-#,##0\ </c:formatCode>
                <c:ptCount val="11"/>
                <c:pt idx="0">
                  <c:v>277665431.92191893</c:v>
                </c:pt>
                <c:pt idx="1">
                  <c:v>275242680.22075319</c:v>
                </c:pt>
                <c:pt idx="2">
                  <c:v>274844387.79188299</c:v>
                </c:pt>
                <c:pt idx="3">
                  <c:v>274163511.97826284</c:v>
                </c:pt>
                <c:pt idx="4">
                  <c:v>264190440.38491666</c:v>
                </c:pt>
                <c:pt idx="5">
                  <c:v>262904175.56581882</c:v>
                </c:pt>
                <c:pt idx="6">
                  <c:v>263164344.91637716</c:v>
                </c:pt>
                <c:pt idx="7">
                  <c:v>262722481.65407676</c:v>
                </c:pt>
                <c:pt idx="8">
                  <c:v>260159267.39918822</c:v>
                </c:pt>
                <c:pt idx="9">
                  <c:v>268448713.49185318</c:v>
                </c:pt>
                <c:pt idx="10">
                  <c:v>276856109.08132422</c:v>
                </c:pt>
              </c:numCache>
            </c:numRef>
          </c:val>
        </c:ser>
        <c:dLbls/>
        <c:marker val="1"/>
        <c:axId val="84715008"/>
        <c:axId val="84716544"/>
      </c:lineChart>
      <c:catAx>
        <c:axId val="84715008"/>
        <c:scaling>
          <c:orientation val="minMax"/>
        </c:scaling>
        <c:axPos val="b"/>
        <c:tickLblPos val="nextTo"/>
        <c:crossAx val="84716544"/>
        <c:crosses val="autoZero"/>
        <c:auto val="1"/>
        <c:lblAlgn val="ctr"/>
        <c:lblOffset val="100"/>
      </c:catAx>
      <c:valAx>
        <c:axId val="84716544"/>
        <c:scaling>
          <c:orientation val="minMax"/>
        </c:scaling>
        <c:axPos val="l"/>
        <c:majorGridlines/>
        <c:numFmt formatCode="#,##0_ ;[Red]\-#,##0\ " sourceLinked="1"/>
        <c:tickLblPos val="nextTo"/>
        <c:crossAx val="847150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4</xdr:row>
      <xdr:rowOff>147637</xdr:rowOff>
    </xdr:from>
    <xdr:to>
      <xdr:col>13</xdr:col>
      <xdr:colOff>219075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4</xdr:row>
      <xdr:rowOff>147637</xdr:rowOff>
    </xdr:from>
    <xdr:to>
      <xdr:col>12</xdr:col>
      <xdr:colOff>142875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4</xdr:row>
      <xdr:rowOff>147637</xdr:rowOff>
    </xdr:from>
    <xdr:to>
      <xdr:col>13</xdr:col>
      <xdr:colOff>38100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4</xdr:row>
      <xdr:rowOff>147637</xdr:rowOff>
    </xdr:from>
    <xdr:to>
      <xdr:col>13</xdr:col>
      <xdr:colOff>219075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4</xdr:row>
      <xdr:rowOff>147637</xdr:rowOff>
    </xdr:from>
    <xdr:to>
      <xdr:col>12</xdr:col>
      <xdr:colOff>523875</xdr:colOff>
      <xdr:row>19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drew Frank" refreshedDate="41864.57758553241" createdVersion="4" refreshedVersion="4" minRefreshableVersion="3" recordCount="108">
  <cacheSource type="worksheet">
    <worksheetSource ref="A1:E109" sheet="Predicted Monthly Data Summ"/>
  </cacheSource>
  <cacheFields count="6">
    <cacheField name="Date" numFmtId="17">
      <sharedItems containsSemiMixedTypes="0" containsNonDate="0" containsDate="1" containsString="0" minDate="2005-01-01T00:00:00" maxDate="2013-12-02T00:00:00"/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NSLS" numFmtId="167">
      <sharedItems containsSemiMixedTypes="0" containsString="0" containsNumber="1" minValue="18311020.943333331" maxValue="28622997.07"/>
    </cacheField>
    <cacheField name="Predicted Value" numFmtId="0">
      <sharedItems containsSemiMixedTypes="0" containsString="0" containsNumber="1" minValue="18519526.80469051" maxValue="27997316.532729805"/>
    </cacheField>
    <cacheField name="Absolute % Error" numFmtId="166">
      <sharedItems containsSemiMixedTypes="0" containsString="0" containsNumber="1" minValue="2.1819296548327029E-4" maxValue="9.0307862849881265E-2"/>
    </cacheField>
    <cacheField name="Absolute % Error " numFmtId="0" formula=" ABS('Predicted Value'-NSLS)/NSL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ndrew Frank" refreshedDate="41864.57920266204" createdVersion="4" refreshedVersion="4" minRefreshableVersion="3" recordCount="108">
  <cacheSource type="worksheet">
    <worksheetSource ref="A1:E109" sheet="Predicted Monthly Data Summ"/>
  </cacheSource>
  <cacheFields count="5">
    <cacheField name="Date" numFmtId="17">
      <sharedItems containsSemiMixedTypes="0" containsNonDate="0" containsDate="1" containsString="0" minDate="2005-01-01T00:00:00" maxDate="2013-12-02T00:00:00"/>
    </cacheField>
    <cacheField name="Year" numFmtId="0">
      <sharedItems containsSemiMixedTypes="0" containsString="0" containsNumber="1" containsInteger="1" minValue="2005" maxValue="2013" count="9">
        <n v="2005"/>
        <n v="2006"/>
        <n v="2007"/>
        <n v="2008"/>
        <n v="2009"/>
        <n v="2010"/>
        <n v="2011"/>
        <n v="2012"/>
        <n v="2013"/>
      </sharedItems>
    </cacheField>
    <cacheField name="NSLS" numFmtId="167">
      <sharedItems containsSemiMixedTypes="0" containsString="0" containsNumber="1" minValue="18311020.943333331" maxValue="28622997.07"/>
    </cacheField>
    <cacheField name="Predicted Value" numFmtId="0">
      <sharedItems containsSemiMixedTypes="0" containsString="0" containsNumber="1" minValue="18519526.80469051" maxValue="27997316.532729805"/>
    </cacheField>
    <cacheField name="Absolute % Error" numFmtId="166">
      <sharedItems containsSemiMixedTypes="0" containsString="0" containsNumber="1" minValue="2.1819296548327029E-4" maxValue="9.0307862849881265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ndrew Frank" refreshedDate="41864.580387268521" createdVersion="4" refreshedVersion="4" minRefreshableVersion="3" recordCount="132">
  <cacheSource type="worksheet">
    <worksheetSource ref="A1:D133" sheet="Normalized Monthly Data Summ"/>
  </cacheSource>
  <cacheFields count="4">
    <cacheField name="Date" numFmtId="17">
      <sharedItems containsSemiMixedTypes="0" containsNonDate="0" containsDate="1" containsString="0" minDate="2005-01-01T00:00:00" maxDate="2015-12-02T00:00:00"/>
    </cacheField>
    <cacheField name="Year" numFmtId="0">
      <sharedItems containsSemiMixedTypes="0" containsString="0" containsNumber="1" containsInteger="1" minValue="2005" maxValue="2015" count="11">
        <n v="2005"/>
        <n v="2006"/>
        <n v="2007"/>
        <n v="2008"/>
        <n v="2009"/>
        <n v="2010"/>
        <n v="2011"/>
        <n v="2012"/>
        <n v="2013"/>
        <n v="2014"/>
        <n v="2015"/>
      </sharedItems>
    </cacheField>
    <cacheField name="NSLS" numFmtId="0">
      <sharedItems containsString="0" containsBlank="1" containsNumber="1" minValue="18311020.943333331" maxValue="28622997.07"/>
    </cacheField>
    <cacheField name="Normalized Value" numFmtId="0">
      <sharedItems containsSemiMixedTypes="0" containsString="0" containsNumber="1" minValue="18573005.097974226" maxValue="27323303.8260332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8">
  <r>
    <d v="2005-01-01T00:00:00"/>
    <x v="0"/>
    <n v="28622997.07"/>
    <n v="27981030.914878644"/>
    <n v="2.242833458534663E-2"/>
  </r>
  <r>
    <d v="2005-02-01T00:00:00"/>
    <x v="0"/>
    <n v="24248151.560000002"/>
    <n v="24432675.720883884"/>
    <n v="7.6098238015088158E-3"/>
  </r>
  <r>
    <d v="2005-03-01T00:00:00"/>
    <x v="0"/>
    <n v="25340650.720000003"/>
    <n v="25242841.770144321"/>
    <n v="3.859764728870447E-3"/>
  </r>
  <r>
    <d v="2005-04-01T00:00:00"/>
    <x v="0"/>
    <n v="20286648.91"/>
    <n v="20890532.115965761"/>
    <n v="2.9767518955192539E-2"/>
  </r>
  <r>
    <d v="2005-05-01T00:00:00"/>
    <x v="0"/>
    <n v="19819607.190000001"/>
    <n v="20459610.676469494"/>
    <n v="3.2291431426169061E-2"/>
  </r>
  <r>
    <d v="2005-06-01T00:00:00"/>
    <x v="0"/>
    <n v="24239634.66"/>
    <n v="24213904.862106882"/>
    <n v="1.0614763074617277E-3"/>
  </r>
  <r>
    <d v="2005-07-01T00:00:00"/>
    <x v="0"/>
    <n v="25395311.940000001"/>
    <n v="25570847.175822802"/>
    <n v="6.9121118195959652E-3"/>
  </r>
  <r>
    <d v="2005-08-01T00:00:00"/>
    <x v="0"/>
    <n v="24070887.219999999"/>
    <n v="24499919.744492598"/>
    <n v="1.7823710466979583E-2"/>
  </r>
  <r>
    <d v="2005-09-01T00:00:00"/>
    <x v="0"/>
    <n v="20477242.48"/>
    <n v="20105286.104133826"/>
    <n v="1.8164378149521952E-2"/>
  </r>
  <r>
    <d v="2005-10-01T00:00:00"/>
    <x v="0"/>
    <n v="20828690.909999996"/>
    <n v="21663177.773032639"/>
    <n v="4.0064297206119655E-2"/>
  </r>
  <r>
    <d v="2005-11-01T00:00:00"/>
    <x v="0"/>
    <n v="22508551.010000002"/>
    <n v="22310327.828499835"/>
    <n v="8.8065722849996388E-3"/>
  </r>
  <r>
    <d v="2005-12-01T00:00:00"/>
    <x v="0"/>
    <n v="27451289.5"/>
    <n v="27143411.381343156"/>
    <n v="1.1215433746995525E-2"/>
  </r>
  <r>
    <d v="2006-01-01T00:00:00"/>
    <x v="1"/>
    <n v="25519571.829999998"/>
    <n v="25355994.507662706"/>
    <n v="6.4098772278379616E-3"/>
  </r>
  <r>
    <d v="2006-02-01T00:00:00"/>
    <x v="1"/>
    <n v="23636616.529999997"/>
    <n v="23662531.545025378"/>
    <n v="1.0963927511574772E-3"/>
  </r>
  <r>
    <d v="2006-03-01T00:00:00"/>
    <x v="1"/>
    <n v="24126650.760000002"/>
    <n v="23892846.208433919"/>
    <n v="9.6907172857043072E-3"/>
  </r>
  <r>
    <d v="2006-04-01T00:00:00"/>
    <x v="1"/>
    <n v="19562803.740000002"/>
    <n v="20209235.659040242"/>
    <n v="3.3043930084443014E-2"/>
  </r>
  <r>
    <d v="2006-05-01T00:00:00"/>
    <x v="1"/>
    <n v="19991986.050000001"/>
    <n v="20799405.042002115"/>
    <n v="4.0387132623180007E-2"/>
  </r>
  <r>
    <d v="2006-06-01T00:00:00"/>
    <x v="1"/>
    <n v="20889575.020000003"/>
    <n v="21022165.133755006"/>
    <n v="6.3471905784612077E-3"/>
  </r>
  <r>
    <d v="2006-07-01T00:00:00"/>
    <x v="1"/>
    <n v="24737970.199999999"/>
    <n v="25136702.223782852"/>
    <n v="1.6118219100403518E-2"/>
  </r>
  <r>
    <d v="2006-08-01T00:00:00"/>
    <x v="1"/>
    <n v="22593665.560000002"/>
    <n v="22573810.99617184"/>
    <n v="8.7876682849167772E-4"/>
  </r>
  <r>
    <d v="2006-09-01T00:00:00"/>
    <x v="1"/>
    <n v="19182041.209999997"/>
    <n v="19343420.411168627"/>
    <n v="8.4130358913263072E-3"/>
  </r>
  <r>
    <d v="2006-10-01T00:00:00"/>
    <x v="1"/>
    <n v="21407417.84"/>
    <n v="22187357.126436651"/>
    <n v="3.6433132303295618E-2"/>
  </r>
  <r>
    <d v="2006-11-01T00:00:00"/>
    <x v="1"/>
    <n v="22027561.960000001"/>
    <n v="22200909.273835666"/>
    <n v="7.8695642373154216E-3"/>
  </r>
  <r>
    <d v="2006-12-01T00:00:00"/>
    <x v="1"/>
    <n v="25361773.539999999"/>
    <n v="25034197.305035248"/>
    <n v="1.2916140681096496E-2"/>
  </r>
  <r>
    <d v="2007-01-01T00:00:00"/>
    <x v="2"/>
    <n v="25989297.806666661"/>
    <n v="26488059.968655489"/>
    <n v="1.9191059554555877E-2"/>
  </r>
  <r>
    <d v="2007-02-01T00:00:00"/>
    <x v="2"/>
    <n v="25405002.176666662"/>
    <n v="25298619.371695902"/>
    <n v="4.1874747433978832E-3"/>
  </r>
  <r>
    <d v="2007-03-01T00:00:00"/>
    <x v="2"/>
    <n v="24292353.446666665"/>
    <n v="23553455.815735117"/>
    <n v="3.041688128545398E-2"/>
  </r>
  <r>
    <d v="2007-04-01T00:00:00"/>
    <x v="2"/>
    <n v="21175397.006666664"/>
    <n v="21055675.789621338"/>
    <n v="5.6537885456236728E-3"/>
  </r>
  <r>
    <d v="2007-05-01T00:00:00"/>
    <x v="2"/>
    <n v="19844241.896666665"/>
    <n v="20350296.707090929"/>
    <n v="2.5501342558682933E-2"/>
  </r>
  <r>
    <d v="2007-06-01T00:00:00"/>
    <x v="2"/>
    <n v="22507117.626666661"/>
    <n v="21787082.746537097"/>
    <n v="3.1991430092161599E-2"/>
  </r>
  <r>
    <d v="2007-07-01T00:00:00"/>
    <x v="2"/>
    <n v="22641026.906666666"/>
    <n v="22683507.516811732"/>
    <n v="1.8762669343658387E-3"/>
  </r>
  <r>
    <d v="2007-08-01T00:00:00"/>
    <x v="2"/>
    <n v="23733180.766666666"/>
    <n v="23531118.205997683"/>
    <n v="8.5139266689773056E-3"/>
  </r>
  <r>
    <d v="2007-09-01T00:00:00"/>
    <x v="2"/>
    <n v="20748753.376666665"/>
    <n v="20251198.828447491"/>
    <n v="2.3979973118708274E-2"/>
  </r>
  <r>
    <d v="2007-10-01T00:00:00"/>
    <x v="2"/>
    <n v="21043161.836666662"/>
    <n v="21431151.429084744"/>
    <n v="1.843779919717338E-2"/>
  </r>
  <r>
    <d v="2007-11-01T00:00:00"/>
    <x v="2"/>
    <n v="23066783.216666665"/>
    <n v="23199093.506842092"/>
    <n v="5.7359662564404439E-3"/>
  </r>
  <r>
    <d v="2007-12-01T00:00:00"/>
    <x v="2"/>
    <n v="27007513.506666664"/>
    <n v="26629185.246931784"/>
    <n v="1.4008259577154031E-2"/>
  </r>
  <r>
    <d v="2008-01-01T00:00:00"/>
    <x v="3"/>
    <n v="26898401.383333337"/>
    <n v="26352791.928450704"/>
    <n v="2.028408480887273E-2"/>
  </r>
  <r>
    <d v="2008-02-01T00:00:00"/>
    <x v="3"/>
    <n v="25491713.493333336"/>
    <n v="25413892.958947212"/>
    <n v="3.0527776960335095E-3"/>
  </r>
  <r>
    <d v="2008-03-01T00:00:00"/>
    <x v="3"/>
    <n v="25384508.963333335"/>
    <n v="24681745.990295924"/>
    <n v="2.768471803226593E-2"/>
  </r>
  <r>
    <d v="2008-04-01T00:00:00"/>
    <x v="3"/>
    <n v="20527641.313333336"/>
    <n v="20085805.996020056"/>
    <n v="2.1523920384671488E-2"/>
  </r>
  <r>
    <d v="2008-05-01T00:00:00"/>
    <x v="3"/>
    <n v="19827797.303333335"/>
    <n v="20243429.332370363"/>
    <n v="2.0962087854668299E-2"/>
  </r>
  <r>
    <d v="2008-06-01T00:00:00"/>
    <x v="3"/>
    <n v="21414260.283333335"/>
    <n v="21598047.779932078"/>
    <n v="8.582481681227357E-3"/>
  </r>
  <r>
    <d v="2008-07-01T00:00:00"/>
    <x v="3"/>
    <n v="23762525.153333336"/>
    <n v="23577326.931848738"/>
    <n v="7.7937096453159866E-3"/>
  </r>
  <r>
    <d v="2008-08-01T00:00:00"/>
    <x v="3"/>
    <n v="22118269.213333335"/>
    <n v="21942152.640390828"/>
    <n v="7.9624934141022171E-3"/>
  </r>
  <r>
    <d v="2008-09-01T00:00:00"/>
    <x v="3"/>
    <n v="20204472.273333337"/>
    <n v="19480710.630385347"/>
    <n v="3.5821853357844921E-2"/>
  </r>
  <r>
    <d v="2008-10-01T00:00:00"/>
    <x v="3"/>
    <n v="21060690.823333338"/>
    <n v="21757082.302366003"/>
    <n v="3.3065937146806543E-2"/>
  </r>
  <r>
    <d v="2008-11-01T00:00:00"/>
    <x v="3"/>
    <n v="23006111.283333331"/>
    <n v="22635823.100651439"/>
    <n v="1.6095209578080482E-2"/>
  </r>
  <r>
    <d v="2008-12-01T00:00:00"/>
    <x v="3"/>
    <n v="27318717.57333333"/>
    <n v="26345004.473600879"/>
    <n v="3.5642708963868917E-2"/>
  </r>
  <r>
    <d v="2009-01-01T00:00:00"/>
    <x v="4"/>
    <n v="28195934.98"/>
    <n v="27997316.532729805"/>
    <n v="7.0442227722216123E-3"/>
  </r>
  <r>
    <d v="2009-02-01T00:00:00"/>
    <x v="4"/>
    <n v="23533242.719999995"/>
    <n v="22960365.750407301"/>
    <n v="2.4343307737434254E-2"/>
  </r>
  <r>
    <d v="2009-03-01T00:00:00"/>
    <x v="4"/>
    <n v="23805160.720000003"/>
    <n v="22954590.903444998"/>
    <n v="3.573047989717603E-2"/>
  </r>
  <r>
    <d v="2009-04-01T00:00:00"/>
    <x v="4"/>
    <n v="21691888.189999998"/>
    <n v="19732940.126382519"/>
    <n v="9.0307862849881265E-2"/>
  </r>
  <r>
    <d v="2009-05-01T00:00:00"/>
    <x v="4"/>
    <n v="19644740.68"/>
    <n v="18896899.189617362"/>
    <n v="3.8068280083941419E-2"/>
  </r>
  <r>
    <d v="2009-06-01T00:00:00"/>
    <x v="4"/>
    <n v="19976014.390000004"/>
    <n v="19894925.177143682"/>
    <n v="4.0593289168291647E-3"/>
  </r>
  <r>
    <d v="2009-07-01T00:00:00"/>
    <x v="4"/>
    <n v="20346936.549999997"/>
    <n v="20161086.317265358"/>
    <n v="9.1340645938486117E-3"/>
  </r>
  <r>
    <d v="2009-08-01T00:00:00"/>
    <x v="4"/>
    <n v="22334126.620000001"/>
    <n v="21829049.171512984"/>
    <n v="2.2614604863694342E-2"/>
  </r>
  <r>
    <d v="2009-09-01T00:00:00"/>
    <x v="4"/>
    <n v="19258864.259999998"/>
    <n v="18519526.80469051"/>
    <n v="3.8389462915789201E-2"/>
  </r>
  <r>
    <d v="2009-10-01T00:00:00"/>
    <x v="4"/>
    <n v="20756342.680000003"/>
    <n v="21018580.273538962"/>
    <n v="1.2634094434740685E-2"/>
  </r>
  <r>
    <d v="2009-11-01T00:00:00"/>
    <x v="4"/>
    <n v="21120714.619999994"/>
    <n v="20836520.199663673"/>
    <n v="1.3455719915234624E-2"/>
  </r>
  <r>
    <d v="2009-12-01T00:00:00"/>
    <x v="4"/>
    <n v="25946111.009999998"/>
    <n v="25523400.617392115"/>
    <n v="1.6291859402164897E-2"/>
  </r>
  <r>
    <d v="2010-01-01T00:00:00"/>
    <x v="5"/>
    <n v="26142073.753333338"/>
    <n v="26298612.003933877"/>
    <n v="5.9879813697097835E-3"/>
  </r>
  <r>
    <d v="2010-02-01T00:00:00"/>
    <x v="5"/>
    <n v="22846232.453333337"/>
    <n v="22937363.741116837"/>
    <n v="3.9888978618093096E-3"/>
  </r>
  <r>
    <d v="2010-03-01T00:00:00"/>
    <x v="5"/>
    <n v="21856743.573333338"/>
    <n v="21851474.07558867"/>
    <n v="2.410925363601469E-4"/>
  </r>
  <r>
    <d v="2010-04-01T00:00:00"/>
    <x v="5"/>
    <n v="18311020.943333331"/>
    <n v="18800504.577000581"/>
    <n v="2.6731640752421303E-2"/>
  </r>
  <r>
    <d v="2010-05-01T00:00:00"/>
    <x v="5"/>
    <n v="19813333.883333333"/>
    <n v="19855925.177061304"/>
    <n v="2.1496278202730308E-3"/>
  </r>
  <r>
    <d v="2010-06-01T00:00:00"/>
    <x v="5"/>
    <n v="20211623.123333335"/>
    <n v="20627595.82102827"/>
    <n v="2.0580865532502171E-2"/>
  </r>
  <r>
    <d v="2010-07-01T00:00:00"/>
    <x v="5"/>
    <n v="24129649.153333332"/>
    <n v="24137819.632489856"/>
    <n v="3.3860745776302561E-4"/>
  </r>
  <r>
    <d v="2010-08-01T00:00:00"/>
    <x v="5"/>
    <n v="23362004.293333333"/>
    <n v="23737644.911403775"/>
    <n v="1.6079126317840649E-2"/>
  </r>
  <r>
    <d v="2010-09-01T00:00:00"/>
    <x v="5"/>
    <n v="18923454.90333334"/>
    <n v="18884514.613594275"/>
    <n v="2.0577790862177916E-3"/>
  </r>
  <r>
    <d v="2010-10-01T00:00:00"/>
    <x v="5"/>
    <n v="19435090.90333334"/>
    <n v="20071243.022287372"/>
    <n v="3.273214013343901E-2"/>
  </r>
  <r>
    <d v="2010-11-01T00:00:00"/>
    <x v="5"/>
    <n v="21055943.953333341"/>
    <n v="21417380.763154238"/>
    <n v="1.7165547677271398E-2"/>
  </r>
  <r>
    <d v="2010-12-01T00:00:00"/>
    <x v="5"/>
    <n v="25379014.213333335"/>
    <n v="26282108.346265338"/>
    <n v="3.558428729109369E-2"/>
  </r>
  <r>
    <d v="2011-01-01T00:00:00"/>
    <x v="6"/>
    <n v="25968288.383333337"/>
    <n v="27041280.02795215"/>
    <n v="4.1319305638467412E-2"/>
  </r>
  <r>
    <d v="2011-02-01T00:00:00"/>
    <x v="6"/>
    <n v="22895626.133333344"/>
    <n v="23457372.368408114"/>
    <n v="2.4535089444744782E-2"/>
  </r>
  <r>
    <d v="2011-03-01T00:00:00"/>
    <x v="6"/>
    <n v="23442172.173333336"/>
    <n v="23655452.009837393"/>
    <n v="9.0981260152450255E-3"/>
  </r>
  <r>
    <d v="2011-04-01T00:00:00"/>
    <x v="6"/>
    <n v="19943782.243333336"/>
    <n v="19872216.579514284"/>
    <n v="3.5883696956716792E-3"/>
  </r>
  <r>
    <d v="2011-05-01T00:00:00"/>
    <x v="6"/>
    <n v="19207800.74333334"/>
    <n v="19230655.302836545"/>
    <n v="1.1898582148264685E-3"/>
  </r>
  <r>
    <d v="2011-06-01T00:00:00"/>
    <x v="6"/>
    <n v="19760831.673333336"/>
    <n v="19748383.363862243"/>
    <n v="6.29948661922552E-4"/>
  </r>
  <r>
    <d v="2011-07-01T00:00:00"/>
    <x v="6"/>
    <n v="25169327.073333334"/>
    <n v="25163835.303219985"/>
    <n v="2.1819296548327029E-4"/>
  </r>
  <r>
    <d v="2011-08-01T00:00:00"/>
    <x v="6"/>
    <n v="22460865.073333338"/>
    <n v="22130917.100686319"/>
    <n v="1.468990493330328E-2"/>
  </r>
  <r>
    <d v="2011-09-01T00:00:00"/>
    <x v="6"/>
    <n v="19343184.393333334"/>
    <n v="19135791.517299067"/>
    <n v="1.0721754588957215E-2"/>
  </r>
  <r>
    <d v="2011-10-01T00:00:00"/>
    <x v="6"/>
    <n v="19754696.887333337"/>
    <n v="20265551.462825757"/>
    <n v="2.5859904528323995E-2"/>
  </r>
  <r>
    <d v="2011-11-01T00:00:00"/>
    <x v="6"/>
    <n v="20484671.063333333"/>
    <n v="20697103.36971711"/>
    <n v="1.0370305958391588E-2"/>
  </r>
  <r>
    <d v="2011-12-01T00:00:00"/>
    <x v="6"/>
    <n v="24136908.163333334"/>
    <n v="24300960.714995734"/>
    <n v="6.7967508743151522E-3"/>
  </r>
  <r>
    <d v="2012-01-01T00:00:00"/>
    <x v="7"/>
    <n v="24503624.296666659"/>
    <n v="25225052.876918554"/>
    <n v="2.9441709174019379E-2"/>
  </r>
  <r>
    <d v="2012-02-01T00:00:00"/>
    <x v="7"/>
    <n v="21864892.256666664"/>
    <n v="22653425.821021549"/>
    <n v="3.6063912645828811E-2"/>
  </r>
  <r>
    <d v="2012-03-01T00:00:00"/>
    <x v="7"/>
    <n v="20378098.906666666"/>
    <n v="20414929.097967688"/>
    <n v="1.8073418658780178E-3"/>
  </r>
  <r>
    <d v="2012-04-01T00:00:00"/>
    <x v="7"/>
    <n v="18775059.906666663"/>
    <n v="19679642.276682593"/>
    <n v="4.8179999132505064E-2"/>
  </r>
  <r>
    <d v="2012-05-01T00:00:00"/>
    <x v="7"/>
    <n v="18685878.536666665"/>
    <n v="19197327.993476864"/>
    <n v="2.737090770479958E-2"/>
  </r>
  <r>
    <d v="2012-06-01T00:00:00"/>
    <x v="7"/>
    <n v="20735989.536666665"/>
    <n v="21461126.210772589"/>
    <n v="3.4969957562126078E-2"/>
  </r>
  <r>
    <d v="2012-07-01T00:00:00"/>
    <x v="7"/>
    <n v="24756579.266666666"/>
    <n v="25261582.602458198"/>
    <n v="2.0398752604383046E-2"/>
  </r>
  <r>
    <d v="2012-08-01T00:00:00"/>
    <x v="7"/>
    <n v="21905861.66666666"/>
    <n v="22109425.057388566"/>
    <n v="9.2926447641939088E-3"/>
  </r>
  <r>
    <d v="2012-09-01T00:00:00"/>
    <x v="7"/>
    <n v="18885814.516666662"/>
    <n v="19272002.305936281"/>
    <n v="2.0448564128849694E-2"/>
  </r>
  <r>
    <d v="2012-10-01T00:00:00"/>
    <x v="7"/>
    <n v="19665509.326666664"/>
    <n v="20463928.938638147"/>
    <n v="4.0599996608723279E-2"/>
  </r>
  <r>
    <d v="2012-11-01T00:00:00"/>
    <x v="7"/>
    <n v="21360467.68666666"/>
    <n v="21427804.413544498"/>
    <n v="3.1523994636068003E-3"/>
  </r>
  <r>
    <d v="2012-12-01T00:00:00"/>
    <x v="7"/>
    <n v="23911472.796666663"/>
    <n v="24052741.755316645"/>
    <n v="5.9079990534784254E-3"/>
  </r>
  <r>
    <d v="2013-01-01T00:00:00"/>
    <x v="8"/>
    <n v="24740826.696666665"/>
    <n v="25370850.867811512"/>
    <n v="2.5464960361641031E-2"/>
  </r>
  <r>
    <d v="2013-02-01T00:00:00"/>
    <x v="8"/>
    <n v="22536631.536666662"/>
    <n v="22901024.046367988"/>
    <n v="1.6168898582224544E-2"/>
  </r>
  <r>
    <d v="2013-03-01T00:00:00"/>
    <x v="8"/>
    <n v="22952454.086666659"/>
    <n v="22903878.497805662"/>
    <n v="2.1163570865920687E-3"/>
  </r>
  <r>
    <d v="2013-04-01T00:00:00"/>
    <x v="8"/>
    <n v="20061175.656666666"/>
    <n v="19817082.059235137"/>
    <n v="1.2167462246930324E-2"/>
  </r>
  <r>
    <d v="2013-05-01T00:00:00"/>
    <x v="8"/>
    <n v="18868716.00666666"/>
    <n v="19289914.580359507"/>
    <n v="2.2322588009911746E-2"/>
  </r>
  <r>
    <d v="2013-06-01T00:00:00"/>
    <x v="8"/>
    <n v="20142170.716666665"/>
    <n v="20205943.233718339"/>
    <n v="3.1661193795217797E-3"/>
  </r>
  <r>
    <d v="2013-07-01T00:00:00"/>
    <x v="8"/>
    <n v="24441287.616666667"/>
    <n v="23107140.936156176"/>
    <n v="5.4585777207610299E-2"/>
  </r>
  <r>
    <d v="2013-08-01T00:00:00"/>
    <x v="8"/>
    <n v="21856231.656666663"/>
    <n v="21036234.638863731"/>
    <n v="3.7517767503750493E-2"/>
  </r>
  <r>
    <d v="2013-09-01T00:00:00"/>
    <x v="8"/>
    <n v="19627599.206666663"/>
    <n v="18885006.512547258"/>
    <n v="3.7834107284357925E-2"/>
  </r>
  <r>
    <d v="2013-10-01T00:00:00"/>
    <x v="8"/>
    <n v="20952918.896666661"/>
    <n v="19603396.705770303"/>
    <n v="6.4407360022333215E-2"/>
  </r>
  <r>
    <d v="2013-11-01T00:00:00"/>
    <x v="8"/>
    <n v="23000874.046666667"/>
    <n v="22123736.345909026"/>
    <n v="3.8134972565738556E-2"/>
  </r>
  <r>
    <d v="2013-12-01T00:00:00"/>
    <x v="8"/>
    <n v="26249065.88666667"/>
    <n v="25605347.980632558"/>
    <n v="2.4523459570463851E-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08">
  <r>
    <d v="2005-01-01T00:00:00"/>
    <x v="0"/>
    <n v="28622997.07"/>
    <n v="27981030.914878644"/>
    <n v="2.242833458534663E-2"/>
  </r>
  <r>
    <d v="2005-02-01T00:00:00"/>
    <x v="0"/>
    <n v="24248151.560000002"/>
    <n v="24432675.720883884"/>
    <n v="7.6098238015088158E-3"/>
  </r>
  <r>
    <d v="2005-03-01T00:00:00"/>
    <x v="0"/>
    <n v="25340650.720000003"/>
    <n v="25242841.770144321"/>
    <n v="3.859764728870447E-3"/>
  </r>
  <r>
    <d v="2005-04-01T00:00:00"/>
    <x v="0"/>
    <n v="20286648.91"/>
    <n v="20890532.115965761"/>
    <n v="2.9767518955192539E-2"/>
  </r>
  <r>
    <d v="2005-05-01T00:00:00"/>
    <x v="0"/>
    <n v="19819607.190000001"/>
    <n v="20459610.676469494"/>
    <n v="3.2291431426169061E-2"/>
  </r>
  <r>
    <d v="2005-06-01T00:00:00"/>
    <x v="0"/>
    <n v="24239634.66"/>
    <n v="24213904.862106882"/>
    <n v="1.0614763074617277E-3"/>
  </r>
  <r>
    <d v="2005-07-01T00:00:00"/>
    <x v="0"/>
    <n v="25395311.940000001"/>
    <n v="25570847.175822802"/>
    <n v="6.9121118195959652E-3"/>
  </r>
  <r>
    <d v="2005-08-01T00:00:00"/>
    <x v="0"/>
    <n v="24070887.219999999"/>
    <n v="24499919.744492598"/>
    <n v="1.7823710466979583E-2"/>
  </r>
  <r>
    <d v="2005-09-01T00:00:00"/>
    <x v="0"/>
    <n v="20477242.48"/>
    <n v="20105286.104133826"/>
    <n v="1.8164378149521952E-2"/>
  </r>
  <r>
    <d v="2005-10-01T00:00:00"/>
    <x v="0"/>
    <n v="20828690.909999996"/>
    <n v="21663177.773032639"/>
    <n v="4.0064297206119655E-2"/>
  </r>
  <r>
    <d v="2005-11-01T00:00:00"/>
    <x v="0"/>
    <n v="22508551.010000002"/>
    <n v="22310327.828499835"/>
    <n v="8.8065722849996388E-3"/>
  </r>
  <r>
    <d v="2005-12-01T00:00:00"/>
    <x v="0"/>
    <n v="27451289.5"/>
    <n v="27143411.381343156"/>
    <n v="1.1215433746995525E-2"/>
  </r>
  <r>
    <d v="2006-01-01T00:00:00"/>
    <x v="1"/>
    <n v="25519571.829999998"/>
    <n v="25355994.507662706"/>
    <n v="6.4098772278379616E-3"/>
  </r>
  <r>
    <d v="2006-02-01T00:00:00"/>
    <x v="1"/>
    <n v="23636616.529999997"/>
    <n v="23662531.545025378"/>
    <n v="1.0963927511574772E-3"/>
  </r>
  <r>
    <d v="2006-03-01T00:00:00"/>
    <x v="1"/>
    <n v="24126650.760000002"/>
    <n v="23892846.208433919"/>
    <n v="9.6907172857043072E-3"/>
  </r>
  <r>
    <d v="2006-04-01T00:00:00"/>
    <x v="1"/>
    <n v="19562803.740000002"/>
    <n v="20209235.659040242"/>
    <n v="3.3043930084443014E-2"/>
  </r>
  <r>
    <d v="2006-05-01T00:00:00"/>
    <x v="1"/>
    <n v="19991986.050000001"/>
    <n v="20799405.042002115"/>
    <n v="4.0387132623180007E-2"/>
  </r>
  <r>
    <d v="2006-06-01T00:00:00"/>
    <x v="1"/>
    <n v="20889575.020000003"/>
    <n v="21022165.133755006"/>
    <n v="6.3471905784612077E-3"/>
  </r>
  <r>
    <d v="2006-07-01T00:00:00"/>
    <x v="1"/>
    <n v="24737970.199999999"/>
    <n v="25136702.223782852"/>
    <n v="1.6118219100403518E-2"/>
  </r>
  <r>
    <d v="2006-08-01T00:00:00"/>
    <x v="1"/>
    <n v="22593665.560000002"/>
    <n v="22573810.99617184"/>
    <n v="8.7876682849167772E-4"/>
  </r>
  <r>
    <d v="2006-09-01T00:00:00"/>
    <x v="1"/>
    <n v="19182041.209999997"/>
    <n v="19343420.411168627"/>
    <n v="8.4130358913263072E-3"/>
  </r>
  <r>
    <d v="2006-10-01T00:00:00"/>
    <x v="1"/>
    <n v="21407417.84"/>
    <n v="22187357.126436651"/>
    <n v="3.6433132303295618E-2"/>
  </r>
  <r>
    <d v="2006-11-01T00:00:00"/>
    <x v="1"/>
    <n v="22027561.960000001"/>
    <n v="22200909.273835666"/>
    <n v="7.8695642373154216E-3"/>
  </r>
  <r>
    <d v="2006-12-01T00:00:00"/>
    <x v="1"/>
    <n v="25361773.539999999"/>
    <n v="25034197.305035248"/>
    <n v="1.2916140681096496E-2"/>
  </r>
  <r>
    <d v="2007-01-01T00:00:00"/>
    <x v="2"/>
    <n v="25989297.806666661"/>
    <n v="26488059.968655489"/>
    <n v="1.9191059554555877E-2"/>
  </r>
  <r>
    <d v="2007-02-01T00:00:00"/>
    <x v="2"/>
    <n v="25405002.176666662"/>
    <n v="25298619.371695902"/>
    <n v="4.1874747433978832E-3"/>
  </r>
  <r>
    <d v="2007-03-01T00:00:00"/>
    <x v="2"/>
    <n v="24292353.446666665"/>
    <n v="23553455.815735117"/>
    <n v="3.041688128545398E-2"/>
  </r>
  <r>
    <d v="2007-04-01T00:00:00"/>
    <x v="2"/>
    <n v="21175397.006666664"/>
    <n v="21055675.789621338"/>
    <n v="5.6537885456236728E-3"/>
  </r>
  <r>
    <d v="2007-05-01T00:00:00"/>
    <x v="2"/>
    <n v="19844241.896666665"/>
    <n v="20350296.707090929"/>
    <n v="2.5501342558682933E-2"/>
  </r>
  <r>
    <d v="2007-06-01T00:00:00"/>
    <x v="2"/>
    <n v="22507117.626666661"/>
    <n v="21787082.746537097"/>
    <n v="3.1991430092161599E-2"/>
  </r>
  <r>
    <d v="2007-07-01T00:00:00"/>
    <x v="2"/>
    <n v="22641026.906666666"/>
    <n v="22683507.516811732"/>
    <n v="1.8762669343658387E-3"/>
  </r>
  <r>
    <d v="2007-08-01T00:00:00"/>
    <x v="2"/>
    <n v="23733180.766666666"/>
    <n v="23531118.205997683"/>
    <n v="8.5139266689773056E-3"/>
  </r>
  <r>
    <d v="2007-09-01T00:00:00"/>
    <x v="2"/>
    <n v="20748753.376666665"/>
    <n v="20251198.828447491"/>
    <n v="2.3979973118708274E-2"/>
  </r>
  <r>
    <d v="2007-10-01T00:00:00"/>
    <x v="2"/>
    <n v="21043161.836666662"/>
    <n v="21431151.429084744"/>
    <n v="1.843779919717338E-2"/>
  </r>
  <r>
    <d v="2007-11-01T00:00:00"/>
    <x v="2"/>
    <n v="23066783.216666665"/>
    <n v="23199093.506842092"/>
    <n v="5.7359662564404439E-3"/>
  </r>
  <r>
    <d v="2007-12-01T00:00:00"/>
    <x v="2"/>
    <n v="27007513.506666664"/>
    <n v="26629185.246931784"/>
    <n v="1.4008259577154031E-2"/>
  </r>
  <r>
    <d v="2008-01-01T00:00:00"/>
    <x v="3"/>
    <n v="26898401.383333337"/>
    <n v="26352791.928450704"/>
    <n v="2.028408480887273E-2"/>
  </r>
  <r>
    <d v="2008-02-01T00:00:00"/>
    <x v="3"/>
    <n v="25491713.493333336"/>
    <n v="25413892.958947212"/>
    <n v="3.0527776960335095E-3"/>
  </r>
  <r>
    <d v="2008-03-01T00:00:00"/>
    <x v="3"/>
    <n v="25384508.963333335"/>
    <n v="24681745.990295924"/>
    <n v="2.768471803226593E-2"/>
  </r>
  <r>
    <d v="2008-04-01T00:00:00"/>
    <x v="3"/>
    <n v="20527641.313333336"/>
    <n v="20085805.996020056"/>
    <n v="2.1523920384671488E-2"/>
  </r>
  <r>
    <d v="2008-05-01T00:00:00"/>
    <x v="3"/>
    <n v="19827797.303333335"/>
    <n v="20243429.332370363"/>
    <n v="2.0962087854668299E-2"/>
  </r>
  <r>
    <d v="2008-06-01T00:00:00"/>
    <x v="3"/>
    <n v="21414260.283333335"/>
    <n v="21598047.779932078"/>
    <n v="8.582481681227357E-3"/>
  </r>
  <r>
    <d v="2008-07-01T00:00:00"/>
    <x v="3"/>
    <n v="23762525.153333336"/>
    <n v="23577326.931848738"/>
    <n v="7.7937096453159866E-3"/>
  </r>
  <r>
    <d v="2008-08-01T00:00:00"/>
    <x v="3"/>
    <n v="22118269.213333335"/>
    <n v="21942152.640390828"/>
    <n v="7.9624934141022171E-3"/>
  </r>
  <r>
    <d v="2008-09-01T00:00:00"/>
    <x v="3"/>
    <n v="20204472.273333337"/>
    <n v="19480710.630385347"/>
    <n v="3.5821853357844921E-2"/>
  </r>
  <r>
    <d v="2008-10-01T00:00:00"/>
    <x v="3"/>
    <n v="21060690.823333338"/>
    <n v="21757082.302366003"/>
    <n v="3.3065937146806543E-2"/>
  </r>
  <r>
    <d v="2008-11-01T00:00:00"/>
    <x v="3"/>
    <n v="23006111.283333331"/>
    <n v="22635823.100651439"/>
    <n v="1.6095209578080482E-2"/>
  </r>
  <r>
    <d v="2008-12-01T00:00:00"/>
    <x v="3"/>
    <n v="27318717.57333333"/>
    <n v="26345004.473600879"/>
    <n v="3.5642708963868917E-2"/>
  </r>
  <r>
    <d v="2009-01-01T00:00:00"/>
    <x v="4"/>
    <n v="28195934.98"/>
    <n v="27997316.532729805"/>
    <n v="7.0442227722216123E-3"/>
  </r>
  <r>
    <d v="2009-02-01T00:00:00"/>
    <x v="4"/>
    <n v="23533242.719999995"/>
    <n v="22960365.750407301"/>
    <n v="2.4343307737434254E-2"/>
  </r>
  <r>
    <d v="2009-03-01T00:00:00"/>
    <x v="4"/>
    <n v="23805160.720000003"/>
    <n v="22954590.903444998"/>
    <n v="3.573047989717603E-2"/>
  </r>
  <r>
    <d v="2009-04-01T00:00:00"/>
    <x v="4"/>
    <n v="21691888.189999998"/>
    <n v="19732940.126382519"/>
    <n v="9.0307862849881265E-2"/>
  </r>
  <r>
    <d v="2009-05-01T00:00:00"/>
    <x v="4"/>
    <n v="19644740.68"/>
    <n v="18896899.189617362"/>
    <n v="3.8068280083941419E-2"/>
  </r>
  <r>
    <d v="2009-06-01T00:00:00"/>
    <x v="4"/>
    <n v="19976014.390000004"/>
    <n v="19894925.177143682"/>
    <n v="4.0593289168291647E-3"/>
  </r>
  <r>
    <d v="2009-07-01T00:00:00"/>
    <x v="4"/>
    <n v="20346936.549999997"/>
    <n v="20161086.317265358"/>
    <n v="9.1340645938486117E-3"/>
  </r>
  <r>
    <d v="2009-08-01T00:00:00"/>
    <x v="4"/>
    <n v="22334126.620000001"/>
    <n v="21829049.171512984"/>
    <n v="2.2614604863694342E-2"/>
  </r>
  <r>
    <d v="2009-09-01T00:00:00"/>
    <x v="4"/>
    <n v="19258864.259999998"/>
    <n v="18519526.80469051"/>
    <n v="3.8389462915789201E-2"/>
  </r>
  <r>
    <d v="2009-10-01T00:00:00"/>
    <x v="4"/>
    <n v="20756342.680000003"/>
    <n v="21018580.273538962"/>
    <n v="1.2634094434740685E-2"/>
  </r>
  <r>
    <d v="2009-11-01T00:00:00"/>
    <x v="4"/>
    <n v="21120714.619999994"/>
    <n v="20836520.199663673"/>
    <n v="1.3455719915234624E-2"/>
  </r>
  <r>
    <d v="2009-12-01T00:00:00"/>
    <x v="4"/>
    <n v="25946111.009999998"/>
    <n v="25523400.617392115"/>
    <n v="1.6291859402164897E-2"/>
  </r>
  <r>
    <d v="2010-01-01T00:00:00"/>
    <x v="5"/>
    <n v="26142073.753333338"/>
    <n v="26298612.003933877"/>
    <n v="5.9879813697097835E-3"/>
  </r>
  <r>
    <d v="2010-02-01T00:00:00"/>
    <x v="5"/>
    <n v="22846232.453333337"/>
    <n v="22937363.741116837"/>
    <n v="3.9888978618093096E-3"/>
  </r>
  <r>
    <d v="2010-03-01T00:00:00"/>
    <x v="5"/>
    <n v="21856743.573333338"/>
    <n v="21851474.07558867"/>
    <n v="2.410925363601469E-4"/>
  </r>
  <r>
    <d v="2010-04-01T00:00:00"/>
    <x v="5"/>
    <n v="18311020.943333331"/>
    <n v="18800504.577000581"/>
    <n v="2.6731640752421303E-2"/>
  </r>
  <r>
    <d v="2010-05-01T00:00:00"/>
    <x v="5"/>
    <n v="19813333.883333333"/>
    <n v="19855925.177061304"/>
    <n v="2.1496278202730308E-3"/>
  </r>
  <r>
    <d v="2010-06-01T00:00:00"/>
    <x v="5"/>
    <n v="20211623.123333335"/>
    <n v="20627595.82102827"/>
    <n v="2.0580865532502171E-2"/>
  </r>
  <r>
    <d v="2010-07-01T00:00:00"/>
    <x v="5"/>
    <n v="24129649.153333332"/>
    <n v="24137819.632489856"/>
    <n v="3.3860745776302561E-4"/>
  </r>
  <r>
    <d v="2010-08-01T00:00:00"/>
    <x v="5"/>
    <n v="23362004.293333333"/>
    <n v="23737644.911403775"/>
    <n v="1.6079126317840649E-2"/>
  </r>
  <r>
    <d v="2010-09-01T00:00:00"/>
    <x v="5"/>
    <n v="18923454.90333334"/>
    <n v="18884514.613594275"/>
    <n v="2.0577790862177916E-3"/>
  </r>
  <r>
    <d v="2010-10-01T00:00:00"/>
    <x v="5"/>
    <n v="19435090.90333334"/>
    <n v="20071243.022287372"/>
    <n v="3.273214013343901E-2"/>
  </r>
  <r>
    <d v="2010-11-01T00:00:00"/>
    <x v="5"/>
    <n v="21055943.953333341"/>
    <n v="21417380.763154238"/>
    <n v="1.7165547677271398E-2"/>
  </r>
  <r>
    <d v="2010-12-01T00:00:00"/>
    <x v="5"/>
    <n v="25379014.213333335"/>
    <n v="26282108.346265338"/>
    <n v="3.558428729109369E-2"/>
  </r>
  <r>
    <d v="2011-01-01T00:00:00"/>
    <x v="6"/>
    <n v="25968288.383333337"/>
    <n v="27041280.02795215"/>
    <n v="4.1319305638467412E-2"/>
  </r>
  <r>
    <d v="2011-02-01T00:00:00"/>
    <x v="6"/>
    <n v="22895626.133333344"/>
    <n v="23457372.368408114"/>
    <n v="2.4535089444744782E-2"/>
  </r>
  <r>
    <d v="2011-03-01T00:00:00"/>
    <x v="6"/>
    <n v="23442172.173333336"/>
    <n v="23655452.009837393"/>
    <n v="9.0981260152450255E-3"/>
  </r>
  <r>
    <d v="2011-04-01T00:00:00"/>
    <x v="6"/>
    <n v="19943782.243333336"/>
    <n v="19872216.579514284"/>
    <n v="3.5883696956716792E-3"/>
  </r>
  <r>
    <d v="2011-05-01T00:00:00"/>
    <x v="6"/>
    <n v="19207800.74333334"/>
    <n v="19230655.302836545"/>
    <n v="1.1898582148264685E-3"/>
  </r>
  <r>
    <d v="2011-06-01T00:00:00"/>
    <x v="6"/>
    <n v="19760831.673333336"/>
    <n v="19748383.363862243"/>
    <n v="6.29948661922552E-4"/>
  </r>
  <r>
    <d v="2011-07-01T00:00:00"/>
    <x v="6"/>
    <n v="25169327.073333334"/>
    <n v="25163835.303219985"/>
    <n v="2.1819296548327029E-4"/>
  </r>
  <r>
    <d v="2011-08-01T00:00:00"/>
    <x v="6"/>
    <n v="22460865.073333338"/>
    <n v="22130917.100686319"/>
    <n v="1.468990493330328E-2"/>
  </r>
  <r>
    <d v="2011-09-01T00:00:00"/>
    <x v="6"/>
    <n v="19343184.393333334"/>
    <n v="19135791.517299067"/>
    <n v="1.0721754588957215E-2"/>
  </r>
  <r>
    <d v="2011-10-01T00:00:00"/>
    <x v="6"/>
    <n v="19754696.887333337"/>
    <n v="20265551.462825757"/>
    <n v="2.5859904528323995E-2"/>
  </r>
  <r>
    <d v="2011-11-01T00:00:00"/>
    <x v="6"/>
    <n v="20484671.063333333"/>
    <n v="20697103.36971711"/>
    <n v="1.0370305958391588E-2"/>
  </r>
  <r>
    <d v="2011-12-01T00:00:00"/>
    <x v="6"/>
    <n v="24136908.163333334"/>
    <n v="24300960.714995734"/>
    <n v="6.7967508743151522E-3"/>
  </r>
  <r>
    <d v="2012-01-01T00:00:00"/>
    <x v="7"/>
    <n v="24503624.296666659"/>
    <n v="25225052.876918554"/>
    <n v="2.9441709174019379E-2"/>
  </r>
  <r>
    <d v="2012-02-01T00:00:00"/>
    <x v="7"/>
    <n v="21864892.256666664"/>
    <n v="22653425.821021549"/>
    <n v="3.6063912645828811E-2"/>
  </r>
  <r>
    <d v="2012-03-01T00:00:00"/>
    <x v="7"/>
    <n v="20378098.906666666"/>
    <n v="20414929.097967688"/>
    <n v="1.8073418658780178E-3"/>
  </r>
  <r>
    <d v="2012-04-01T00:00:00"/>
    <x v="7"/>
    <n v="18775059.906666663"/>
    <n v="19679642.276682593"/>
    <n v="4.8179999132505064E-2"/>
  </r>
  <r>
    <d v="2012-05-01T00:00:00"/>
    <x v="7"/>
    <n v="18685878.536666665"/>
    <n v="19197327.993476864"/>
    <n v="2.737090770479958E-2"/>
  </r>
  <r>
    <d v="2012-06-01T00:00:00"/>
    <x v="7"/>
    <n v="20735989.536666665"/>
    <n v="21461126.210772589"/>
    <n v="3.4969957562126078E-2"/>
  </r>
  <r>
    <d v="2012-07-01T00:00:00"/>
    <x v="7"/>
    <n v="24756579.266666666"/>
    <n v="25261582.602458198"/>
    <n v="2.0398752604383046E-2"/>
  </r>
  <r>
    <d v="2012-08-01T00:00:00"/>
    <x v="7"/>
    <n v="21905861.66666666"/>
    <n v="22109425.057388566"/>
    <n v="9.2926447641939088E-3"/>
  </r>
  <r>
    <d v="2012-09-01T00:00:00"/>
    <x v="7"/>
    <n v="18885814.516666662"/>
    <n v="19272002.305936281"/>
    <n v="2.0448564128849694E-2"/>
  </r>
  <r>
    <d v="2012-10-01T00:00:00"/>
    <x v="7"/>
    <n v="19665509.326666664"/>
    <n v="20463928.938638147"/>
    <n v="4.0599996608723279E-2"/>
  </r>
  <r>
    <d v="2012-11-01T00:00:00"/>
    <x v="7"/>
    <n v="21360467.68666666"/>
    <n v="21427804.413544498"/>
    <n v="3.1523994636068003E-3"/>
  </r>
  <r>
    <d v="2012-12-01T00:00:00"/>
    <x v="7"/>
    <n v="23911472.796666663"/>
    <n v="24052741.755316645"/>
    <n v="5.9079990534784254E-3"/>
  </r>
  <r>
    <d v="2013-01-01T00:00:00"/>
    <x v="8"/>
    <n v="24740826.696666665"/>
    <n v="25370850.867811512"/>
    <n v="2.5464960361641031E-2"/>
  </r>
  <r>
    <d v="2013-02-01T00:00:00"/>
    <x v="8"/>
    <n v="22536631.536666662"/>
    <n v="22901024.046367988"/>
    <n v="1.6168898582224544E-2"/>
  </r>
  <r>
    <d v="2013-03-01T00:00:00"/>
    <x v="8"/>
    <n v="22952454.086666659"/>
    <n v="22903878.497805662"/>
    <n v="2.1163570865920687E-3"/>
  </r>
  <r>
    <d v="2013-04-01T00:00:00"/>
    <x v="8"/>
    <n v="20061175.656666666"/>
    <n v="19817082.059235137"/>
    <n v="1.2167462246930324E-2"/>
  </r>
  <r>
    <d v="2013-05-01T00:00:00"/>
    <x v="8"/>
    <n v="18868716.00666666"/>
    <n v="19289914.580359507"/>
    <n v="2.2322588009911746E-2"/>
  </r>
  <r>
    <d v="2013-06-01T00:00:00"/>
    <x v="8"/>
    <n v="20142170.716666665"/>
    <n v="20205943.233718339"/>
    <n v="3.1661193795217797E-3"/>
  </r>
  <r>
    <d v="2013-07-01T00:00:00"/>
    <x v="8"/>
    <n v="24441287.616666667"/>
    <n v="23107140.936156176"/>
    <n v="5.4585777207610299E-2"/>
  </r>
  <r>
    <d v="2013-08-01T00:00:00"/>
    <x v="8"/>
    <n v="21856231.656666663"/>
    <n v="21036234.638863731"/>
    <n v="3.7517767503750493E-2"/>
  </r>
  <r>
    <d v="2013-09-01T00:00:00"/>
    <x v="8"/>
    <n v="19627599.206666663"/>
    <n v="18885006.512547258"/>
    <n v="3.7834107284357925E-2"/>
  </r>
  <r>
    <d v="2013-10-01T00:00:00"/>
    <x v="8"/>
    <n v="20952918.896666661"/>
    <n v="19603396.705770303"/>
    <n v="6.4407360022333215E-2"/>
  </r>
  <r>
    <d v="2013-11-01T00:00:00"/>
    <x v="8"/>
    <n v="23000874.046666667"/>
    <n v="22123736.345909026"/>
    <n v="3.8134972565738556E-2"/>
  </r>
  <r>
    <d v="2013-12-01T00:00:00"/>
    <x v="8"/>
    <n v="26249065.88666667"/>
    <n v="25605347.980632558"/>
    <n v="2.4523459570463851E-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2">
  <r>
    <d v="2005-01-01T00:00:00"/>
    <x v="0"/>
    <n v="28622997.07"/>
    <n v="27323303.826033257"/>
  </r>
  <r>
    <d v="2005-02-01T00:00:00"/>
    <x v="0"/>
    <n v="24248151.560000002"/>
    <n v="24425486.842327476"/>
  </r>
  <r>
    <d v="2005-03-01T00:00:00"/>
    <x v="0"/>
    <n v="25340650.720000003"/>
    <n v="24023291.463697061"/>
  </r>
  <r>
    <d v="2005-04-01T00:00:00"/>
    <x v="0"/>
    <n v="20286648.91"/>
    <n v="20932280.016340408"/>
  </r>
  <r>
    <d v="2005-05-01T00:00:00"/>
    <x v="0"/>
    <n v="19819607.190000001"/>
    <n v="20579673.809600934"/>
  </r>
  <r>
    <d v="2005-06-01T00:00:00"/>
    <x v="0"/>
    <n v="24239634.66"/>
    <n v="21892290.537395988"/>
  </r>
  <r>
    <d v="2005-07-01T00:00:00"/>
    <x v="0"/>
    <n v="25395311.940000001"/>
    <n v="24483009.474250995"/>
  </r>
  <r>
    <d v="2005-08-01T00:00:00"/>
    <x v="0"/>
    <n v="24070887.219999999"/>
    <n v="23363709.089153066"/>
  </r>
  <r>
    <d v="2005-09-01T00:00:00"/>
    <x v="0"/>
    <n v="20477242.48"/>
    <n v="20146292.385468982"/>
  </r>
  <r>
    <d v="2005-10-01T00:00:00"/>
    <x v="0"/>
    <n v="20828690.909999996"/>
    <n v="21592691.570833571"/>
  </r>
  <r>
    <d v="2005-11-01T00:00:00"/>
    <x v="0"/>
    <n v="22508551.010000002"/>
    <n v="22549662.185362354"/>
  </r>
  <r>
    <d v="2005-12-01T00:00:00"/>
    <x v="0"/>
    <n v="27451289.5"/>
    <n v="26353740.721454799"/>
  </r>
  <r>
    <d v="2006-01-01T00:00:00"/>
    <x v="1"/>
    <n v="25519571.829999998"/>
    <n v="27142486.127995569"/>
  </r>
  <r>
    <d v="2006-02-01T00:00:00"/>
    <x v="1"/>
    <n v="23636616.529999997"/>
    <n v="24115430.894078996"/>
  </r>
  <r>
    <d v="2006-03-01T00:00:00"/>
    <x v="1"/>
    <n v="24126650.760000002"/>
    <n v="23771535.349142317"/>
  </r>
  <r>
    <d v="2006-04-01T00:00:00"/>
    <x v="1"/>
    <n v="19562803.740000002"/>
    <n v="20518631.037976492"/>
  </r>
  <r>
    <d v="2006-05-01T00:00:00"/>
    <x v="1"/>
    <n v="19991986.050000001"/>
    <n v="20489258.477182277"/>
  </r>
  <r>
    <d v="2006-06-01T00:00:00"/>
    <x v="1"/>
    <n v="20889575.020000003"/>
    <n v="21698466.202086259"/>
  </r>
  <r>
    <d v="2006-07-01T00:00:00"/>
    <x v="1"/>
    <n v="24737970.199999999"/>
    <n v="24185868.149662375"/>
  </r>
  <r>
    <d v="2006-08-01T00:00:00"/>
    <x v="1"/>
    <n v="22593665.560000002"/>
    <n v="23001994.646265142"/>
  </r>
  <r>
    <d v="2006-09-01T00:00:00"/>
    <x v="1"/>
    <n v="19182041.209999997"/>
    <n v="19858745.01501308"/>
  </r>
  <r>
    <d v="2006-10-01T00:00:00"/>
    <x v="1"/>
    <n v="21407417.84"/>
    <n v="21566849.356714226"/>
  </r>
  <r>
    <d v="2006-11-01T00:00:00"/>
    <x v="1"/>
    <n v="22027561.960000001"/>
    <n v="22543099.89312062"/>
  </r>
  <r>
    <d v="2006-12-01T00:00:00"/>
    <x v="1"/>
    <n v="25361773.539999999"/>
    <n v="26350315.071515847"/>
  </r>
  <r>
    <d v="2007-01-01T00:00:00"/>
    <x v="2"/>
    <n v="25989297.806666661"/>
    <n v="27158616.440770775"/>
  </r>
  <r>
    <d v="2007-02-01T00:00:00"/>
    <x v="2"/>
    <n v="25405002.176666662"/>
    <n v="24099182.634092364"/>
  </r>
  <r>
    <d v="2007-03-01T00:00:00"/>
    <x v="2"/>
    <n v="24292353.446666665"/>
    <n v="23638963.462604754"/>
  </r>
  <r>
    <d v="2007-04-01T00:00:00"/>
    <x v="2"/>
    <n v="21175397.006666664"/>
    <n v="20424987.049642872"/>
  </r>
  <r>
    <d v="2007-05-01T00:00:00"/>
    <x v="2"/>
    <n v="19844241.896666665"/>
    <n v="20269604.894552827"/>
  </r>
  <r>
    <d v="2007-06-01T00:00:00"/>
    <x v="2"/>
    <n v="22507117.626666661"/>
    <n v="21436748.078950077"/>
  </r>
  <r>
    <d v="2007-07-01T00:00:00"/>
    <x v="2"/>
    <n v="22641026.906666666"/>
    <n v="24208455.77426751"/>
  </r>
  <r>
    <d v="2007-08-01T00:00:00"/>
    <x v="2"/>
    <n v="23733180.766666666"/>
    <n v="23027718.913173057"/>
  </r>
  <r>
    <d v="2007-09-01T00:00:00"/>
    <x v="2"/>
    <n v="20748753.376666665"/>
    <n v="19942493.074778195"/>
  </r>
  <r>
    <d v="2007-10-01T00:00:00"/>
    <x v="2"/>
    <n v="21043161.836666662"/>
    <n v="21699211.282428179"/>
  </r>
  <r>
    <d v="2007-11-01T00:00:00"/>
    <x v="2"/>
    <n v="23066783.216666665"/>
    <n v="22597882.063263226"/>
  </r>
  <r>
    <d v="2007-12-01T00:00:00"/>
    <x v="2"/>
    <n v="27007513.506666664"/>
    <n v="26340524.123359147"/>
  </r>
  <r>
    <d v="2008-01-01T00:00:00"/>
    <x v="3"/>
    <n v="26898401.383333337"/>
    <n v="27206941.299083449"/>
  </r>
  <r>
    <d v="2008-02-01T00:00:00"/>
    <x v="3"/>
    <n v="25491713.493333336"/>
    <n v="24946615.852780782"/>
  </r>
  <r>
    <d v="2008-03-01T00:00:00"/>
    <x v="3"/>
    <n v="25384508.963333335"/>
    <n v="23657954.376846202"/>
  </r>
  <r>
    <d v="2008-04-01T00:00:00"/>
    <x v="3"/>
    <n v="20527641.313333336"/>
    <n v="20628563.432710428"/>
  </r>
  <r>
    <d v="2008-05-01T00:00:00"/>
    <x v="3"/>
    <n v="19827797.303333335"/>
    <n v="20162862.255334985"/>
  </r>
  <r>
    <d v="2008-06-01T00:00:00"/>
    <x v="3"/>
    <n v="21414260.283333335"/>
    <n v="21394670.571643721"/>
  </r>
  <r>
    <d v="2008-07-01T00:00:00"/>
    <x v="3"/>
    <n v="23762525.153333336"/>
    <n v="24134183.721423682"/>
  </r>
  <r>
    <d v="2008-08-01T00:00:00"/>
    <x v="3"/>
    <n v="22118269.213333335"/>
    <n v="22911198.292598139"/>
  </r>
  <r>
    <d v="2008-09-01T00:00:00"/>
    <x v="3"/>
    <n v="20204472.273333337"/>
    <n v="19781139.325842481"/>
  </r>
  <r>
    <d v="2008-10-01T00:00:00"/>
    <x v="3"/>
    <n v="21060690.823333338"/>
    <n v="21398841.301924594"/>
  </r>
  <r>
    <d v="2008-11-01T00:00:00"/>
    <x v="3"/>
    <n v="23006111.283333331"/>
    <n v="22039035.58233805"/>
  </r>
  <r>
    <d v="2008-12-01T00:00:00"/>
    <x v="3"/>
    <n v="27318717.57333333"/>
    <n v="25901505.965736412"/>
  </r>
  <r>
    <d v="2009-01-01T00:00:00"/>
    <x v="4"/>
    <n v="28195934.98"/>
    <n v="26522269.251086801"/>
  </r>
  <r>
    <d v="2009-02-01T00:00:00"/>
    <x v="4"/>
    <n v="23533242.719999995"/>
    <n v="23375661.734704331"/>
  </r>
  <r>
    <d v="2009-03-01T00:00:00"/>
    <x v="4"/>
    <n v="23805160.720000003"/>
    <n v="22970421.727383308"/>
  </r>
  <r>
    <d v="2009-04-01T00:00:00"/>
    <x v="4"/>
    <n v="21691888.189999998"/>
    <n v="19679049.586074442"/>
  </r>
  <r>
    <d v="2009-05-01T00:00:00"/>
    <x v="4"/>
    <n v="19644740.68"/>
    <n v="19349043.970739722"/>
  </r>
  <r>
    <d v="2009-06-01T00:00:00"/>
    <x v="4"/>
    <n v="19976014.390000004"/>
    <n v="20684353.303551715"/>
  </r>
  <r>
    <d v="2009-07-01T00:00:00"/>
    <x v="4"/>
    <n v="20346936.549999997"/>
    <n v="23330143.418185495"/>
  </r>
  <r>
    <d v="2009-08-01T00:00:00"/>
    <x v="4"/>
    <n v="22334126.620000001"/>
    <n v="21965097.129101478"/>
  </r>
  <r>
    <d v="2009-09-01T00:00:00"/>
    <x v="4"/>
    <n v="19258864.259999998"/>
    <n v="18886696.656985268"/>
  </r>
  <r>
    <d v="2009-10-01T00:00:00"/>
    <x v="4"/>
    <n v="20756342.680000003"/>
    <n v="20501077.963540234"/>
  </r>
  <r>
    <d v="2009-11-01T00:00:00"/>
    <x v="4"/>
    <n v="21120714.619999994"/>
    <n v="21474007.830419485"/>
  </r>
  <r>
    <d v="2009-12-01T00:00:00"/>
    <x v="4"/>
    <n v="25946111.009999998"/>
    <n v="25452617.813144419"/>
  </r>
  <r>
    <d v="2010-01-01T00:00:00"/>
    <x v="5"/>
    <n v="26142073.753333338"/>
    <n v="26112032.955862217"/>
  </r>
  <r>
    <d v="2010-02-01T00:00:00"/>
    <x v="5"/>
    <n v="22846232.453333337"/>
    <n v="23123721.592925228"/>
  </r>
  <r>
    <d v="2010-03-01T00:00:00"/>
    <x v="5"/>
    <n v="21856743.573333338"/>
    <n v="22786375.373430658"/>
  </r>
  <r>
    <d v="2010-04-01T00:00:00"/>
    <x v="5"/>
    <n v="18311020.943333331"/>
    <n v="19659572.670172844"/>
  </r>
  <r>
    <d v="2010-05-01T00:00:00"/>
    <x v="5"/>
    <n v="19813333.883333333"/>
    <n v="19390911.517222468"/>
  </r>
  <r>
    <d v="2010-06-01T00:00:00"/>
    <x v="5"/>
    <n v="20211623.123333335"/>
    <n v="20797251.280163702"/>
  </r>
  <r>
    <d v="2010-07-01T00:00:00"/>
    <x v="5"/>
    <n v="24129649.153333332"/>
    <n v="23326717.768246546"/>
  </r>
  <r>
    <d v="2010-08-01T00:00:00"/>
    <x v="5"/>
    <n v="23362004.293333333"/>
    <n v="21948940.882727027"/>
  </r>
  <r>
    <d v="2010-09-01T00:00:00"/>
    <x v="5"/>
    <n v="18923454.90333334"/>
    <n v="18728387.536740158"/>
  </r>
  <r>
    <d v="2010-10-01T00:00:00"/>
    <x v="5"/>
    <n v="19435090.90333334"/>
    <n v="20236131.18448909"/>
  </r>
  <r>
    <d v="2010-11-01T00:00:00"/>
    <x v="5"/>
    <n v="21055943.953333341"/>
    <n v="21425565.024895377"/>
  </r>
  <r>
    <d v="2010-12-01T00:00:00"/>
    <x v="5"/>
    <n v="25379014.213333335"/>
    <n v="25368567.778943513"/>
  </r>
  <r>
    <d v="2011-01-01T00:00:00"/>
    <x v="6"/>
    <n v="25968288.383333337"/>
    <n v="26128071.255025238"/>
  </r>
  <r>
    <d v="2011-02-01T00:00:00"/>
    <x v="6"/>
    <n v="22895626.133333344"/>
    <n v="23152674.51574811"/>
  </r>
  <r>
    <d v="2011-03-01T00:00:00"/>
    <x v="6"/>
    <n v="23442172.173333336"/>
    <n v="22938017.221022226"/>
  </r>
  <r>
    <d v="2011-04-01T00:00:00"/>
    <x v="6"/>
    <n v="19943782.243333336"/>
    <n v="19691662.235298511"/>
  </r>
  <r>
    <d v="2011-05-01T00:00:00"/>
    <x v="6"/>
    <n v="19207800.74333334"/>
    <n v="19429642.421402428"/>
  </r>
  <r>
    <d v="2011-06-01T00:00:00"/>
    <x v="6"/>
    <n v="19760831.673333336"/>
    <n v="20619570.224428799"/>
  </r>
  <r>
    <d v="2011-07-01T00:00:00"/>
    <x v="6"/>
    <n v="25169327.073333334"/>
    <n v="23126344.107494708"/>
  </r>
  <r>
    <d v="2011-08-01T00:00:00"/>
    <x v="6"/>
    <n v="22460865.073333338"/>
    <n v="21994129.098736919"/>
  </r>
  <r>
    <d v="2011-09-01T00:00:00"/>
    <x v="6"/>
    <n v="19343184.393333334"/>
    <n v="18954288.470375933"/>
  </r>
  <r>
    <d v="2011-10-01T00:00:00"/>
    <x v="6"/>
    <n v="19754696.887333337"/>
    <n v="20484632.70952962"/>
  </r>
  <r>
    <d v="2011-11-01T00:00:00"/>
    <x v="6"/>
    <n v="20484671.063333333"/>
    <n v="21431917.356313504"/>
  </r>
  <r>
    <d v="2011-12-01T00:00:00"/>
    <x v="6"/>
    <n v="24136908.163333334"/>
    <n v="25213395.301001191"/>
  </r>
  <r>
    <d v="2012-01-01T00:00:00"/>
    <x v="7"/>
    <n v="24503624.296666659"/>
    <n v="26015055.331201825"/>
  </r>
  <r>
    <d v="2012-02-01T00:00:00"/>
    <x v="7"/>
    <n v="21864892.256666664"/>
    <n v="23728992.651191618"/>
  </r>
  <r>
    <d v="2012-03-01T00:00:00"/>
    <x v="7"/>
    <n v="20378098.906666666"/>
    <n v="22576210.76452212"/>
  </r>
  <r>
    <d v="2012-04-01T00:00:00"/>
    <x v="7"/>
    <n v="18775059.906666663"/>
    <n v="19452636.717179269"/>
  </r>
  <r>
    <d v="2012-05-01T00:00:00"/>
    <x v="7"/>
    <n v="18685878.536666665"/>
    <n v="19371513.648133427"/>
  </r>
  <r>
    <d v="2012-06-01T00:00:00"/>
    <x v="7"/>
    <n v="20735989.536666665"/>
    <n v="20580629.359425228"/>
  </r>
  <r>
    <d v="2012-07-01T00:00:00"/>
    <x v="7"/>
    <n v="24756579.266666666"/>
    <n v="23219962.16222908"/>
  </r>
  <r>
    <d v="2012-08-01T00:00:00"/>
    <x v="7"/>
    <n v="21905861.66666666"/>
    <n v="22039225.301134627"/>
  </r>
  <r>
    <d v="2012-09-01T00:00:00"/>
    <x v="7"/>
    <n v="18885814.516666662"/>
    <n v="18795795.322906461"/>
  </r>
  <r>
    <d v="2012-10-01T00:00:00"/>
    <x v="7"/>
    <n v="19665509.326666664"/>
    <n v="20478254.444512244"/>
  </r>
  <r>
    <d v="2012-11-01T00:00:00"/>
    <x v="7"/>
    <n v="21360467.68666666"/>
    <n v="21360781.945772462"/>
  </r>
  <r>
    <d v="2012-12-01T00:00:00"/>
    <x v="7"/>
    <n v="23911472.796666663"/>
    <n v="25103424.005868383"/>
  </r>
  <r>
    <d v="2013-01-01T00:00:00"/>
    <x v="8"/>
    <n v="24740826.696666665"/>
    <n v="26021499.676232129"/>
  </r>
  <r>
    <d v="2013-02-01T00:00:00"/>
    <x v="8"/>
    <n v="22536631.536666662"/>
    <n v="22826370.307512999"/>
  </r>
  <r>
    <d v="2013-03-01T00:00:00"/>
    <x v="8"/>
    <n v="22952454.086666659"/>
    <n v="22382202.401988029"/>
  </r>
  <r>
    <d v="2013-04-01T00:00:00"/>
    <x v="8"/>
    <n v="20061175.656666666"/>
    <n v="19284825.656413626"/>
  </r>
  <r>
    <d v="2013-05-01T00:00:00"/>
    <x v="8"/>
    <n v="18868716.00666666"/>
    <n v="19138945.441844117"/>
  </r>
  <r>
    <d v="2013-06-01T00:00:00"/>
    <x v="8"/>
    <n v="20142170.716666665"/>
    <n v="20380255.698673394"/>
  </r>
  <r>
    <d v="2013-07-01T00:00:00"/>
    <x v="8"/>
    <n v="24441287.616666667"/>
    <n v="23142461.453470286"/>
  </r>
  <r>
    <d v="2013-08-01T00:00:00"/>
    <x v="8"/>
    <n v="21856231.656666663"/>
    <n v="21761363.89842362"/>
  </r>
  <r>
    <d v="2013-09-01T00:00:00"/>
    <x v="8"/>
    <n v="19627599.206666663"/>
    <n v="18573005.097974226"/>
  </r>
  <r>
    <d v="2013-10-01T00:00:00"/>
    <x v="8"/>
    <n v="20952918.896666661"/>
    <n v="20274744.141457617"/>
  </r>
  <r>
    <d v="2013-11-01T00:00:00"/>
    <x v="8"/>
    <n v="23000874.046666667"/>
    <n v="21263725.274299517"/>
  </r>
  <r>
    <d v="2013-12-01T00:00:00"/>
    <x v="8"/>
    <n v="26249065.88666667"/>
    <n v="25109868.350898687"/>
  </r>
  <r>
    <d v="2014-01-01T00:00:00"/>
    <x v="9"/>
    <m/>
    <n v="26654535.758948464"/>
  </r>
  <r>
    <d v="2014-02-01T00:00:00"/>
    <x v="9"/>
    <m/>
    <n v="23503237.551126838"/>
  </r>
  <r>
    <d v="2014-03-01T00:00:00"/>
    <x v="9"/>
    <m/>
    <n v="23089047.610808019"/>
  </r>
  <r>
    <d v="2014-04-01T00:00:00"/>
    <x v="9"/>
    <m/>
    <n v="19979710.787276253"/>
  </r>
  <r>
    <d v="2014-05-01T00:00:00"/>
    <x v="9"/>
    <m/>
    <n v="19820439.977006704"/>
  </r>
  <r>
    <d v="2014-06-01T00:00:00"/>
    <x v="9"/>
    <m/>
    <n v="21120877.292170346"/>
  </r>
  <r>
    <d v="2014-07-01T00:00:00"/>
    <x v="9"/>
    <m/>
    <n v="23823222.792842165"/>
  </r>
  <r>
    <d v="2014-08-01T00:00:00"/>
    <x v="9"/>
    <m/>
    <n v="22445490.087183774"/>
  </r>
  <r>
    <d v="2014-09-01T00:00:00"/>
    <x v="9"/>
    <m/>
    <n v="19374066.906567909"/>
  </r>
  <r>
    <d v="2014-10-01T00:00:00"/>
    <x v="9"/>
    <m/>
    <n v="20991554.943186998"/>
  </r>
  <r>
    <d v="2014-11-01T00:00:00"/>
    <x v="9"/>
    <m/>
    <n v="21853538.68571306"/>
  </r>
  <r>
    <d v="2014-12-01T00:00:00"/>
    <x v="9"/>
    <m/>
    <n v="25792991.099022646"/>
  </r>
  <r>
    <d v="2015-01-01T00:00:00"/>
    <x v="10"/>
    <m/>
    <n v="27304168.08051319"/>
  </r>
  <r>
    <d v="2015-02-01T00:00:00"/>
    <x v="10"/>
    <m/>
    <n v="24199835.704505935"/>
  </r>
  <r>
    <d v="2015-03-01T00:00:00"/>
    <x v="10"/>
    <m/>
    <n v="23833229.984361809"/>
  </r>
  <r>
    <d v="2015-04-01T00:00:00"/>
    <x v="10"/>
    <m/>
    <n v="20676788.485181451"/>
  </r>
  <r>
    <d v="2015-05-01T00:00:00"/>
    <x v="10"/>
    <m/>
    <n v="20472198.442946155"/>
  </r>
  <r>
    <d v="2015-06-01T00:00:00"/>
    <x v="10"/>
    <m/>
    <n v="21872493.51726228"/>
  </r>
  <r>
    <d v="2015-07-01T00:00:00"/>
    <x v="10"/>
    <m/>
    <n v="24528147.280016016"/>
  </r>
  <r>
    <d v="2015-08-01T00:00:00"/>
    <x v="10"/>
    <m/>
    <n v="23150734.177536491"/>
  </r>
  <r>
    <d v="2015-09-01T00:00:00"/>
    <x v="10"/>
    <m/>
    <n v="20078052.643517341"/>
  </r>
  <r>
    <d v="2015-10-01T00:00:00"/>
    <x v="10"/>
    <m/>
    <n v="21644846.175872434"/>
  </r>
  <r>
    <d v="2015-11-01T00:00:00"/>
    <x v="10"/>
    <m/>
    <n v="22602639.361991677"/>
  </r>
  <r>
    <d v="2015-12-01T00:00:00"/>
    <x v="10"/>
    <m/>
    <n v="26492975.227619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2" firstHeaderRow="0" firstDataRow="1" firstDataCol="1"/>
  <pivotFields count="6">
    <pivotField numFmtId="17" showAll="0" defaultSubtotal="0"/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7" showAll="0" defaultSubtotal="0"/>
    <pivotField dataField="1" showAll="0" defaultSubtotal="0"/>
    <pivotField numFmtId="166" showAll="0" defaultSubtotal="0"/>
    <pivotField dataField="1" dragToRow="0" dragToCol="0" dragToPage="0" showAll="0" defaultSubtota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3">
    <i>
      <x/>
    </i>
    <i i="1">
      <x v="1"/>
    </i>
    <i i="2">
      <x v="2"/>
    </i>
  </colItems>
  <dataFields count="3">
    <dataField name="NSLS " fld="2" baseField="0" baseItem="0" numFmtId="165"/>
    <dataField name="Predicted Value " fld="3" baseField="0" baseItem="0" numFmtId="165"/>
    <dataField name="Absolute % Error  " fld="5" subtotal="average" baseField="0" baseItem="0" numFmtId="166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2" firstHeaderRow="0" firstDataRow="1" firstDataCol="1"/>
  <pivotFields count="5">
    <pivotField numFmtId="17" showAll="0" defaultSubtotal="0"/>
    <pivotField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numFmtId="167" showAll="0" defaultSubtotal="0"/>
    <pivotField dataField="1" showAll="0" defaultSubtotal="0"/>
    <pivotField numFmtId="166" showAll="0" defaultSubtota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1">
    <field x="-2"/>
  </colFields>
  <colItems count="2">
    <i>
      <x/>
    </i>
    <i i="1">
      <x v="1"/>
    </i>
  </colItems>
  <dataFields count="2">
    <dataField name="NSLS " fld="2" baseField="0" baseItem="0" numFmtId="165"/>
    <dataField name="Predicted Value " fld="3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2">
  <location ref="A3:C14" firstHeaderRow="0" firstDataRow="1" firstDataCol="1"/>
  <pivotFields count="4">
    <pivotField numFmtId="17" showAll="0" defaultSubtotal="0"/>
    <pivotField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dataField="1" showAll="0" defaultSubtotal="0"/>
    <pivotField dataField="1" showAll="0" defaultSubtota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</rowItems>
  <colFields count="1">
    <field x="-2"/>
  </colFields>
  <colItems count="2">
    <i>
      <x/>
    </i>
    <i i="1">
      <x v="1"/>
    </i>
  </colItems>
  <dataFields count="2">
    <dataField name="NSLS " fld="2" baseField="0" baseItem="0" numFmtId="165"/>
    <dataField name="Normalized Value " fld="3" baseField="0" baseItem="0" numFmtId="165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B37"/>
  <sheetViews>
    <sheetView workbookViewId="0">
      <selection activeCell="O16" sqref="O16"/>
    </sheetView>
  </sheetViews>
  <sheetFormatPr defaultRowHeight="15"/>
  <cols>
    <col min="1" max="1" width="15" customWidth="1"/>
    <col min="2" max="2" width="10.5703125" bestFit="1" customWidth="1"/>
  </cols>
  <sheetData>
    <row r="1" spans="1:28">
      <c r="AA1" t="s">
        <v>1</v>
      </c>
      <c r="AB1" t="s">
        <v>6</v>
      </c>
    </row>
    <row r="2" spans="1:28">
      <c r="A2" t="s">
        <v>0</v>
      </c>
      <c r="B2" s="4" t="s">
        <v>44</v>
      </c>
      <c r="AA2">
        <v>1995</v>
      </c>
      <c r="AB2">
        <v>1</v>
      </c>
    </row>
    <row r="3" spans="1:28">
      <c r="AA3">
        <v>1996</v>
      </c>
      <c r="AB3">
        <v>2</v>
      </c>
    </row>
    <row r="4" spans="1:28">
      <c r="A4" t="s">
        <v>4</v>
      </c>
      <c r="B4" s="1" t="s">
        <v>1</v>
      </c>
      <c r="C4" s="1" t="s">
        <v>6</v>
      </c>
      <c r="AA4">
        <v>1997</v>
      </c>
      <c r="AB4">
        <v>3</v>
      </c>
    </row>
    <row r="5" spans="1:28">
      <c r="A5" t="s">
        <v>2</v>
      </c>
      <c r="B5" s="3">
        <v>2005</v>
      </c>
      <c r="C5" s="3">
        <v>1</v>
      </c>
      <c r="AA5">
        <v>1998</v>
      </c>
      <c r="AB5">
        <v>4</v>
      </c>
    </row>
    <row r="6" spans="1:28">
      <c r="A6" t="s">
        <v>3</v>
      </c>
      <c r="B6" s="3">
        <v>2013</v>
      </c>
      <c r="C6" s="3">
        <v>12</v>
      </c>
      <c r="AA6">
        <v>1999</v>
      </c>
      <c r="AB6">
        <v>5</v>
      </c>
    </row>
    <row r="7" spans="1:28">
      <c r="AA7">
        <v>2000</v>
      </c>
      <c r="AB7">
        <v>6</v>
      </c>
    </row>
    <row r="8" spans="1:28">
      <c r="A8" t="s">
        <v>7</v>
      </c>
      <c r="B8" s="2">
        <v>2</v>
      </c>
      <c r="C8" s="1" t="s">
        <v>8</v>
      </c>
      <c r="AA8">
        <v>2001</v>
      </c>
      <c r="AB8">
        <v>7</v>
      </c>
    </row>
    <row r="9" spans="1:28">
      <c r="AA9">
        <v>2002</v>
      </c>
      <c r="AB9">
        <v>8</v>
      </c>
    </row>
    <row r="10" spans="1:28">
      <c r="A10" t="s">
        <v>5</v>
      </c>
      <c r="B10" s="1" t="s">
        <v>1</v>
      </c>
      <c r="C10" s="1" t="s">
        <v>6</v>
      </c>
      <c r="AA10">
        <v>2003</v>
      </c>
      <c r="AB10">
        <v>9</v>
      </c>
    </row>
    <row r="11" spans="1:28">
      <c r="A11" t="s">
        <v>2</v>
      </c>
      <c r="B11" s="3">
        <v>2014</v>
      </c>
      <c r="C11" s="3">
        <v>1</v>
      </c>
      <c r="E11" s="1" t="s">
        <v>9</v>
      </c>
      <c r="AA11">
        <v>2004</v>
      </c>
      <c r="AB11">
        <v>10</v>
      </c>
    </row>
    <row r="12" spans="1:28">
      <c r="A12" t="s">
        <v>3</v>
      </c>
      <c r="B12" s="3">
        <v>2015</v>
      </c>
      <c r="C12" s="3">
        <v>12</v>
      </c>
      <c r="E12" s="3">
        <f>MyMonthsCount(B11,C11,B12,C12)</f>
        <v>24</v>
      </c>
      <c r="AA12">
        <v>2005</v>
      </c>
      <c r="AB12">
        <v>11</v>
      </c>
    </row>
    <row r="13" spans="1:28">
      <c r="AA13">
        <v>2006</v>
      </c>
      <c r="AB13">
        <v>12</v>
      </c>
    </row>
    <row r="14" spans="1:28">
      <c r="AA14">
        <v>2007</v>
      </c>
    </row>
    <row r="15" spans="1:28">
      <c r="AA15">
        <v>2008</v>
      </c>
    </row>
    <row r="16" spans="1:28">
      <c r="AA16">
        <v>2009</v>
      </c>
    </row>
    <row r="17" spans="27:27">
      <c r="AA17">
        <v>2010</v>
      </c>
    </row>
    <row r="18" spans="27:27">
      <c r="AA18">
        <v>2011</v>
      </c>
    </row>
    <row r="19" spans="27:27">
      <c r="AA19">
        <v>2012</v>
      </c>
    </row>
    <row r="20" spans="27:27">
      <c r="AA20">
        <v>2013</v>
      </c>
    </row>
    <row r="21" spans="27:27">
      <c r="AA21">
        <v>2014</v>
      </c>
    </row>
    <row r="22" spans="27:27">
      <c r="AA22">
        <v>2015</v>
      </c>
    </row>
    <row r="23" spans="27:27">
      <c r="AA23">
        <v>2016</v>
      </c>
    </row>
    <row r="24" spans="27:27">
      <c r="AA24">
        <v>2017</v>
      </c>
    </row>
    <row r="25" spans="27:27">
      <c r="AA25">
        <v>2018</v>
      </c>
    </row>
    <row r="26" spans="27:27">
      <c r="AA26">
        <v>2019</v>
      </c>
    </row>
    <row r="27" spans="27:27">
      <c r="AA27">
        <v>2020</v>
      </c>
    </row>
    <row r="28" spans="27:27">
      <c r="AA28">
        <v>2021</v>
      </c>
    </row>
    <row r="29" spans="27:27">
      <c r="AA29">
        <v>2022</v>
      </c>
    </row>
    <row r="30" spans="27:27">
      <c r="AA30">
        <v>2023</v>
      </c>
    </row>
    <row r="31" spans="27:27">
      <c r="AA31">
        <v>2024</v>
      </c>
    </row>
    <row r="32" spans="27:27">
      <c r="AA32">
        <v>2025</v>
      </c>
    </row>
    <row r="33" spans="27:27">
      <c r="AA33">
        <v>2026</v>
      </c>
    </row>
    <row r="34" spans="27:27">
      <c r="AA34">
        <v>2027</v>
      </c>
    </row>
    <row r="35" spans="27:27">
      <c r="AA35">
        <v>2028</v>
      </c>
    </row>
    <row r="36" spans="27:27">
      <c r="AA36">
        <v>2029</v>
      </c>
    </row>
    <row r="37" spans="27:27">
      <c r="AA37">
        <v>2030</v>
      </c>
    </row>
  </sheetData>
  <dataValidations count="1">
    <dataValidation type="list" allowBlank="1" showInputMessage="1" showErrorMessage="1" sqref="B8">
      <formula1>"0,1,2,3,4,5"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2:C14"/>
  <sheetViews>
    <sheetView workbookViewId="0">
      <selection activeCell="C6" sqref="C6"/>
    </sheetView>
  </sheetViews>
  <sheetFormatPr defaultRowHeight="15"/>
  <cols>
    <col min="1" max="1" width="5" customWidth="1"/>
    <col min="2" max="2" width="11.5703125" customWidth="1"/>
    <col min="3" max="3" width="17.5703125" customWidth="1"/>
  </cols>
  <sheetData>
    <row r="2" spans="1:3">
      <c r="A2" s="13" t="s">
        <v>48</v>
      </c>
    </row>
    <row r="3" spans="1:3">
      <c r="B3" t="s">
        <v>46</v>
      </c>
      <c r="C3" t="s">
        <v>42</v>
      </c>
    </row>
    <row r="4" spans="1:3">
      <c r="A4" s="10">
        <v>2005</v>
      </c>
      <c r="B4" s="6">
        <v>283289663.16999996</v>
      </c>
      <c r="C4" s="6">
        <v>277665431.92191893</v>
      </c>
    </row>
    <row r="5" spans="1:3">
      <c r="A5" s="10">
        <v>2006</v>
      </c>
      <c r="B5" s="6">
        <v>269037634.24000001</v>
      </c>
      <c r="C5" s="6">
        <v>275242680.22075319</v>
      </c>
    </row>
    <row r="6" spans="1:3">
      <c r="A6" s="10">
        <v>2007</v>
      </c>
      <c r="B6" s="6">
        <v>277453829.56999993</v>
      </c>
      <c r="C6" s="6">
        <v>274844387.79188299</v>
      </c>
    </row>
    <row r="7" spans="1:3">
      <c r="A7" s="10">
        <v>2008</v>
      </c>
      <c r="B7" s="6">
        <v>277015109.06000006</v>
      </c>
      <c r="C7" s="6">
        <v>274163511.97826284</v>
      </c>
    </row>
    <row r="8" spans="1:3">
      <c r="A8" s="10">
        <v>2009</v>
      </c>
      <c r="B8" s="6">
        <v>266610077.42000002</v>
      </c>
      <c r="C8" s="6">
        <v>264190440.38491666</v>
      </c>
    </row>
    <row r="9" spans="1:3">
      <c r="A9" s="10">
        <v>2010</v>
      </c>
      <c r="B9" s="6">
        <v>261466185.15000004</v>
      </c>
      <c r="C9" s="6">
        <v>262904175.56581882</v>
      </c>
    </row>
    <row r="10" spans="1:3">
      <c r="A10" s="10">
        <v>2011</v>
      </c>
      <c r="B10" s="6">
        <v>262568154.00400001</v>
      </c>
      <c r="C10" s="6">
        <v>263164344.91637716</v>
      </c>
    </row>
    <row r="11" spans="1:3">
      <c r="A11" s="10">
        <v>2012</v>
      </c>
      <c r="B11" s="6">
        <v>255429248.69999993</v>
      </c>
      <c r="C11" s="6">
        <v>262722481.65407676</v>
      </c>
    </row>
    <row r="12" spans="1:3">
      <c r="A12" s="10">
        <v>2013</v>
      </c>
      <c r="B12" s="6">
        <v>265429952.00999999</v>
      </c>
      <c r="C12" s="6">
        <v>260159267.39918822</v>
      </c>
    </row>
    <row r="13" spans="1:3">
      <c r="A13" s="10">
        <v>2014</v>
      </c>
      <c r="B13" s="6"/>
      <c r="C13" s="6">
        <v>268448713.49185318</v>
      </c>
    </row>
    <row r="14" spans="1:3">
      <c r="A14" s="10">
        <v>2015</v>
      </c>
      <c r="B14" s="6"/>
      <c r="C14" s="6">
        <v>276856109.08132422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2:E14"/>
  <sheetViews>
    <sheetView showGridLines="0" workbookViewId="0">
      <selection activeCell="A2" sqref="A2:E14"/>
    </sheetView>
  </sheetViews>
  <sheetFormatPr defaultRowHeight="1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>
      <c r="A2" s="13" t="s">
        <v>48</v>
      </c>
    </row>
    <row r="3" spans="1:5">
      <c r="A3" s="1"/>
      <c r="B3" s="1" t="s">
        <v>46</v>
      </c>
      <c r="C3" s="1" t="s">
        <v>43</v>
      </c>
      <c r="D3" s="1" t="s">
        <v>42</v>
      </c>
      <c r="E3" s="1" t="s">
        <v>43</v>
      </c>
    </row>
    <row r="4" spans="1:5">
      <c r="A4" s="1">
        <v>2005</v>
      </c>
      <c r="B4" s="15">
        <f>GETPIVOTDATA("NSLS ",NormalizedAnnualDataSumm!$A$3,"Year",A4)</f>
        <v>283289663.16999996</v>
      </c>
      <c r="C4" s="15"/>
      <c r="D4" s="15">
        <f>GETPIVOTDATA("Normalized Value ",NormalizedAnnualDataSumm!$A$3,"Year",A4)</f>
        <v>277665431.92191893</v>
      </c>
    </row>
    <row r="5" spans="1:5">
      <c r="A5" s="1">
        <v>2006</v>
      </c>
      <c r="B5" s="15">
        <f>GETPIVOTDATA("NSLS ",NormalizedAnnualDataSumm!$A$3,"Year",A5)</f>
        <v>269037634.24000001</v>
      </c>
      <c r="C5" s="16">
        <f>B5/B4-1</f>
        <v>-5.030903270708964E-2</v>
      </c>
      <c r="D5" s="15">
        <f>GETPIVOTDATA("Normalized Value ",NormalizedAnnualDataSumm!$A$3,"Year",A5)</f>
        <v>275242680.22075319</v>
      </c>
      <c r="E5" s="16">
        <f>D5/D4-1</f>
        <v>-8.7254350834965466E-3</v>
      </c>
    </row>
    <row r="6" spans="1:5">
      <c r="A6" s="1">
        <v>2007</v>
      </c>
      <c r="B6" s="15">
        <f>GETPIVOTDATA("NSLS ",NormalizedAnnualDataSumm!$A$3,"Year",A6)</f>
        <v>277453829.56999993</v>
      </c>
      <c r="C6" s="16">
        <f t="shared" ref="C6:C12" si="0">B6/B5-1</f>
        <v>3.1282594919386231E-2</v>
      </c>
      <c r="D6" s="15">
        <f>GETPIVOTDATA("Normalized Value ",NormalizedAnnualDataSumm!$A$3,"Year",A6)</f>
        <v>274844387.79188299</v>
      </c>
      <c r="E6" s="16">
        <f t="shared" ref="E6:E14" si="1">D6/D5-1</f>
        <v>-1.4470591136184208E-3</v>
      </c>
    </row>
    <row r="7" spans="1:5">
      <c r="A7" s="1">
        <v>2008</v>
      </c>
      <c r="B7" s="15">
        <f>GETPIVOTDATA("NSLS ",NormalizedAnnualDataSumm!$A$3,"Year",A7)</f>
        <v>277015109.06000006</v>
      </c>
      <c r="C7" s="16">
        <f t="shared" si="0"/>
        <v>-1.5812378970576635E-3</v>
      </c>
      <c r="D7" s="15">
        <f>GETPIVOTDATA("Normalized Value ",NormalizedAnnualDataSumm!$A$3,"Year",A7)</f>
        <v>274163511.97826284</v>
      </c>
      <c r="E7" s="16">
        <f t="shared" si="1"/>
        <v>-2.4773138687326224E-3</v>
      </c>
    </row>
    <row r="8" spans="1:5">
      <c r="A8" s="1">
        <v>2009</v>
      </c>
      <c r="B8" s="15">
        <f>GETPIVOTDATA("NSLS ",NormalizedAnnualDataSumm!$A$3,"Year",A8)</f>
        <v>266610077.42000002</v>
      </c>
      <c r="C8" s="16">
        <f t="shared" si="0"/>
        <v>-3.7561242328288946E-2</v>
      </c>
      <c r="D8" s="15">
        <f>GETPIVOTDATA("Normalized Value ",NormalizedAnnualDataSumm!$A$3,"Year",A8)</f>
        <v>264190440.38491666</v>
      </c>
      <c r="E8" s="16">
        <f t="shared" si="1"/>
        <v>-3.6376363584578297E-2</v>
      </c>
    </row>
    <row r="9" spans="1:5">
      <c r="A9" s="1">
        <v>2010</v>
      </c>
      <c r="B9" s="15">
        <f>GETPIVOTDATA("NSLS ",NormalizedAnnualDataSumm!$A$3,"Year",A9)</f>
        <v>261466185.15000004</v>
      </c>
      <c r="C9" s="16">
        <f t="shared" si="0"/>
        <v>-1.9293690320252299E-2</v>
      </c>
      <c r="D9" s="15">
        <f>GETPIVOTDATA("Normalized Value ",NormalizedAnnualDataSumm!$A$3,"Year",A9)</f>
        <v>262904175.56581882</v>
      </c>
      <c r="E9" s="16">
        <f t="shared" si="1"/>
        <v>-4.8687031113759938E-3</v>
      </c>
    </row>
    <row r="10" spans="1:5">
      <c r="A10" s="1">
        <v>2011</v>
      </c>
      <c r="B10" s="15">
        <f>GETPIVOTDATA("NSLS ",NormalizedAnnualDataSumm!$A$3,"Year",A10)</f>
        <v>262568154.00400001</v>
      </c>
      <c r="C10" s="16">
        <f t="shared" si="0"/>
        <v>4.2145750257065462E-3</v>
      </c>
      <c r="D10" s="15">
        <f>GETPIVOTDATA("Normalized Value ",NormalizedAnnualDataSumm!$A$3,"Year",A10)</f>
        <v>263164344.91637716</v>
      </c>
      <c r="E10" s="16">
        <f t="shared" si="1"/>
        <v>9.8959763571038195E-4</v>
      </c>
    </row>
    <row r="11" spans="1:5">
      <c r="A11" s="1">
        <v>2012</v>
      </c>
      <c r="B11" s="15">
        <f>GETPIVOTDATA("NSLS ",NormalizedAnnualDataSumm!$A$3,"Year",A11)</f>
        <v>255429248.69999993</v>
      </c>
      <c r="C11" s="16">
        <f t="shared" si="0"/>
        <v>-2.7188770592077693E-2</v>
      </c>
      <c r="D11" s="15">
        <f>GETPIVOTDATA("Normalized Value ",NormalizedAnnualDataSumm!$A$3,"Year",A11)</f>
        <v>262722481.65407676</v>
      </c>
      <c r="E11" s="16">
        <f t="shared" si="1"/>
        <v>-1.6790392423442491E-3</v>
      </c>
    </row>
    <row r="12" spans="1:5">
      <c r="A12" s="1">
        <v>2013</v>
      </c>
      <c r="B12" s="15">
        <f>GETPIVOTDATA("NSLS ",NormalizedAnnualDataSumm!$A$3,"Year",A12)</f>
        <v>265429952.00999999</v>
      </c>
      <c r="C12" s="16">
        <f t="shared" si="0"/>
        <v>3.9152537780611896E-2</v>
      </c>
      <c r="D12" s="15">
        <f>GETPIVOTDATA("Normalized Value ",NormalizedAnnualDataSumm!$A$3,"Year",A12)</f>
        <v>260159267.39918822</v>
      </c>
      <c r="E12" s="16">
        <f t="shared" si="1"/>
        <v>-9.7563567409639784E-3</v>
      </c>
    </row>
    <row r="13" spans="1:5">
      <c r="A13" s="19">
        <v>2014</v>
      </c>
      <c r="B13" s="18"/>
      <c r="C13" s="17"/>
      <c r="D13" s="18">
        <f>GETPIVOTDATA("Normalized Value ",NormalizedAnnualDataSumm!$A$3,"Year",A13)</f>
        <v>268448713.49185318</v>
      </c>
      <c r="E13" s="17">
        <f t="shared" si="1"/>
        <v>3.1862966772371992E-2</v>
      </c>
    </row>
    <row r="14" spans="1:5">
      <c r="A14" s="19">
        <v>2015</v>
      </c>
      <c r="B14" s="18"/>
      <c r="C14" s="17"/>
      <c r="D14" s="18">
        <f>GETPIVOTDATA("Normalized Value ",NormalizedAnnualDataSumm!$A$3,"Year",A14)</f>
        <v>276856109.08132422</v>
      </c>
      <c r="E14" s="17">
        <f t="shared" si="1"/>
        <v>3.1318442469370211E-2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3:O31"/>
  <sheetViews>
    <sheetView tabSelected="1" topLeftCell="A6" workbookViewId="0">
      <selection activeCell="J26" sqref="J26"/>
    </sheetView>
  </sheetViews>
  <sheetFormatPr defaultRowHeight="15"/>
  <cols>
    <col min="1" max="1" width="13.85546875" customWidth="1"/>
    <col min="2" max="2" width="19.85546875" customWidth="1"/>
    <col min="3" max="3" width="9.5703125" customWidth="1"/>
    <col min="6" max="6" width="16" customWidth="1"/>
    <col min="7" max="7" width="9.7109375" bestFit="1" customWidth="1"/>
    <col min="8" max="8" width="15.85546875" bestFit="1" customWidth="1"/>
    <col min="9" max="9" width="7.42578125" bestFit="1" customWidth="1"/>
    <col min="12" max="12" width="11" bestFit="1" customWidth="1"/>
    <col min="14" max="14" width="15.85546875" bestFit="1" customWidth="1"/>
  </cols>
  <sheetData>
    <row r="3" spans="1:15">
      <c r="A3" t="s">
        <v>59</v>
      </c>
      <c r="E3" s="30" t="s">
        <v>61</v>
      </c>
      <c r="F3" s="30"/>
      <c r="G3" s="30"/>
      <c r="H3" s="30"/>
      <c r="I3" s="30"/>
      <c r="K3" s="30" t="s">
        <v>60</v>
      </c>
      <c r="L3" s="30"/>
      <c r="M3" s="30"/>
      <c r="N3" s="30"/>
      <c r="O3" s="30"/>
    </row>
    <row r="4" spans="1:15">
      <c r="A4" s="1" t="s">
        <v>1</v>
      </c>
      <c r="B4" s="1" t="s">
        <v>54</v>
      </c>
      <c r="C4" s="1" t="s">
        <v>43</v>
      </c>
      <c r="E4" s="1" t="s">
        <v>1</v>
      </c>
      <c r="F4" s="1" t="s">
        <v>59</v>
      </c>
      <c r="G4" s="25" t="s">
        <v>53</v>
      </c>
      <c r="H4" s="1" t="s">
        <v>57</v>
      </c>
      <c r="I4" s="25" t="s">
        <v>43</v>
      </c>
      <c r="K4" s="1" t="s">
        <v>1</v>
      </c>
      <c r="L4" s="1" t="s">
        <v>59</v>
      </c>
      <c r="M4" s="25" t="s">
        <v>53</v>
      </c>
      <c r="N4" s="1" t="s">
        <v>57</v>
      </c>
      <c r="O4" s="25" t="s">
        <v>43</v>
      </c>
    </row>
    <row r="5" spans="1:15">
      <c r="A5" s="1">
        <v>2005</v>
      </c>
      <c r="B5" s="15">
        <f>NormalizedAnnualDataSumm2!B4</f>
        <v>283289663.16999996</v>
      </c>
      <c r="C5" s="15"/>
      <c r="E5" s="1">
        <v>2005</v>
      </c>
      <c r="F5" s="15">
        <v>143411804</v>
      </c>
      <c r="G5" s="28">
        <f t="shared" ref="G5:G13" si="0">F5/$B5</f>
        <v>0.50623733458971876</v>
      </c>
      <c r="H5" s="15">
        <f t="shared" ref="H5:H13" si="1">$B20*G5</f>
        <v>140564608.16385525</v>
      </c>
      <c r="I5" s="26"/>
      <c r="K5" s="1">
        <v>2005</v>
      </c>
      <c r="L5" s="15">
        <v>71281495</v>
      </c>
      <c r="M5" s="28">
        <f t="shared" ref="M5:M13" si="2">L5/$B5</f>
        <v>0.25162052932804868</v>
      </c>
      <c r="N5" s="15">
        <f t="shared" ref="N5:N13" si="3">$B20*M5</f>
        <v>69866322.956294507</v>
      </c>
      <c r="O5" s="26"/>
    </row>
    <row r="6" spans="1:15">
      <c r="A6" s="1">
        <v>2006</v>
      </c>
      <c r="B6" s="15">
        <f>NormalizedAnnualDataSumm2!B5</f>
        <v>269037634.24000001</v>
      </c>
      <c r="C6" s="16">
        <f t="shared" ref="C6:C13" si="4">B6/B5-1</f>
        <v>-5.030903270708964E-2</v>
      </c>
      <c r="E6" s="1">
        <v>2006</v>
      </c>
      <c r="F6" s="15">
        <v>138207589</v>
      </c>
      <c r="G6" s="28">
        <f t="shared" si="0"/>
        <v>0.51371098839171836</v>
      </c>
      <c r="H6" s="15">
        <f t="shared" si="1"/>
        <v>141395189.30378878</v>
      </c>
      <c r="I6" s="27">
        <f t="shared" ref="I6:I15" si="5">H6/H5-1</f>
        <v>5.90889236475034E-3</v>
      </c>
      <c r="K6" s="1">
        <v>2006</v>
      </c>
      <c r="L6" s="15">
        <v>68326693</v>
      </c>
      <c r="M6" s="28">
        <f t="shared" si="2"/>
        <v>0.25396704514227147</v>
      </c>
      <c r="N6" s="15">
        <f t="shared" si="3"/>
        <v>69902570.192703813</v>
      </c>
      <c r="O6" s="27">
        <f t="shared" ref="O6:O15" si="6">N6/N5-1</f>
        <v>5.1880841692475421E-4</v>
      </c>
    </row>
    <row r="7" spans="1:15">
      <c r="A7" s="1">
        <v>2007</v>
      </c>
      <c r="B7" s="15">
        <f>NormalizedAnnualDataSumm2!B6</f>
        <v>277453829.56999993</v>
      </c>
      <c r="C7" s="16">
        <f t="shared" si="4"/>
        <v>3.1282594919386231E-2</v>
      </c>
      <c r="E7" s="1">
        <v>2007</v>
      </c>
      <c r="F7" s="15">
        <v>139603876</v>
      </c>
      <c r="G7" s="28">
        <f t="shared" si="0"/>
        <v>0.50316074647936615</v>
      </c>
      <c r="H7" s="15">
        <f t="shared" si="1"/>
        <v>138290907.32702824</v>
      </c>
      <c r="I7" s="27">
        <f t="shared" si="5"/>
        <v>-2.1954650593458025E-2</v>
      </c>
      <c r="K7" s="1">
        <v>2007</v>
      </c>
      <c r="L7" s="15">
        <v>69632805</v>
      </c>
      <c r="M7" s="28">
        <f t="shared" si="2"/>
        <v>0.25097078352790247</v>
      </c>
      <c r="N7" s="15">
        <f t="shared" si="3"/>
        <v>68977911.352375552</v>
      </c>
      <c r="O7" s="27">
        <f t="shared" si="6"/>
        <v>-1.3227823208491585E-2</v>
      </c>
    </row>
    <row r="8" spans="1:15">
      <c r="A8" s="1">
        <v>2008</v>
      </c>
      <c r="B8" s="15">
        <f>NormalizedAnnualDataSumm2!B7</f>
        <v>277015109.06000006</v>
      </c>
      <c r="C8" s="16">
        <f t="shared" si="4"/>
        <v>-1.5812378970576635E-3</v>
      </c>
      <c r="E8" s="1">
        <v>2008</v>
      </c>
      <c r="F8" s="15">
        <v>136970688</v>
      </c>
      <c r="G8" s="28">
        <f t="shared" si="0"/>
        <v>0.49445204799400616</v>
      </c>
      <c r="H8" s="15">
        <f t="shared" si="1"/>
        <v>135560709.98288131</v>
      </c>
      <c r="I8" s="27">
        <f t="shared" si="5"/>
        <v>-1.9742421225790396E-2</v>
      </c>
      <c r="K8" s="1">
        <v>2008</v>
      </c>
      <c r="L8" s="15">
        <v>67284782</v>
      </c>
      <c r="M8" s="28">
        <f t="shared" si="2"/>
        <v>0.24289210154752411</v>
      </c>
      <c r="N8" s="15">
        <f t="shared" si="3"/>
        <v>66592151.592050061</v>
      </c>
      <c r="O8" s="27">
        <f t="shared" si="6"/>
        <v>-3.4587300681485855E-2</v>
      </c>
    </row>
    <row r="9" spans="1:15">
      <c r="A9" s="1">
        <v>2009</v>
      </c>
      <c r="B9" s="15">
        <f>NormalizedAnnualDataSumm2!B8</f>
        <v>266610077.42000002</v>
      </c>
      <c r="C9" s="16">
        <f t="shared" si="4"/>
        <v>-3.7561242328288946E-2</v>
      </c>
      <c r="E9" s="1">
        <v>2009</v>
      </c>
      <c r="F9" s="15">
        <v>135328095</v>
      </c>
      <c r="G9" s="28">
        <f t="shared" si="0"/>
        <v>0.507588071349655</v>
      </c>
      <c r="H9" s="15">
        <f t="shared" si="1"/>
        <v>134099916.10399586</v>
      </c>
      <c r="I9" s="27">
        <f t="shared" si="5"/>
        <v>-1.0775938537574192E-2</v>
      </c>
      <c r="K9" s="1">
        <v>2009</v>
      </c>
      <c r="L9" s="15">
        <v>64699032</v>
      </c>
      <c r="M9" s="28">
        <f t="shared" si="2"/>
        <v>0.24267286753034992</v>
      </c>
      <c r="N9" s="15">
        <f t="shared" si="3"/>
        <v>64111851.74231369</v>
      </c>
      <c r="O9" s="27">
        <f t="shared" si="6"/>
        <v>-3.7246128716953431E-2</v>
      </c>
    </row>
    <row r="10" spans="1:15">
      <c r="A10" s="1">
        <v>2010</v>
      </c>
      <c r="B10" s="15">
        <f>NormalizedAnnualDataSumm2!B9</f>
        <v>261466185.15000004</v>
      </c>
      <c r="C10" s="16">
        <f t="shared" si="4"/>
        <v>-1.9293690320252299E-2</v>
      </c>
      <c r="E10" s="1">
        <v>2010</v>
      </c>
      <c r="F10" s="15">
        <v>137431624</v>
      </c>
      <c r="G10" s="28">
        <f t="shared" si="0"/>
        <v>0.52561911178364085</v>
      </c>
      <c r="H10" s="15">
        <f t="shared" si="1"/>
        <v>138187459.24511606</v>
      </c>
      <c r="I10" s="27">
        <f t="shared" si="5"/>
        <v>3.0481325118430824E-2</v>
      </c>
      <c r="K10" s="1">
        <v>2010</v>
      </c>
      <c r="L10" s="15">
        <v>65179456</v>
      </c>
      <c r="M10" s="28">
        <f t="shared" si="2"/>
        <v>0.24928445704214991</v>
      </c>
      <c r="N10" s="15">
        <f t="shared" si="3"/>
        <v>65537924.660039201</v>
      </c>
      <c r="O10" s="27">
        <f t="shared" si="6"/>
        <v>2.2243514716395296E-2</v>
      </c>
    </row>
    <row r="11" spans="1:15">
      <c r="A11" s="1">
        <v>2011</v>
      </c>
      <c r="B11" s="15">
        <f>NormalizedAnnualDataSumm2!B10</f>
        <v>262568154.00400001</v>
      </c>
      <c r="C11" s="16">
        <f t="shared" si="4"/>
        <v>4.2145750257065462E-3</v>
      </c>
      <c r="E11" s="1">
        <v>2011</v>
      </c>
      <c r="F11" s="15">
        <v>137110454</v>
      </c>
      <c r="G11" s="28">
        <f t="shared" si="0"/>
        <v>0.52218996062222856</v>
      </c>
      <c r="H11" s="15">
        <f t="shared" si="1"/>
        <v>137421778.90905756</v>
      </c>
      <c r="I11" s="27">
        <f t="shared" si="5"/>
        <v>-5.540881497070882E-3</v>
      </c>
      <c r="K11" s="1">
        <v>2011</v>
      </c>
      <c r="L11" s="15">
        <v>63567429</v>
      </c>
      <c r="M11" s="28">
        <f t="shared" si="2"/>
        <v>0.24209877713895039</v>
      </c>
      <c r="N11" s="15">
        <f t="shared" si="3"/>
        <v>63711766.090827867</v>
      </c>
      <c r="O11" s="27">
        <f t="shared" si="6"/>
        <v>-2.7864150088426687E-2</v>
      </c>
    </row>
    <row r="12" spans="1:15">
      <c r="A12" s="1">
        <v>2012</v>
      </c>
      <c r="B12" s="15">
        <f>NormalizedAnnualDataSumm2!B11</f>
        <v>255429248.69999993</v>
      </c>
      <c r="C12" s="16">
        <f t="shared" si="4"/>
        <v>-2.7188770592077693E-2</v>
      </c>
      <c r="E12" s="1">
        <v>2012</v>
      </c>
      <c r="F12" s="15">
        <v>135123779</v>
      </c>
      <c r="G12" s="28">
        <f t="shared" si="0"/>
        <v>0.52900668066679413</v>
      </c>
      <c r="H12" s="15">
        <f t="shared" si="1"/>
        <v>138981947.95636585</v>
      </c>
      <c r="I12" s="27">
        <f t="shared" si="5"/>
        <v>1.135314256367459E-2</v>
      </c>
      <c r="K12" s="1">
        <v>2012</v>
      </c>
      <c r="L12" s="15">
        <v>62255637</v>
      </c>
      <c r="M12" s="28">
        <f t="shared" si="2"/>
        <v>0.24372947623206168</v>
      </c>
      <c r="N12" s="15">
        <f t="shared" si="3"/>
        <v>64033212.847935557</v>
      </c>
      <c r="O12" s="27">
        <f t="shared" si="6"/>
        <v>5.0453279956081953E-3</v>
      </c>
    </row>
    <row r="13" spans="1:15">
      <c r="A13" s="1">
        <v>2013</v>
      </c>
      <c r="B13" s="15">
        <f>NormalizedAnnualDataSumm2!B12</f>
        <v>265429952.00999999</v>
      </c>
      <c r="C13" s="16">
        <f t="shared" si="4"/>
        <v>3.9152537780611896E-2</v>
      </c>
      <c r="E13" s="1">
        <v>2013</v>
      </c>
      <c r="F13" s="15">
        <v>137844076</v>
      </c>
      <c r="G13" s="28">
        <f t="shared" si="0"/>
        <v>0.51932374231377909</v>
      </c>
      <c r="H13" s="15">
        <f t="shared" si="1"/>
        <v>135106884.34335756</v>
      </c>
      <c r="I13" s="27">
        <f t="shared" si="5"/>
        <v>-2.7881776518378421E-2</v>
      </c>
      <c r="K13" s="1">
        <v>2013</v>
      </c>
      <c r="L13" s="15">
        <v>64506324</v>
      </c>
      <c r="M13" s="28">
        <f t="shared" si="2"/>
        <v>0.24302579084055195</v>
      </c>
      <c r="N13" s="15">
        <f t="shared" si="3"/>
        <v>63225411.704186343</v>
      </c>
      <c r="O13" s="27">
        <f t="shared" si="6"/>
        <v>-1.2615346127759719E-2</v>
      </c>
    </row>
    <row r="14" spans="1:15" s="26" customFormat="1">
      <c r="A14" s="23" t="s">
        <v>58</v>
      </c>
      <c r="C14" s="29">
        <f>(B13/B5)^(1/8)-1</f>
        <v>-8.1068293906138011E-3</v>
      </c>
      <c r="E14" s="19">
        <v>2014</v>
      </c>
      <c r="G14" s="25"/>
      <c r="H14" s="18">
        <f>G$13*$B29</f>
        <v>139411790.50990868</v>
      </c>
      <c r="I14" s="24">
        <f t="shared" si="5"/>
        <v>3.1862966772371992E-2</v>
      </c>
      <c r="K14" s="19">
        <v>2014</v>
      </c>
      <c r="M14" s="25"/>
      <c r="N14" s="18">
        <f>M$13*$B29</f>
        <v>65239960.896486364</v>
      </c>
      <c r="O14" s="24">
        <f t="shared" si="6"/>
        <v>3.186296677237177E-2</v>
      </c>
    </row>
    <row r="15" spans="1:15">
      <c r="E15" s="19">
        <v>2015</v>
      </c>
      <c r="H15" s="18">
        <f>G$13*$B30</f>
        <v>143777950.65054512</v>
      </c>
      <c r="I15" s="24">
        <f t="shared" si="5"/>
        <v>3.1318442469369989E-2</v>
      </c>
      <c r="K15" s="19">
        <v>2015</v>
      </c>
      <c r="N15" s="18">
        <f>M$13*$B30</f>
        <v>67283174.85852693</v>
      </c>
      <c r="O15" s="24">
        <f t="shared" si="6"/>
        <v>3.1318442469370211E-2</v>
      </c>
    </row>
    <row r="16" spans="1:15">
      <c r="H16" s="18"/>
      <c r="I16" s="24"/>
    </row>
    <row r="18" spans="1:15">
      <c r="A18" s="10" t="s">
        <v>57</v>
      </c>
      <c r="E18" s="30" t="s">
        <v>56</v>
      </c>
      <c r="F18" s="30"/>
      <c r="G18" s="30"/>
      <c r="H18" s="30"/>
      <c r="I18" s="30"/>
      <c r="K18" s="30" t="s">
        <v>55</v>
      </c>
      <c r="L18" s="30"/>
      <c r="M18" s="30"/>
      <c r="N18" s="30"/>
      <c r="O18" s="30"/>
    </row>
    <row r="19" spans="1:15">
      <c r="A19" s="1" t="s">
        <v>1</v>
      </c>
      <c r="B19" s="1" t="s">
        <v>54</v>
      </c>
      <c r="C19" s="1" t="s">
        <v>43</v>
      </c>
      <c r="E19" s="1" t="s">
        <v>1</v>
      </c>
      <c r="F19" s="1" t="str">
        <f>F4</f>
        <v>Actual kWh</v>
      </c>
      <c r="G19" s="25" t="s">
        <v>53</v>
      </c>
      <c r="H19" s="1" t="str">
        <f>H4</f>
        <v>Normalized kWh</v>
      </c>
      <c r="I19" s="25" t="s">
        <v>43</v>
      </c>
      <c r="K19" s="1" t="s">
        <v>1</v>
      </c>
      <c r="L19" s="1" t="str">
        <f>L4</f>
        <v>Actual kWh</v>
      </c>
      <c r="M19" s="25" t="s">
        <v>53</v>
      </c>
      <c r="N19" s="1" t="str">
        <f>N4</f>
        <v>Normalized kWh</v>
      </c>
      <c r="O19" s="25" t="s">
        <v>43</v>
      </c>
    </row>
    <row r="20" spans="1:15">
      <c r="A20" s="1">
        <v>2005</v>
      </c>
      <c r="B20" s="15">
        <f>NormalizedAnnualDataSumm2!D4</f>
        <v>277665431.92191893</v>
      </c>
      <c r="C20" s="25"/>
      <c r="E20" s="1">
        <v>2005</v>
      </c>
      <c r="F20" s="15">
        <v>4255224</v>
      </c>
      <c r="G20" s="28">
        <f t="shared" ref="G20:G28" si="7">F20/$B5</f>
        <v>1.5020752795510484E-2</v>
      </c>
      <c r="H20" s="15">
        <f t="shared" ref="H20:H28" si="8">$B20*G20</f>
        <v>4170743.8127577896</v>
      </c>
      <c r="I20" s="26"/>
      <c r="K20" s="1">
        <v>2005</v>
      </c>
      <c r="L20" s="15">
        <v>914396</v>
      </c>
      <c r="M20" s="28">
        <f t="shared" ref="M20:M28" si="9">L20/$B5</f>
        <v>3.2277774973076866E-3</v>
      </c>
      <c r="N20" s="15">
        <f t="shared" ref="N20:N28" si="10">$B20*M20</f>
        <v>896242.23293778929</v>
      </c>
      <c r="O20" s="26"/>
    </row>
    <row r="21" spans="1:15">
      <c r="A21" s="1">
        <v>2006</v>
      </c>
      <c r="B21" s="15">
        <f>NormalizedAnnualDataSumm2!D5</f>
        <v>275242680.22075319</v>
      </c>
      <c r="C21" s="27">
        <f t="shared" ref="C21:C30" si="11">B21/B20-1</f>
        <v>-8.7254350834965466E-3</v>
      </c>
      <c r="E21" s="1">
        <v>2006</v>
      </c>
      <c r="F21" s="15">
        <v>3852878</v>
      </c>
      <c r="G21" s="28">
        <f t="shared" si="7"/>
        <v>1.4320962979339049E-2</v>
      </c>
      <c r="H21" s="15">
        <f t="shared" si="8"/>
        <v>3941740.2337754625</v>
      </c>
      <c r="I21" s="27">
        <f t="shared" ref="I21:I30" si="12">H21/H20-1</f>
        <v>-5.490713150058113E-2</v>
      </c>
      <c r="K21" s="1">
        <v>2006</v>
      </c>
      <c r="L21" s="15">
        <v>776820</v>
      </c>
      <c r="M21" s="28">
        <f t="shared" si="9"/>
        <v>2.8874027315710904E-3</v>
      </c>
      <c r="N21" s="15">
        <f t="shared" si="10"/>
        <v>794736.46671435097</v>
      </c>
      <c r="O21" s="27">
        <f t="shared" ref="O21:O30" si="13">N21/N20-1</f>
        <v>-0.11325706655299306</v>
      </c>
    </row>
    <row r="22" spans="1:15">
      <c r="A22" s="1">
        <v>2007</v>
      </c>
      <c r="B22" s="15">
        <f>NormalizedAnnualDataSumm2!D6</f>
        <v>274844387.79188299</v>
      </c>
      <c r="C22" s="27">
        <f t="shared" si="11"/>
        <v>-1.4470591136184208E-3</v>
      </c>
      <c r="E22" s="1">
        <v>2007</v>
      </c>
      <c r="F22" s="15">
        <v>4054439</v>
      </c>
      <c r="G22" s="28">
        <f t="shared" si="7"/>
        <v>1.4613022304588842E-2</v>
      </c>
      <c r="H22" s="15">
        <f t="shared" si="8"/>
        <v>4016307.1690938515</v>
      </c>
      <c r="I22" s="27">
        <f t="shared" si="12"/>
        <v>1.8917262654563061E-2</v>
      </c>
      <c r="K22" s="1">
        <v>2007</v>
      </c>
      <c r="L22" s="15">
        <v>732005</v>
      </c>
      <c r="M22" s="28">
        <f t="shared" si="9"/>
        <v>2.6382948151570549E-3</v>
      </c>
      <c r="N22" s="15">
        <f t="shared" si="10"/>
        <v>725120.52328633983</v>
      </c>
      <c r="O22" s="27">
        <f t="shared" si="13"/>
        <v>-8.7596261583190893E-2</v>
      </c>
    </row>
    <row r="23" spans="1:15">
      <c r="A23" s="1">
        <v>2008</v>
      </c>
      <c r="B23" s="15">
        <f>NormalizedAnnualDataSumm2!D7</f>
        <v>274163511.97826284</v>
      </c>
      <c r="C23" s="27">
        <f t="shared" si="11"/>
        <v>-2.4773138687326224E-3</v>
      </c>
      <c r="E23" s="1">
        <v>2008</v>
      </c>
      <c r="F23" s="15">
        <v>4016517.1289999997</v>
      </c>
      <c r="G23" s="28">
        <f t="shared" si="7"/>
        <v>1.4499270969837398E-2</v>
      </c>
      <c r="H23" s="15">
        <f t="shared" si="8"/>
        <v>3975171.0502150939</v>
      </c>
      <c r="I23" s="27">
        <f t="shared" si="12"/>
        <v>-1.0242274095792925E-2</v>
      </c>
      <c r="K23" s="1">
        <v>2008</v>
      </c>
      <c r="L23" s="15">
        <v>681719</v>
      </c>
      <c r="M23" s="28">
        <f t="shared" si="9"/>
        <v>2.4609451892833151E-3</v>
      </c>
      <c r="N23" s="15">
        <f t="shared" si="10"/>
        <v>674701.37587992451</v>
      </c>
      <c r="O23" s="27">
        <f t="shared" si="13"/>
        <v>-6.9532092648418309E-2</v>
      </c>
    </row>
    <row r="24" spans="1:15">
      <c r="A24" s="1">
        <v>2009</v>
      </c>
      <c r="B24" s="15">
        <f>NormalizedAnnualDataSumm2!D8</f>
        <v>264190440.38491666</v>
      </c>
      <c r="C24" s="27">
        <f t="shared" si="11"/>
        <v>-3.6376363584578297E-2</v>
      </c>
      <c r="E24" s="1">
        <v>2009</v>
      </c>
      <c r="F24" s="15">
        <v>3926619</v>
      </c>
      <c r="G24" s="28">
        <f t="shared" si="7"/>
        <v>1.4727946662774724E-2</v>
      </c>
      <c r="H24" s="15">
        <f t="shared" si="8"/>
        <v>3890982.7148040184</v>
      </c>
      <c r="I24" s="27">
        <f t="shared" si="12"/>
        <v>-2.1178544104792696E-2</v>
      </c>
      <c r="K24" s="1">
        <v>2009</v>
      </c>
      <c r="L24" s="15">
        <v>663570</v>
      </c>
      <c r="M24" s="28">
        <f t="shared" si="9"/>
        <v>2.4889156719858545E-3</v>
      </c>
      <c r="N24" s="15">
        <f t="shared" si="10"/>
        <v>657547.72746286367</v>
      </c>
      <c r="O24" s="27">
        <f t="shared" si="13"/>
        <v>-2.5424060229148893E-2</v>
      </c>
    </row>
    <row r="25" spans="1:15">
      <c r="A25" s="1">
        <v>2010</v>
      </c>
      <c r="B25" s="15">
        <f>NormalizedAnnualDataSumm2!D9</f>
        <v>262904175.56581882</v>
      </c>
      <c r="C25" s="27">
        <f t="shared" si="11"/>
        <v>-4.8687031113759938E-3</v>
      </c>
      <c r="E25" s="1">
        <v>2010</v>
      </c>
      <c r="F25" s="15">
        <v>3885021</v>
      </c>
      <c r="G25" s="28">
        <f t="shared" si="7"/>
        <v>1.4858598245777784E-2</v>
      </c>
      <c r="H25" s="15">
        <f t="shared" si="8"/>
        <v>3906387.52186993</v>
      </c>
      <c r="I25" s="27">
        <f t="shared" si="12"/>
        <v>3.9591044718088053E-3</v>
      </c>
      <c r="K25" s="1">
        <v>2010</v>
      </c>
      <c r="L25" s="15">
        <v>673251</v>
      </c>
      <c r="M25" s="28">
        <f t="shared" si="9"/>
        <v>2.5749065777426017E-3</v>
      </c>
      <c r="N25" s="15">
        <f t="shared" si="10"/>
        <v>676953.69098042266</v>
      </c>
      <c r="O25" s="27">
        <f t="shared" si="13"/>
        <v>2.9512631109587462E-2</v>
      </c>
    </row>
    <row r="26" spans="1:15">
      <c r="A26" s="1">
        <v>2011</v>
      </c>
      <c r="B26" s="15">
        <f>NormalizedAnnualDataSumm2!D10</f>
        <v>263164344.91637716</v>
      </c>
      <c r="C26" s="27">
        <f t="shared" si="11"/>
        <v>9.8959763571038195E-4</v>
      </c>
      <c r="E26" s="1">
        <v>2011</v>
      </c>
      <c r="F26" s="15">
        <v>3814545</v>
      </c>
      <c r="G26" s="28">
        <f t="shared" si="7"/>
        <v>1.4527828077512739E-2</v>
      </c>
      <c r="H26" s="15">
        <f t="shared" si="8"/>
        <v>3823206.359076391</v>
      </c>
      <c r="I26" s="27">
        <f t="shared" si="12"/>
        <v>-2.1293628020222943E-2</v>
      </c>
      <c r="K26" s="1">
        <v>2011</v>
      </c>
      <c r="L26" s="15">
        <v>666441</v>
      </c>
      <c r="M26" s="28">
        <f t="shared" si="9"/>
        <v>2.5381638627426512E-3</v>
      </c>
      <c r="N26" s="15">
        <f t="shared" si="10"/>
        <v>667954.23022909125</v>
      </c>
      <c r="O26" s="27">
        <f t="shared" si="13"/>
        <v>-1.3294056700241419E-2</v>
      </c>
    </row>
    <row r="27" spans="1:15">
      <c r="A27" s="1">
        <v>2012</v>
      </c>
      <c r="B27" s="15">
        <f>NormalizedAnnualDataSumm2!D11</f>
        <v>262722481.65407676</v>
      </c>
      <c r="C27" s="27">
        <f t="shared" si="11"/>
        <v>-1.6790392423442491E-3</v>
      </c>
      <c r="E27" s="1">
        <v>2012</v>
      </c>
      <c r="F27" s="15">
        <v>3709946</v>
      </c>
      <c r="G27" s="28">
        <f t="shared" si="7"/>
        <v>1.4524358580239606E-2</v>
      </c>
      <c r="H27" s="15">
        <f t="shared" si="8"/>
        <v>3815875.5306342323</v>
      </c>
      <c r="I27" s="27">
        <f t="shared" si="12"/>
        <v>-1.9174555997363285E-3</v>
      </c>
      <c r="K27" s="1">
        <v>2012</v>
      </c>
      <c r="L27" s="15">
        <v>667380</v>
      </c>
      <c r="M27" s="28">
        <f t="shared" si="9"/>
        <v>2.612778307091345E-3</v>
      </c>
      <c r="N27" s="15">
        <f t="shared" si="10"/>
        <v>686435.60085097561</v>
      </c>
      <c r="O27" s="27">
        <f t="shared" si="13"/>
        <v>2.7668618275754842E-2</v>
      </c>
    </row>
    <row r="28" spans="1:15">
      <c r="A28" s="1">
        <v>2013</v>
      </c>
      <c r="B28" s="15">
        <f>NormalizedAnnualDataSumm2!D12</f>
        <v>260159267.39918822</v>
      </c>
      <c r="C28" s="27">
        <f t="shared" si="11"/>
        <v>-9.7563567409639784E-3</v>
      </c>
      <c r="E28" s="1">
        <v>2013</v>
      </c>
      <c r="F28" s="15">
        <v>3773971</v>
      </c>
      <c r="G28" s="28">
        <f t="shared" si="7"/>
        <v>1.4218331320264175E-2</v>
      </c>
      <c r="H28" s="15">
        <f t="shared" si="8"/>
        <v>3699030.6599188605</v>
      </c>
      <c r="I28" s="27">
        <f t="shared" si="12"/>
        <v>-3.0620723809602679E-2</v>
      </c>
      <c r="K28" s="1">
        <v>2013</v>
      </c>
      <c r="L28" s="15">
        <v>664332</v>
      </c>
      <c r="M28" s="28">
        <f t="shared" si="9"/>
        <v>2.5028524285570135E-3</v>
      </c>
      <c r="N28" s="15">
        <f t="shared" si="10"/>
        <v>651140.25422167173</v>
      </c>
      <c r="O28" s="27">
        <f t="shared" si="13"/>
        <v>-5.1418292678217958E-2</v>
      </c>
    </row>
    <row r="29" spans="1:15">
      <c r="A29" s="1">
        <v>2014</v>
      </c>
      <c r="B29" s="18">
        <f>NormalizedAnnualDataSumm2!D13</f>
        <v>268448713.49185318</v>
      </c>
      <c r="C29" s="24">
        <f t="shared" si="11"/>
        <v>3.1862966772371992E-2</v>
      </c>
      <c r="E29" s="19">
        <v>2014</v>
      </c>
      <c r="F29" s="26"/>
      <c r="G29" s="25"/>
      <c r="H29" s="18">
        <f>G$28*$B29</f>
        <v>3816892.7509258403</v>
      </c>
      <c r="I29" s="24">
        <f t="shared" si="12"/>
        <v>3.1862966772371992E-2</v>
      </c>
      <c r="K29" s="19">
        <v>2014</v>
      </c>
      <c r="L29" s="26"/>
      <c r="M29" s="25"/>
      <c r="N29" s="18">
        <f>M$28*$B29</f>
        <v>671887.51450609067</v>
      </c>
      <c r="O29" s="24">
        <f t="shared" si="13"/>
        <v>3.1862966772371992E-2</v>
      </c>
    </row>
    <row r="30" spans="1:15">
      <c r="A30" s="1">
        <v>2015</v>
      </c>
      <c r="B30" s="18">
        <f>NormalizedAnnualDataSumm2!D14</f>
        <v>276856109.08132422</v>
      </c>
      <c r="C30" s="24">
        <f t="shared" si="11"/>
        <v>3.1318442469370211E-2</v>
      </c>
      <c r="E30" s="19">
        <v>2015</v>
      </c>
      <c r="H30" s="18">
        <f>G$28*$B30</f>
        <v>3936431.8869574671</v>
      </c>
      <c r="I30" s="24">
        <f t="shared" si="12"/>
        <v>3.1318442469370211E-2</v>
      </c>
      <c r="K30" s="19">
        <v>2015</v>
      </c>
      <c r="N30" s="18">
        <f>M$28*$B30</f>
        <v>692929.98497503775</v>
      </c>
      <c r="O30" s="24">
        <f t="shared" si="13"/>
        <v>3.1318442469370211E-2</v>
      </c>
    </row>
    <row r="31" spans="1:15">
      <c r="A31" s="23"/>
    </row>
  </sheetData>
  <mergeCells count="4">
    <mergeCell ref="E18:I18"/>
    <mergeCell ref="E3:I3"/>
    <mergeCell ref="K3:O3"/>
    <mergeCell ref="K18:O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109"/>
  <sheetViews>
    <sheetView workbookViewId="0">
      <selection activeCell="J1" sqref="J1:J1048576"/>
    </sheetView>
  </sheetViews>
  <sheetFormatPr defaultRowHeight="15"/>
  <cols>
    <col min="2" max="2" width="11.28515625" bestFit="1" customWidth="1"/>
    <col min="3" max="4" width="12.140625" customWidth="1"/>
    <col min="8" max="8" width="10" bestFit="1" customWidth="1"/>
  </cols>
  <sheetData>
    <row r="1" spans="1:10">
      <c r="A1" t="s">
        <v>10</v>
      </c>
      <c r="B1" t="s">
        <v>44</v>
      </c>
      <c r="C1" t="s">
        <v>11</v>
      </c>
      <c r="D1" t="s">
        <v>12</v>
      </c>
      <c r="E1" t="s">
        <v>13</v>
      </c>
      <c r="F1" t="s">
        <v>14</v>
      </c>
      <c r="G1" t="s">
        <v>49</v>
      </c>
      <c r="H1" t="s">
        <v>50</v>
      </c>
      <c r="I1" t="s">
        <v>51</v>
      </c>
      <c r="J1" t="s">
        <v>52</v>
      </c>
    </row>
    <row r="2" spans="1:10">
      <c r="A2" s="5">
        <v>38353</v>
      </c>
      <c r="B2" s="20">
        <v>28622997.07</v>
      </c>
      <c r="C2">
        <v>775.7</v>
      </c>
      <c r="D2">
        <v>0</v>
      </c>
      <c r="E2">
        <v>262.8</v>
      </c>
      <c r="F2">
        <v>20</v>
      </c>
      <c r="G2">
        <v>0</v>
      </c>
      <c r="H2">
        <v>0</v>
      </c>
      <c r="I2">
        <v>1</v>
      </c>
      <c r="J2">
        <v>31</v>
      </c>
    </row>
    <row r="3" spans="1:10">
      <c r="A3" s="5">
        <v>38384</v>
      </c>
      <c r="B3" s="20">
        <v>24248151.560000002</v>
      </c>
      <c r="C3">
        <v>650.9</v>
      </c>
      <c r="D3">
        <v>0</v>
      </c>
      <c r="E3">
        <v>262.7</v>
      </c>
      <c r="F3">
        <v>20</v>
      </c>
      <c r="G3">
        <v>0</v>
      </c>
      <c r="H3">
        <v>0</v>
      </c>
      <c r="I3">
        <v>1</v>
      </c>
      <c r="J3">
        <v>28</v>
      </c>
    </row>
    <row r="4" spans="1:10">
      <c r="A4" s="5">
        <v>38412</v>
      </c>
      <c r="B4" s="20">
        <v>25340650.720000003</v>
      </c>
      <c r="C4">
        <v>645</v>
      </c>
      <c r="D4">
        <v>0</v>
      </c>
      <c r="E4">
        <v>262.5</v>
      </c>
      <c r="F4">
        <v>21</v>
      </c>
      <c r="G4">
        <v>1</v>
      </c>
      <c r="H4">
        <v>0</v>
      </c>
      <c r="I4">
        <v>1</v>
      </c>
      <c r="J4">
        <v>31</v>
      </c>
    </row>
    <row r="5" spans="1:10">
      <c r="A5" s="5">
        <v>38443</v>
      </c>
      <c r="B5" s="20">
        <v>20286648.91</v>
      </c>
      <c r="C5">
        <v>310.3</v>
      </c>
      <c r="D5">
        <v>0</v>
      </c>
      <c r="E5">
        <v>264.7</v>
      </c>
      <c r="F5">
        <v>21</v>
      </c>
      <c r="G5">
        <v>1</v>
      </c>
      <c r="H5">
        <v>0</v>
      </c>
      <c r="I5">
        <v>1</v>
      </c>
      <c r="J5">
        <v>30</v>
      </c>
    </row>
    <row r="6" spans="1:10">
      <c r="A6" s="5">
        <v>38473</v>
      </c>
      <c r="B6" s="20">
        <v>19819607.190000001</v>
      </c>
      <c r="C6">
        <v>198.5</v>
      </c>
      <c r="D6">
        <v>0</v>
      </c>
      <c r="E6">
        <v>267.3</v>
      </c>
      <c r="F6">
        <v>21</v>
      </c>
      <c r="G6">
        <v>1</v>
      </c>
      <c r="H6">
        <v>0</v>
      </c>
      <c r="I6">
        <v>1</v>
      </c>
      <c r="J6">
        <v>31</v>
      </c>
    </row>
    <row r="7" spans="1:10">
      <c r="A7" s="5">
        <v>38504</v>
      </c>
      <c r="B7" s="20">
        <v>24239634.66</v>
      </c>
      <c r="C7">
        <v>11.4</v>
      </c>
      <c r="D7">
        <v>121.1</v>
      </c>
      <c r="E7">
        <v>272.39999999999998</v>
      </c>
      <c r="F7">
        <v>22</v>
      </c>
      <c r="G7">
        <v>0</v>
      </c>
      <c r="H7">
        <v>0</v>
      </c>
      <c r="I7">
        <v>1</v>
      </c>
      <c r="J7">
        <v>30</v>
      </c>
    </row>
    <row r="8" spans="1:10">
      <c r="A8" s="5">
        <v>38534</v>
      </c>
      <c r="B8" s="20">
        <v>25395311.940000001</v>
      </c>
      <c r="C8">
        <v>1.5</v>
      </c>
      <c r="D8">
        <v>137.5</v>
      </c>
      <c r="E8">
        <v>277.5</v>
      </c>
      <c r="F8">
        <v>20</v>
      </c>
      <c r="G8">
        <v>0</v>
      </c>
      <c r="H8">
        <v>0</v>
      </c>
      <c r="I8">
        <v>1</v>
      </c>
      <c r="J8">
        <v>31</v>
      </c>
    </row>
    <row r="9" spans="1:10">
      <c r="A9" s="5">
        <v>38565</v>
      </c>
      <c r="B9" s="20">
        <v>24070887.219999999</v>
      </c>
      <c r="C9">
        <v>4.5</v>
      </c>
      <c r="D9">
        <v>106.3</v>
      </c>
      <c r="E9">
        <v>280.2</v>
      </c>
      <c r="F9">
        <v>22</v>
      </c>
      <c r="G9">
        <v>0</v>
      </c>
      <c r="H9">
        <v>0</v>
      </c>
      <c r="I9">
        <v>1</v>
      </c>
      <c r="J9">
        <v>31</v>
      </c>
    </row>
    <row r="10" spans="1:10">
      <c r="A10" s="5">
        <v>38596</v>
      </c>
      <c r="B10" s="20">
        <v>20477242.48</v>
      </c>
      <c r="C10">
        <v>30.5</v>
      </c>
      <c r="D10">
        <v>34.700000000000003</v>
      </c>
      <c r="E10">
        <v>275.89999999999998</v>
      </c>
      <c r="F10">
        <v>21</v>
      </c>
      <c r="G10">
        <v>0</v>
      </c>
      <c r="H10">
        <v>1</v>
      </c>
      <c r="I10">
        <v>1</v>
      </c>
      <c r="J10">
        <v>30</v>
      </c>
    </row>
    <row r="11" spans="1:10">
      <c r="A11" s="5">
        <v>38626</v>
      </c>
      <c r="B11" s="20">
        <v>20828690.909999996</v>
      </c>
      <c r="C11">
        <v>228.3</v>
      </c>
      <c r="D11">
        <v>8.6999999999999993</v>
      </c>
      <c r="E11">
        <v>268.8</v>
      </c>
      <c r="F11">
        <v>20</v>
      </c>
      <c r="G11">
        <v>0</v>
      </c>
      <c r="H11">
        <v>1</v>
      </c>
      <c r="I11">
        <v>1</v>
      </c>
      <c r="J11">
        <v>31</v>
      </c>
    </row>
    <row r="12" spans="1:10">
      <c r="A12" s="5">
        <v>38657</v>
      </c>
      <c r="B12" s="20">
        <v>22508551.010000002</v>
      </c>
      <c r="C12">
        <v>392.7</v>
      </c>
      <c r="D12">
        <v>0</v>
      </c>
      <c r="E12">
        <v>263</v>
      </c>
      <c r="F12">
        <v>22</v>
      </c>
      <c r="G12">
        <v>0</v>
      </c>
      <c r="H12">
        <v>1</v>
      </c>
      <c r="I12">
        <v>1</v>
      </c>
      <c r="J12">
        <v>30</v>
      </c>
    </row>
    <row r="13" spans="1:10">
      <c r="A13" s="5">
        <v>38687</v>
      </c>
      <c r="B13" s="20">
        <v>27451289.5</v>
      </c>
      <c r="C13">
        <v>702.3</v>
      </c>
      <c r="D13">
        <v>0</v>
      </c>
      <c r="E13">
        <v>262</v>
      </c>
      <c r="F13">
        <v>20</v>
      </c>
      <c r="G13">
        <v>0</v>
      </c>
      <c r="H13">
        <v>0</v>
      </c>
      <c r="I13">
        <v>1</v>
      </c>
      <c r="J13">
        <v>31</v>
      </c>
    </row>
    <row r="14" spans="1:10">
      <c r="A14" s="5">
        <v>38718</v>
      </c>
      <c r="B14" s="20">
        <v>25519571.829999998</v>
      </c>
      <c r="C14">
        <v>554.70000000000005</v>
      </c>
      <c r="D14">
        <v>0</v>
      </c>
      <c r="E14">
        <v>260</v>
      </c>
      <c r="F14">
        <v>21</v>
      </c>
      <c r="G14">
        <v>0</v>
      </c>
      <c r="H14">
        <v>0</v>
      </c>
      <c r="I14">
        <f>I2+1</f>
        <v>2</v>
      </c>
      <c r="J14">
        <v>31</v>
      </c>
    </row>
    <row r="15" spans="1:10">
      <c r="A15" s="5">
        <v>38749</v>
      </c>
      <c r="B15" s="20">
        <v>23636616.529999997</v>
      </c>
      <c r="C15">
        <v>609.29999999999995</v>
      </c>
      <c r="D15">
        <v>0</v>
      </c>
      <c r="E15">
        <v>257.39999999999998</v>
      </c>
      <c r="F15">
        <v>20</v>
      </c>
      <c r="G15">
        <v>0</v>
      </c>
      <c r="H15">
        <v>0</v>
      </c>
      <c r="I15">
        <f t="shared" ref="I15:I78" si="0">I3+1</f>
        <v>2</v>
      </c>
      <c r="J15">
        <v>28</v>
      </c>
    </row>
    <row r="16" spans="1:10">
      <c r="A16" s="5">
        <v>38777</v>
      </c>
      <c r="B16" s="20">
        <v>24126650.760000002</v>
      </c>
      <c r="C16">
        <v>545.70000000000005</v>
      </c>
      <c r="D16">
        <v>0</v>
      </c>
      <c r="E16">
        <v>256</v>
      </c>
      <c r="F16">
        <v>23</v>
      </c>
      <c r="G16">
        <v>1</v>
      </c>
      <c r="H16">
        <v>0</v>
      </c>
      <c r="I16">
        <f t="shared" si="0"/>
        <v>2</v>
      </c>
      <c r="J16">
        <v>31</v>
      </c>
    </row>
    <row r="17" spans="1:10">
      <c r="A17" s="5">
        <v>38808</v>
      </c>
      <c r="B17" s="20">
        <v>19562803.740000002</v>
      </c>
      <c r="C17">
        <v>286.10000000000002</v>
      </c>
      <c r="D17">
        <v>0</v>
      </c>
      <c r="E17">
        <v>260.7</v>
      </c>
      <c r="F17">
        <v>18</v>
      </c>
      <c r="G17">
        <v>1</v>
      </c>
      <c r="H17">
        <v>0</v>
      </c>
      <c r="I17">
        <f t="shared" si="0"/>
        <v>2</v>
      </c>
      <c r="J17">
        <v>30</v>
      </c>
    </row>
    <row r="18" spans="1:10">
      <c r="A18" s="5">
        <v>38838</v>
      </c>
      <c r="B18" s="20">
        <v>19991986.050000001</v>
      </c>
      <c r="C18">
        <v>151.9</v>
      </c>
      <c r="D18">
        <v>22.9</v>
      </c>
      <c r="E18">
        <v>267.3</v>
      </c>
      <c r="F18">
        <v>22</v>
      </c>
      <c r="G18">
        <v>1</v>
      </c>
      <c r="H18">
        <v>0</v>
      </c>
      <c r="I18">
        <f t="shared" si="0"/>
        <v>2</v>
      </c>
      <c r="J18">
        <v>31</v>
      </c>
    </row>
    <row r="19" spans="1:10">
      <c r="A19" s="5">
        <v>38869</v>
      </c>
      <c r="B19" s="20">
        <v>20889575.020000003</v>
      </c>
      <c r="C19">
        <v>26.7</v>
      </c>
      <c r="D19">
        <v>44.4</v>
      </c>
      <c r="E19">
        <v>270.7</v>
      </c>
      <c r="F19">
        <v>22</v>
      </c>
      <c r="G19">
        <v>0</v>
      </c>
      <c r="H19">
        <v>0</v>
      </c>
      <c r="I19">
        <f t="shared" si="0"/>
        <v>2</v>
      </c>
      <c r="J19">
        <v>30</v>
      </c>
    </row>
    <row r="20" spans="1:10">
      <c r="A20" s="5">
        <v>38899</v>
      </c>
      <c r="B20" s="20">
        <v>24737970.199999999</v>
      </c>
      <c r="C20">
        <v>3.3</v>
      </c>
      <c r="D20">
        <v>133.69999999999999</v>
      </c>
      <c r="E20">
        <v>272.60000000000002</v>
      </c>
      <c r="F20">
        <v>20</v>
      </c>
      <c r="G20">
        <v>0</v>
      </c>
      <c r="H20">
        <v>0</v>
      </c>
      <c r="I20">
        <f t="shared" si="0"/>
        <v>2</v>
      </c>
      <c r="J20">
        <v>31</v>
      </c>
    </row>
    <row r="21" spans="1:10">
      <c r="A21" s="5">
        <v>38930</v>
      </c>
      <c r="B21" s="20">
        <v>22593665.560000002</v>
      </c>
      <c r="C21">
        <v>5.3</v>
      </c>
      <c r="D21">
        <v>68.2</v>
      </c>
      <c r="E21">
        <v>273.3</v>
      </c>
      <c r="F21">
        <v>22</v>
      </c>
      <c r="G21">
        <v>0</v>
      </c>
      <c r="H21">
        <v>0</v>
      </c>
      <c r="I21">
        <f t="shared" si="0"/>
        <v>2</v>
      </c>
      <c r="J21">
        <v>31</v>
      </c>
    </row>
    <row r="22" spans="1:10">
      <c r="A22" s="5">
        <v>38961</v>
      </c>
      <c r="B22" s="20">
        <v>19182041.209999997</v>
      </c>
      <c r="C22">
        <v>98.5</v>
      </c>
      <c r="D22">
        <v>5</v>
      </c>
      <c r="E22">
        <v>272.8</v>
      </c>
      <c r="F22">
        <v>20</v>
      </c>
      <c r="G22">
        <v>0</v>
      </c>
      <c r="H22">
        <v>1</v>
      </c>
      <c r="I22">
        <f t="shared" si="0"/>
        <v>2</v>
      </c>
      <c r="J22">
        <v>30</v>
      </c>
    </row>
    <row r="23" spans="1:10">
      <c r="A23" s="5">
        <v>38991</v>
      </c>
      <c r="B23" s="20">
        <v>21407417.84</v>
      </c>
      <c r="C23">
        <v>307.89999999999998</v>
      </c>
      <c r="D23">
        <v>0.7</v>
      </c>
      <c r="E23">
        <v>270.8</v>
      </c>
      <c r="F23">
        <v>21</v>
      </c>
      <c r="G23">
        <v>0</v>
      </c>
      <c r="H23">
        <v>1</v>
      </c>
      <c r="I23">
        <f t="shared" si="0"/>
        <v>2</v>
      </c>
      <c r="J23">
        <v>31</v>
      </c>
    </row>
    <row r="24" spans="1:10">
      <c r="A24" s="5">
        <v>39022</v>
      </c>
      <c r="B24" s="20">
        <v>22027561.960000001</v>
      </c>
      <c r="C24">
        <v>383.4</v>
      </c>
      <c r="D24">
        <v>0</v>
      </c>
      <c r="E24">
        <v>267.10000000000002</v>
      </c>
      <c r="F24">
        <v>22</v>
      </c>
      <c r="G24">
        <v>0</v>
      </c>
      <c r="H24">
        <v>1</v>
      </c>
      <c r="I24">
        <f t="shared" si="0"/>
        <v>2</v>
      </c>
      <c r="J24">
        <v>30</v>
      </c>
    </row>
    <row r="25" spans="1:10">
      <c r="A25" s="5">
        <v>39052</v>
      </c>
      <c r="B25" s="20">
        <v>25361773.539999999</v>
      </c>
      <c r="C25">
        <v>511.9</v>
      </c>
      <c r="D25">
        <v>0</v>
      </c>
      <c r="E25">
        <v>267.7</v>
      </c>
      <c r="F25">
        <v>19</v>
      </c>
      <c r="G25">
        <v>0</v>
      </c>
      <c r="H25">
        <v>0</v>
      </c>
      <c r="I25">
        <f t="shared" si="0"/>
        <v>2</v>
      </c>
      <c r="J25">
        <v>31</v>
      </c>
    </row>
    <row r="26" spans="1:10">
      <c r="A26" s="5">
        <v>39083</v>
      </c>
      <c r="B26" s="20">
        <v>25989297.806666661</v>
      </c>
      <c r="C26">
        <v>655.6</v>
      </c>
      <c r="D26">
        <v>0</v>
      </c>
      <c r="E26">
        <v>263.3</v>
      </c>
      <c r="F26">
        <v>22</v>
      </c>
      <c r="G26">
        <v>0</v>
      </c>
      <c r="H26">
        <v>0</v>
      </c>
      <c r="I26">
        <f t="shared" si="0"/>
        <v>3</v>
      </c>
      <c r="J26">
        <v>31</v>
      </c>
    </row>
    <row r="27" spans="1:10">
      <c r="A27" s="5">
        <v>39114</v>
      </c>
      <c r="B27" s="20">
        <v>25405002.176666662</v>
      </c>
      <c r="C27">
        <v>758.7</v>
      </c>
      <c r="D27">
        <v>0</v>
      </c>
      <c r="E27">
        <v>261.2</v>
      </c>
      <c r="F27">
        <v>20</v>
      </c>
      <c r="G27">
        <v>0</v>
      </c>
      <c r="H27">
        <v>0</v>
      </c>
      <c r="I27">
        <f t="shared" si="0"/>
        <v>3</v>
      </c>
      <c r="J27">
        <v>28</v>
      </c>
    </row>
    <row r="28" spans="1:10">
      <c r="A28" s="5">
        <v>39142</v>
      </c>
      <c r="B28" s="20">
        <v>24292353.446666665</v>
      </c>
      <c r="C28">
        <v>527</v>
      </c>
      <c r="D28">
        <v>0</v>
      </c>
      <c r="E28">
        <v>257.7</v>
      </c>
      <c r="F28">
        <v>22</v>
      </c>
      <c r="G28">
        <v>1</v>
      </c>
      <c r="H28">
        <v>0</v>
      </c>
      <c r="I28">
        <f t="shared" si="0"/>
        <v>3</v>
      </c>
      <c r="J28">
        <v>31</v>
      </c>
    </row>
    <row r="29" spans="1:10">
      <c r="A29" s="5">
        <v>39173</v>
      </c>
      <c r="B29" s="20">
        <v>21175397.006666664</v>
      </c>
      <c r="C29">
        <v>371.1</v>
      </c>
      <c r="D29">
        <v>0</v>
      </c>
      <c r="E29">
        <v>260.60000000000002</v>
      </c>
      <c r="F29">
        <v>19</v>
      </c>
      <c r="G29">
        <v>1</v>
      </c>
      <c r="H29">
        <v>0</v>
      </c>
      <c r="I29">
        <f t="shared" si="0"/>
        <v>3</v>
      </c>
      <c r="J29">
        <v>30</v>
      </c>
    </row>
    <row r="30" spans="1:10">
      <c r="A30" s="5">
        <v>39203</v>
      </c>
      <c r="B30" s="20">
        <v>19844241.896666665</v>
      </c>
      <c r="C30">
        <v>131.9</v>
      </c>
      <c r="D30">
        <v>22.7</v>
      </c>
      <c r="E30">
        <v>264.8</v>
      </c>
      <c r="F30">
        <v>22</v>
      </c>
      <c r="G30">
        <v>1</v>
      </c>
      <c r="H30">
        <v>0</v>
      </c>
      <c r="I30">
        <f t="shared" si="0"/>
        <v>3</v>
      </c>
      <c r="J30">
        <v>31</v>
      </c>
    </row>
    <row r="31" spans="1:10">
      <c r="A31" s="5">
        <v>39234</v>
      </c>
      <c r="B31" s="20">
        <v>22507117.626666661</v>
      </c>
      <c r="C31">
        <v>23.2</v>
      </c>
      <c r="D31">
        <v>70.2</v>
      </c>
      <c r="E31">
        <v>268.39999999999998</v>
      </c>
      <c r="F31">
        <v>21</v>
      </c>
      <c r="G31">
        <v>0</v>
      </c>
      <c r="H31">
        <v>0</v>
      </c>
      <c r="I31">
        <f t="shared" si="0"/>
        <v>3</v>
      </c>
      <c r="J31">
        <v>30</v>
      </c>
    </row>
    <row r="32" spans="1:10">
      <c r="A32" s="5">
        <v>39264</v>
      </c>
      <c r="B32" s="20">
        <v>22641026.906666666</v>
      </c>
      <c r="C32">
        <v>11.3</v>
      </c>
      <c r="D32">
        <v>71.599999999999994</v>
      </c>
      <c r="E32">
        <v>276.10000000000002</v>
      </c>
      <c r="F32">
        <v>21</v>
      </c>
      <c r="G32">
        <v>0</v>
      </c>
      <c r="H32">
        <v>0</v>
      </c>
      <c r="I32">
        <f t="shared" si="0"/>
        <v>3</v>
      </c>
      <c r="J32">
        <v>31</v>
      </c>
    </row>
    <row r="33" spans="1:10">
      <c r="A33" s="5">
        <v>39295</v>
      </c>
      <c r="B33" s="20">
        <v>23733180.766666666</v>
      </c>
      <c r="C33">
        <v>11.5</v>
      </c>
      <c r="D33">
        <v>89.1</v>
      </c>
      <c r="E33">
        <v>278.39999999999998</v>
      </c>
      <c r="F33">
        <v>22</v>
      </c>
      <c r="G33">
        <v>0</v>
      </c>
      <c r="H33">
        <v>0</v>
      </c>
      <c r="I33">
        <f t="shared" si="0"/>
        <v>3</v>
      </c>
      <c r="J33">
        <v>31</v>
      </c>
    </row>
    <row r="34" spans="1:10">
      <c r="A34" s="5">
        <v>39326</v>
      </c>
      <c r="B34" s="20">
        <v>20748753.376666665</v>
      </c>
      <c r="C34">
        <v>61</v>
      </c>
      <c r="D34">
        <v>35</v>
      </c>
      <c r="E34">
        <v>281.2</v>
      </c>
      <c r="F34">
        <v>19</v>
      </c>
      <c r="G34">
        <v>0</v>
      </c>
      <c r="H34">
        <v>1</v>
      </c>
      <c r="I34">
        <f t="shared" si="0"/>
        <v>3</v>
      </c>
      <c r="J34">
        <v>30</v>
      </c>
    </row>
    <row r="35" spans="1:10">
      <c r="A35" s="5">
        <v>39356</v>
      </c>
      <c r="B35" s="20">
        <v>21043161.836666662</v>
      </c>
      <c r="C35">
        <v>149.9</v>
      </c>
      <c r="D35">
        <v>21.5</v>
      </c>
      <c r="E35">
        <v>277.7</v>
      </c>
      <c r="F35">
        <v>22</v>
      </c>
      <c r="G35">
        <v>0</v>
      </c>
      <c r="H35">
        <v>1</v>
      </c>
      <c r="I35">
        <f t="shared" si="0"/>
        <v>3</v>
      </c>
      <c r="J35">
        <v>31</v>
      </c>
    </row>
    <row r="36" spans="1:10">
      <c r="A36" s="5">
        <v>39387</v>
      </c>
      <c r="B36" s="20">
        <v>23066783.216666665</v>
      </c>
      <c r="C36">
        <v>468.7</v>
      </c>
      <c r="D36">
        <v>0</v>
      </c>
      <c r="E36">
        <v>273.10000000000002</v>
      </c>
      <c r="F36">
        <v>22</v>
      </c>
      <c r="G36">
        <v>0</v>
      </c>
      <c r="H36">
        <v>1</v>
      </c>
      <c r="I36">
        <f t="shared" si="0"/>
        <v>3</v>
      </c>
      <c r="J36">
        <v>30</v>
      </c>
    </row>
    <row r="37" spans="1:10">
      <c r="A37" s="5">
        <v>39417</v>
      </c>
      <c r="B37" s="20">
        <v>27007513.506666664</v>
      </c>
      <c r="C37">
        <v>657</v>
      </c>
      <c r="D37">
        <v>0</v>
      </c>
      <c r="E37">
        <v>271.7</v>
      </c>
      <c r="F37">
        <v>19</v>
      </c>
      <c r="G37">
        <v>0</v>
      </c>
      <c r="H37">
        <v>0</v>
      </c>
      <c r="I37">
        <f t="shared" si="0"/>
        <v>3</v>
      </c>
      <c r="J37">
        <v>31</v>
      </c>
    </row>
    <row r="38" spans="1:10">
      <c r="A38" s="5">
        <v>39448</v>
      </c>
      <c r="B38" s="20">
        <v>26898401.383333337</v>
      </c>
      <c r="C38">
        <v>639</v>
      </c>
      <c r="D38">
        <v>0</v>
      </c>
      <c r="E38">
        <v>269.10000000000002</v>
      </c>
      <c r="F38">
        <v>22</v>
      </c>
      <c r="G38">
        <v>0</v>
      </c>
      <c r="H38">
        <v>0</v>
      </c>
      <c r="I38">
        <f t="shared" si="0"/>
        <v>4</v>
      </c>
      <c r="J38">
        <v>31</v>
      </c>
    </row>
    <row r="39" spans="1:10">
      <c r="A39" s="5">
        <v>39479</v>
      </c>
      <c r="B39" s="20">
        <v>25491713.493333336</v>
      </c>
      <c r="C39">
        <v>692.5</v>
      </c>
      <c r="D39">
        <v>0</v>
      </c>
      <c r="E39">
        <v>269.39999999999998</v>
      </c>
      <c r="F39">
        <v>20</v>
      </c>
      <c r="G39">
        <v>0</v>
      </c>
      <c r="H39">
        <v>0</v>
      </c>
      <c r="I39">
        <f t="shared" si="0"/>
        <v>4</v>
      </c>
      <c r="J39">
        <v>29</v>
      </c>
    </row>
    <row r="40" spans="1:10">
      <c r="A40" s="5">
        <v>39508</v>
      </c>
      <c r="B40" s="20">
        <v>25384508.963333335</v>
      </c>
      <c r="C40">
        <v>627.29999999999995</v>
      </c>
      <c r="D40">
        <v>0</v>
      </c>
      <c r="E40">
        <v>267.10000000000002</v>
      </c>
      <c r="F40">
        <v>19</v>
      </c>
      <c r="G40">
        <v>1</v>
      </c>
      <c r="H40">
        <v>0</v>
      </c>
      <c r="I40">
        <f t="shared" si="0"/>
        <v>4</v>
      </c>
      <c r="J40">
        <v>31</v>
      </c>
    </row>
    <row r="41" spans="1:10">
      <c r="A41" s="5">
        <v>39539</v>
      </c>
      <c r="B41" s="20">
        <v>20527641.313333336</v>
      </c>
      <c r="C41">
        <v>265</v>
      </c>
      <c r="D41">
        <v>0</v>
      </c>
      <c r="E41">
        <v>266.7</v>
      </c>
      <c r="F41">
        <v>22</v>
      </c>
      <c r="G41">
        <v>1</v>
      </c>
      <c r="H41">
        <v>0</v>
      </c>
      <c r="I41">
        <f t="shared" si="0"/>
        <v>4</v>
      </c>
      <c r="J41">
        <v>30</v>
      </c>
    </row>
    <row r="42" spans="1:10">
      <c r="A42" s="5">
        <v>39569</v>
      </c>
      <c r="B42" s="20">
        <v>19827797.303333335</v>
      </c>
      <c r="C42">
        <v>208.8</v>
      </c>
      <c r="D42">
        <v>2.1</v>
      </c>
      <c r="E42">
        <v>267.3</v>
      </c>
      <c r="F42">
        <v>21</v>
      </c>
      <c r="G42">
        <v>1</v>
      </c>
      <c r="H42">
        <v>0</v>
      </c>
      <c r="I42">
        <f t="shared" si="0"/>
        <v>4</v>
      </c>
      <c r="J42">
        <v>31</v>
      </c>
    </row>
    <row r="43" spans="1:10">
      <c r="A43" s="5">
        <v>39600</v>
      </c>
      <c r="B43" s="20">
        <v>21414260.283333335</v>
      </c>
      <c r="C43">
        <v>24.1</v>
      </c>
      <c r="D43">
        <v>66.400000000000006</v>
      </c>
      <c r="E43">
        <v>271.39999999999998</v>
      </c>
      <c r="F43">
        <v>21</v>
      </c>
      <c r="G43">
        <v>0</v>
      </c>
      <c r="H43">
        <v>0</v>
      </c>
      <c r="I43">
        <f t="shared" si="0"/>
        <v>4</v>
      </c>
      <c r="J43">
        <v>30</v>
      </c>
    </row>
    <row r="44" spans="1:10">
      <c r="A44" s="5">
        <v>39630</v>
      </c>
      <c r="B44" s="20">
        <v>23762525.153333336</v>
      </c>
      <c r="C44">
        <v>4</v>
      </c>
      <c r="D44">
        <v>97</v>
      </c>
      <c r="E44">
        <v>276.60000000000002</v>
      </c>
      <c r="F44">
        <v>22</v>
      </c>
      <c r="G44">
        <v>0</v>
      </c>
      <c r="H44">
        <v>0</v>
      </c>
      <c r="I44">
        <f t="shared" si="0"/>
        <v>4</v>
      </c>
      <c r="J44">
        <v>31</v>
      </c>
    </row>
    <row r="45" spans="1:10">
      <c r="A45" s="5">
        <v>39661</v>
      </c>
      <c r="B45" s="20">
        <v>22118269.213333335</v>
      </c>
      <c r="C45">
        <v>12.4</v>
      </c>
      <c r="D45">
        <v>53.2</v>
      </c>
      <c r="E45">
        <v>282.10000000000002</v>
      </c>
      <c r="F45">
        <v>20</v>
      </c>
      <c r="G45">
        <v>0</v>
      </c>
      <c r="H45">
        <v>0</v>
      </c>
      <c r="I45">
        <f t="shared" si="0"/>
        <v>4</v>
      </c>
      <c r="J45">
        <v>31</v>
      </c>
    </row>
    <row r="46" spans="1:10">
      <c r="A46" s="5">
        <v>39692</v>
      </c>
      <c r="B46" s="20">
        <v>20204472.273333337</v>
      </c>
      <c r="C46">
        <v>56.7</v>
      </c>
      <c r="D46">
        <v>21.4</v>
      </c>
      <c r="E46">
        <v>277.5</v>
      </c>
      <c r="F46">
        <v>21</v>
      </c>
      <c r="G46">
        <v>0</v>
      </c>
      <c r="H46">
        <v>1</v>
      </c>
      <c r="I46">
        <f t="shared" si="0"/>
        <v>4</v>
      </c>
      <c r="J46">
        <v>30</v>
      </c>
    </row>
    <row r="47" spans="1:10">
      <c r="A47" s="5">
        <v>39722</v>
      </c>
      <c r="B47" s="20">
        <v>21060690.823333338</v>
      </c>
      <c r="C47">
        <v>286.8</v>
      </c>
      <c r="D47">
        <v>0</v>
      </c>
      <c r="E47">
        <v>272.7</v>
      </c>
      <c r="F47">
        <v>22</v>
      </c>
      <c r="G47">
        <v>0</v>
      </c>
      <c r="H47">
        <v>1</v>
      </c>
      <c r="I47">
        <f t="shared" si="0"/>
        <v>4</v>
      </c>
      <c r="J47">
        <v>31</v>
      </c>
    </row>
    <row r="48" spans="1:10">
      <c r="A48" s="5">
        <v>39753</v>
      </c>
      <c r="B48" s="20">
        <v>23006111.283333331</v>
      </c>
      <c r="C48">
        <v>468.3</v>
      </c>
      <c r="D48">
        <v>0</v>
      </c>
      <c r="E48">
        <v>263.10000000000002</v>
      </c>
      <c r="F48">
        <v>20</v>
      </c>
      <c r="G48">
        <v>0</v>
      </c>
      <c r="H48">
        <v>1</v>
      </c>
      <c r="I48">
        <f t="shared" si="0"/>
        <v>4</v>
      </c>
      <c r="J48">
        <v>30</v>
      </c>
    </row>
    <row r="49" spans="1:10">
      <c r="A49" s="5">
        <v>39783</v>
      </c>
      <c r="B49" s="20">
        <v>27318717.57333333</v>
      </c>
      <c r="C49">
        <v>671</v>
      </c>
      <c r="D49">
        <v>0</v>
      </c>
      <c r="E49">
        <v>259.39999999999998</v>
      </c>
      <c r="F49">
        <v>21</v>
      </c>
      <c r="G49">
        <v>0</v>
      </c>
      <c r="H49">
        <v>0</v>
      </c>
      <c r="I49">
        <f t="shared" si="0"/>
        <v>4</v>
      </c>
      <c r="J49">
        <v>31</v>
      </c>
    </row>
    <row r="50" spans="1:10">
      <c r="A50" s="5">
        <v>39814</v>
      </c>
      <c r="B50" s="20">
        <v>28195934.98</v>
      </c>
      <c r="C50">
        <v>849.6</v>
      </c>
      <c r="D50">
        <v>0</v>
      </c>
      <c r="E50">
        <v>253.7</v>
      </c>
      <c r="F50">
        <v>21</v>
      </c>
      <c r="G50">
        <v>0</v>
      </c>
      <c r="H50">
        <v>0</v>
      </c>
      <c r="I50">
        <f t="shared" si="0"/>
        <v>5</v>
      </c>
      <c r="J50">
        <v>31</v>
      </c>
    </row>
    <row r="51" spans="1:10">
      <c r="A51" s="5">
        <v>39845</v>
      </c>
      <c r="B51" s="20">
        <v>23533242.719999995</v>
      </c>
      <c r="C51">
        <v>612.70000000000005</v>
      </c>
      <c r="D51">
        <v>0</v>
      </c>
      <c r="E51">
        <v>248.9</v>
      </c>
      <c r="F51">
        <v>19</v>
      </c>
      <c r="G51">
        <v>0</v>
      </c>
      <c r="H51">
        <v>0</v>
      </c>
      <c r="I51">
        <f t="shared" si="0"/>
        <v>5</v>
      </c>
      <c r="J51">
        <v>28</v>
      </c>
    </row>
    <row r="52" spans="1:10">
      <c r="A52" s="5">
        <v>39873</v>
      </c>
      <c r="B52" s="20">
        <v>23805160.720000003</v>
      </c>
      <c r="C52">
        <v>533.29999999999995</v>
      </c>
      <c r="D52">
        <v>0</v>
      </c>
      <c r="E52">
        <v>245.6</v>
      </c>
      <c r="F52">
        <v>22</v>
      </c>
      <c r="G52">
        <v>1</v>
      </c>
      <c r="H52">
        <v>0</v>
      </c>
      <c r="I52">
        <f t="shared" si="0"/>
        <v>5</v>
      </c>
      <c r="J52">
        <v>31</v>
      </c>
    </row>
    <row r="53" spans="1:10">
      <c r="A53" s="5">
        <v>39904</v>
      </c>
      <c r="B53" s="20">
        <v>21691888.189999998</v>
      </c>
      <c r="C53">
        <v>307</v>
      </c>
      <c r="D53">
        <v>3.2</v>
      </c>
      <c r="E53">
        <v>244.6</v>
      </c>
      <c r="F53">
        <v>20</v>
      </c>
      <c r="G53">
        <v>1</v>
      </c>
      <c r="H53">
        <v>0</v>
      </c>
      <c r="I53">
        <f t="shared" si="0"/>
        <v>5</v>
      </c>
      <c r="J53">
        <v>30</v>
      </c>
    </row>
    <row r="54" spans="1:10">
      <c r="A54" s="5">
        <v>39934</v>
      </c>
      <c r="B54" s="20">
        <v>19644740.68</v>
      </c>
      <c r="C54">
        <v>156.9</v>
      </c>
      <c r="D54">
        <v>3.1</v>
      </c>
      <c r="E54">
        <v>247.9</v>
      </c>
      <c r="F54">
        <v>20</v>
      </c>
      <c r="G54">
        <v>1</v>
      </c>
      <c r="H54">
        <v>0</v>
      </c>
      <c r="I54">
        <f t="shared" si="0"/>
        <v>5</v>
      </c>
      <c r="J54">
        <v>31</v>
      </c>
    </row>
    <row r="55" spans="1:10">
      <c r="A55" s="5">
        <v>39965</v>
      </c>
      <c r="B55" s="20">
        <v>19976014.390000004</v>
      </c>
      <c r="C55">
        <v>49.7</v>
      </c>
      <c r="D55">
        <v>35.5</v>
      </c>
      <c r="E55">
        <v>252.2</v>
      </c>
      <c r="F55">
        <v>22</v>
      </c>
      <c r="G55">
        <v>0</v>
      </c>
      <c r="H55">
        <v>0</v>
      </c>
      <c r="I55">
        <f t="shared" si="0"/>
        <v>5</v>
      </c>
      <c r="J55">
        <v>30</v>
      </c>
    </row>
    <row r="56" spans="1:10">
      <c r="A56" s="5">
        <v>39995</v>
      </c>
      <c r="B56" s="20">
        <v>20346936.549999997</v>
      </c>
      <c r="C56">
        <v>20.2</v>
      </c>
      <c r="D56">
        <v>29.4</v>
      </c>
      <c r="E56">
        <v>256</v>
      </c>
      <c r="F56">
        <v>22</v>
      </c>
      <c r="G56">
        <v>0</v>
      </c>
      <c r="H56">
        <v>0</v>
      </c>
      <c r="I56">
        <f t="shared" si="0"/>
        <v>5</v>
      </c>
      <c r="J56">
        <v>31</v>
      </c>
    </row>
    <row r="57" spans="1:10">
      <c r="A57" s="5">
        <v>40026</v>
      </c>
      <c r="B57" s="20">
        <v>22334126.620000001</v>
      </c>
      <c r="C57">
        <v>17.899999999999999</v>
      </c>
      <c r="D57">
        <v>71.900000000000006</v>
      </c>
      <c r="E57">
        <v>257.10000000000002</v>
      </c>
      <c r="F57">
        <v>20</v>
      </c>
      <c r="G57">
        <v>0</v>
      </c>
      <c r="H57">
        <v>0</v>
      </c>
      <c r="I57">
        <f t="shared" si="0"/>
        <v>5</v>
      </c>
      <c r="J57">
        <v>31</v>
      </c>
    </row>
    <row r="58" spans="1:10">
      <c r="A58" s="5">
        <v>40057</v>
      </c>
      <c r="B58" s="20">
        <v>19258864.259999998</v>
      </c>
      <c r="C58">
        <v>71.2</v>
      </c>
      <c r="D58">
        <v>15.9</v>
      </c>
      <c r="E58">
        <v>254.1</v>
      </c>
      <c r="F58">
        <v>21</v>
      </c>
      <c r="G58">
        <v>0</v>
      </c>
      <c r="H58">
        <v>1</v>
      </c>
      <c r="I58">
        <f t="shared" si="0"/>
        <v>5</v>
      </c>
      <c r="J58">
        <v>30</v>
      </c>
    </row>
    <row r="59" spans="1:10">
      <c r="A59" s="5">
        <v>40087</v>
      </c>
      <c r="B59" s="20">
        <v>20756342.680000003</v>
      </c>
      <c r="C59">
        <v>301.2</v>
      </c>
      <c r="D59">
        <v>0</v>
      </c>
      <c r="E59">
        <v>250.7</v>
      </c>
      <c r="F59">
        <v>21</v>
      </c>
      <c r="G59">
        <v>0</v>
      </c>
      <c r="H59">
        <v>1</v>
      </c>
      <c r="I59">
        <f t="shared" si="0"/>
        <v>5</v>
      </c>
      <c r="J59">
        <v>31</v>
      </c>
    </row>
    <row r="60" spans="1:10">
      <c r="A60" s="5">
        <v>40118</v>
      </c>
      <c r="B60" s="20">
        <v>21120714.619999994</v>
      </c>
      <c r="C60">
        <v>356.7</v>
      </c>
      <c r="D60">
        <v>0</v>
      </c>
      <c r="E60">
        <v>248.4</v>
      </c>
      <c r="F60">
        <v>21</v>
      </c>
      <c r="G60">
        <v>0</v>
      </c>
      <c r="H60">
        <v>1</v>
      </c>
      <c r="I60">
        <f t="shared" si="0"/>
        <v>5</v>
      </c>
      <c r="J60">
        <v>30</v>
      </c>
    </row>
    <row r="61" spans="1:10">
      <c r="A61" s="5">
        <v>40148</v>
      </c>
      <c r="B61" s="20">
        <v>25946111.009999998</v>
      </c>
      <c r="C61">
        <v>637.29999999999995</v>
      </c>
      <c r="D61">
        <v>0</v>
      </c>
      <c r="E61">
        <v>249.8</v>
      </c>
      <c r="F61">
        <v>21</v>
      </c>
      <c r="G61">
        <v>0</v>
      </c>
      <c r="H61">
        <v>0</v>
      </c>
      <c r="I61">
        <f t="shared" si="0"/>
        <v>5</v>
      </c>
      <c r="J61">
        <v>31</v>
      </c>
    </row>
    <row r="62" spans="1:10">
      <c r="A62" s="5">
        <v>40179</v>
      </c>
      <c r="B62" s="20">
        <v>26142073.753333338</v>
      </c>
      <c r="C62">
        <v>733.1</v>
      </c>
      <c r="D62">
        <v>0</v>
      </c>
      <c r="E62">
        <v>246.8</v>
      </c>
      <c r="F62">
        <v>20</v>
      </c>
      <c r="G62">
        <v>0</v>
      </c>
      <c r="H62">
        <v>0</v>
      </c>
      <c r="I62">
        <f t="shared" si="0"/>
        <v>6</v>
      </c>
      <c r="J62">
        <v>31</v>
      </c>
    </row>
    <row r="63" spans="1:10">
      <c r="A63" s="5">
        <v>40210</v>
      </c>
      <c r="B63" s="20">
        <v>22846232.453333337</v>
      </c>
      <c r="C63">
        <v>633.4</v>
      </c>
      <c r="D63">
        <v>0</v>
      </c>
      <c r="E63">
        <v>245.4</v>
      </c>
      <c r="F63">
        <v>19</v>
      </c>
      <c r="G63">
        <v>0</v>
      </c>
      <c r="H63">
        <v>0</v>
      </c>
      <c r="I63">
        <f t="shared" si="0"/>
        <v>6</v>
      </c>
      <c r="J63">
        <v>28</v>
      </c>
    </row>
    <row r="64" spans="1:10">
      <c r="A64" s="5">
        <v>40238</v>
      </c>
      <c r="B64" s="20">
        <v>21856743.573333338</v>
      </c>
      <c r="C64">
        <v>450.2</v>
      </c>
      <c r="D64">
        <v>0</v>
      </c>
      <c r="E64">
        <v>242.7</v>
      </c>
      <c r="F64">
        <v>23</v>
      </c>
      <c r="G64">
        <v>1</v>
      </c>
      <c r="H64">
        <v>0</v>
      </c>
      <c r="I64">
        <f t="shared" si="0"/>
        <v>6</v>
      </c>
      <c r="J64">
        <v>31</v>
      </c>
    </row>
    <row r="65" spans="1:10">
      <c r="A65" s="5">
        <v>40269</v>
      </c>
      <c r="B65" s="20">
        <v>18311020.943333331</v>
      </c>
      <c r="C65">
        <v>236.4</v>
      </c>
      <c r="D65">
        <v>0</v>
      </c>
      <c r="E65">
        <v>248.3</v>
      </c>
      <c r="F65">
        <v>20</v>
      </c>
      <c r="G65">
        <v>1</v>
      </c>
      <c r="H65">
        <v>0</v>
      </c>
      <c r="I65">
        <f t="shared" si="0"/>
        <v>6</v>
      </c>
      <c r="J65">
        <v>30</v>
      </c>
    </row>
    <row r="66" spans="1:10">
      <c r="A66" s="5">
        <v>40299</v>
      </c>
      <c r="B66" s="20">
        <v>19813333.883333333</v>
      </c>
      <c r="C66">
        <v>121.1</v>
      </c>
      <c r="D66">
        <v>34.9</v>
      </c>
      <c r="E66">
        <v>253.5</v>
      </c>
      <c r="F66">
        <v>20</v>
      </c>
      <c r="G66">
        <v>1</v>
      </c>
      <c r="H66">
        <v>0</v>
      </c>
      <c r="I66">
        <f t="shared" si="0"/>
        <v>6</v>
      </c>
      <c r="J66">
        <v>31</v>
      </c>
    </row>
    <row r="67" spans="1:10">
      <c r="A67" s="5">
        <v>40330</v>
      </c>
      <c r="B67" s="20">
        <v>20211623.123333335</v>
      </c>
      <c r="C67">
        <v>23.6</v>
      </c>
      <c r="D67">
        <v>57.5</v>
      </c>
      <c r="E67">
        <v>260</v>
      </c>
      <c r="F67">
        <v>22</v>
      </c>
      <c r="G67">
        <v>0</v>
      </c>
      <c r="H67">
        <v>0</v>
      </c>
      <c r="I67">
        <f t="shared" si="0"/>
        <v>6</v>
      </c>
      <c r="J67">
        <v>30</v>
      </c>
    </row>
    <row r="68" spans="1:10">
      <c r="A68" s="5">
        <v>40360</v>
      </c>
      <c r="B68" s="20">
        <v>24129649.153333332</v>
      </c>
      <c r="C68">
        <v>5.6</v>
      </c>
      <c r="D68">
        <v>129.69999999999999</v>
      </c>
      <c r="E68">
        <v>261.7</v>
      </c>
      <c r="F68">
        <v>21</v>
      </c>
      <c r="G68">
        <v>0</v>
      </c>
      <c r="H68">
        <v>0</v>
      </c>
      <c r="I68">
        <f t="shared" si="0"/>
        <v>6</v>
      </c>
      <c r="J68">
        <v>31</v>
      </c>
    </row>
    <row r="69" spans="1:10">
      <c r="A69" s="5">
        <v>40391</v>
      </c>
      <c r="B69" s="20">
        <v>23362004.293333333</v>
      </c>
      <c r="C69">
        <v>6</v>
      </c>
      <c r="D69">
        <v>121.7</v>
      </c>
      <c r="E69">
        <v>259.39999999999998</v>
      </c>
      <c r="F69">
        <v>21</v>
      </c>
      <c r="G69">
        <v>0</v>
      </c>
      <c r="H69">
        <v>0</v>
      </c>
      <c r="I69">
        <f t="shared" si="0"/>
        <v>6</v>
      </c>
      <c r="J69">
        <v>31</v>
      </c>
    </row>
    <row r="70" spans="1:10">
      <c r="A70" s="5">
        <v>40422</v>
      </c>
      <c r="B70" s="20">
        <v>18923454.90333334</v>
      </c>
      <c r="C70">
        <v>87.9</v>
      </c>
      <c r="D70">
        <v>24.1</v>
      </c>
      <c r="E70">
        <v>253.5</v>
      </c>
      <c r="F70">
        <v>21</v>
      </c>
      <c r="G70">
        <v>0</v>
      </c>
      <c r="H70">
        <v>1</v>
      </c>
      <c r="I70">
        <f t="shared" si="0"/>
        <v>6</v>
      </c>
      <c r="J70">
        <v>30</v>
      </c>
    </row>
    <row r="71" spans="1:10">
      <c r="A71" s="5">
        <v>40452</v>
      </c>
      <c r="B71" s="20">
        <v>19435090.90333334</v>
      </c>
      <c r="C71">
        <v>239.5</v>
      </c>
      <c r="D71">
        <v>0</v>
      </c>
      <c r="E71">
        <v>248.3</v>
      </c>
      <c r="F71">
        <v>20</v>
      </c>
      <c r="G71">
        <v>0</v>
      </c>
      <c r="H71">
        <v>1</v>
      </c>
      <c r="I71">
        <f t="shared" si="0"/>
        <v>6</v>
      </c>
      <c r="J71">
        <v>31</v>
      </c>
    </row>
    <row r="72" spans="1:10">
      <c r="A72" s="5">
        <v>40483</v>
      </c>
      <c r="B72" s="20">
        <v>21055943.953333341</v>
      </c>
      <c r="C72">
        <v>413.6</v>
      </c>
      <c r="D72">
        <v>0</v>
      </c>
      <c r="E72">
        <v>249.7</v>
      </c>
      <c r="F72">
        <v>22</v>
      </c>
      <c r="G72">
        <v>0</v>
      </c>
      <c r="H72">
        <v>1</v>
      </c>
      <c r="I72">
        <f t="shared" si="0"/>
        <v>6</v>
      </c>
      <c r="J72">
        <v>30</v>
      </c>
    </row>
    <row r="73" spans="1:10">
      <c r="A73" s="5">
        <v>40513</v>
      </c>
      <c r="B73" s="20">
        <v>25379014.213333335</v>
      </c>
      <c r="C73">
        <v>713.5</v>
      </c>
      <c r="D73">
        <v>0</v>
      </c>
      <c r="E73">
        <v>251.5</v>
      </c>
      <c r="F73">
        <v>21</v>
      </c>
      <c r="G73">
        <v>0</v>
      </c>
      <c r="H73">
        <v>0</v>
      </c>
      <c r="I73">
        <f t="shared" si="0"/>
        <v>6</v>
      </c>
      <c r="J73">
        <v>31</v>
      </c>
    </row>
    <row r="74" spans="1:10">
      <c r="A74" s="5">
        <v>40544</v>
      </c>
      <c r="B74" s="20">
        <v>25968288.383333337</v>
      </c>
      <c r="C74">
        <v>798.8</v>
      </c>
      <c r="D74">
        <v>0</v>
      </c>
      <c r="E74">
        <v>251.6</v>
      </c>
      <c r="F74">
        <v>20</v>
      </c>
      <c r="G74">
        <v>0</v>
      </c>
      <c r="H74">
        <v>0</v>
      </c>
      <c r="I74">
        <f t="shared" si="0"/>
        <v>7</v>
      </c>
      <c r="J74">
        <v>31</v>
      </c>
    </row>
    <row r="75" spans="1:10">
      <c r="A75" s="5">
        <v>40575</v>
      </c>
      <c r="B75" s="20">
        <v>22895626.133333344</v>
      </c>
      <c r="C75">
        <v>677.8</v>
      </c>
      <c r="D75">
        <v>0</v>
      </c>
      <c r="E75">
        <v>250.6</v>
      </c>
      <c r="F75">
        <v>19</v>
      </c>
      <c r="G75">
        <v>0</v>
      </c>
      <c r="H75">
        <v>0</v>
      </c>
      <c r="I75">
        <f t="shared" si="0"/>
        <v>7</v>
      </c>
      <c r="J75">
        <v>28</v>
      </c>
    </row>
    <row r="76" spans="1:10">
      <c r="A76" s="5">
        <v>40603</v>
      </c>
      <c r="B76" s="20">
        <v>23442172.173333336</v>
      </c>
      <c r="C76">
        <v>599.6</v>
      </c>
      <c r="D76">
        <v>0</v>
      </c>
      <c r="E76">
        <v>251.7</v>
      </c>
      <c r="F76">
        <v>23</v>
      </c>
      <c r="G76">
        <v>1</v>
      </c>
      <c r="H76">
        <v>0</v>
      </c>
      <c r="I76">
        <f t="shared" si="0"/>
        <v>7</v>
      </c>
      <c r="J76">
        <v>31</v>
      </c>
    </row>
    <row r="77" spans="1:10">
      <c r="A77" s="5">
        <v>40634</v>
      </c>
      <c r="B77" s="20">
        <v>19943782.243333336</v>
      </c>
      <c r="C77">
        <v>330.4</v>
      </c>
      <c r="D77">
        <v>0</v>
      </c>
      <c r="E77">
        <v>255.1</v>
      </c>
      <c r="F77">
        <v>19</v>
      </c>
      <c r="G77">
        <v>1</v>
      </c>
      <c r="H77">
        <v>0</v>
      </c>
      <c r="I77">
        <f t="shared" si="0"/>
        <v>7</v>
      </c>
      <c r="J77">
        <v>30</v>
      </c>
    </row>
    <row r="78" spans="1:10">
      <c r="A78" s="5">
        <v>40664</v>
      </c>
      <c r="B78" s="20">
        <v>19207800.74333334</v>
      </c>
      <c r="C78">
        <v>126.4</v>
      </c>
      <c r="D78">
        <v>17.399999999999999</v>
      </c>
      <c r="E78">
        <v>257.5</v>
      </c>
      <c r="F78">
        <v>21</v>
      </c>
      <c r="G78">
        <v>1</v>
      </c>
      <c r="H78">
        <v>0</v>
      </c>
      <c r="I78">
        <f t="shared" si="0"/>
        <v>7</v>
      </c>
      <c r="J78">
        <v>31</v>
      </c>
    </row>
    <row r="79" spans="1:10">
      <c r="A79" s="5">
        <v>40695</v>
      </c>
      <c r="B79" s="20">
        <v>19760831.673333336</v>
      </c>
      <c r="C79">
        <v>27</v>
      </c>
      <c r="D79">
        <v>39.6</v>
      </c>
      <c r="E79">
        <v>258.8</v>
      </c>
      <c r="F79">
        <v>22</v>
      </c>
      <c r="G79">
        <v>0</v>
      </c>
      <c r="H79">
        <v>0</v>
      </c>
      <c r="I79">
        <f t="shared" ref="I79:I109" si="1">I67+1</f>
        <v>7</v>
      </c>
      <c r="J79">
        <v>30</v>
      </c>
    </row>
    <row r="80" spans="1:10">
      <c r="A80" s="5">
        <v>40725</v>
      </c>
      <c r="B80" s="20">
        <v>25169327.073333334</v>
      </c>
      <c r="C80">
        <v>0</v>
      </c>
      <c r="D80">
        <v>160.9</v>
      </c>
      <c r="E80">
        <v>261.3</v>
      </c>
      <c r="F80">
        <v>20</v>
      </c>
      <c r="G80">
        <v>0</v>
      </c>
      <c r="H80">
        <v>0</v>
      </c>
      <c r="I80">
        <f t="shared" si="1"/>
        <v>7</v>
      </c>
      <c r="J80">
        <v>31</v>
      </c>
    </row>
    <row r="81" spans="1:10">
      <c r="A81" s="5">
        <v>40756</v>
      </c>
      <c r="B81" s="20">
        <v>22460865.073333338</v>
      </c>
      <c r="C81">
        <v>1.5</v>
      </c>
      <c r="D81">
        <v>82.9</v>
      </c>
      <c r="E81">
        <v>263.60000000000002</v>
      </c>
      <c r="F81">
        <v>22</v>
      </c>
      <c r="G81">
        <v>0</v>
      </c>
      <c r="H81">
        <v>0</v>
      </c>
      <c r="I81">
        <f t="shared" si="1"/>
        <v>7</v>
      </c>
      <c r="J81">
        <v>31</v>
      </c>
    </row>
    <row r="82" spans="1:10">
      <c r="A82" s="5">
        <v>40787</v>
      </c>
      <c r="B82" s="20">
        <v>19343184.393333334</v>
      </c>
      <c r="C82">
        <v>71.900000000000006</v>
      </c>
      <c r="D82">
        <v>29</v>
      </c>
      <c r="E82">
        <v>264.8</v>
      </c>
      <c r="F82">
        <v>21</v>
      </c>
      <c r="G82">
        <v>0</v>
      </c>
      <c r="H82">
        <v>1</v>
      </c>
      <c r="I82">
        <f t="shared" si="1"/>
        <v>7</v>
      </c>
      <c r="J82">
        <v>30</v>
      </c>
    </row>
    <row r="83" spans="1:10">
      <c r="A83" s="5">
        <v>40817</v>
      </c>
      <c r="B83" s="20">
        <v>19754696.887333337</v>
      </c>
      <c r="C83">
        <v>234.6</v>
      </c>
      <c r="D83">
        <v>0</v>
      </c>
      <c r="E83">
        <v>260.3</v>
      </c>
      <c r="F83">
        <v>20</v>
      </c>
      <c r="G83">
        <v>0</v>
      </c>
      <c r="H83">
        <v>1</v>
      </c>
      <c r="I83">
        <f t="shared" si="1"/>
        <v>7</v>
      </c>
      <c r="J83">
        <v>31</v>
      </c>
    </row>
    <row r="84" spans="1:10">
      <c r="A84" s="5">
        <v>40848</v>
      </c>
      <c r="B84" s="20">
        <v>20484671.063333333</v>
      </c>
      <c r="C84">
        <v>347.9</v>
      </c>
      <c r="D84">
        <v>0</v>
      </c>
      <c r="E84">
        <v>254.2</v>
      </c>
      <c r="F84">
        <v>22</v>
      </c>
      <c r="G84">
        <v>0</v>
      </c>
      <c r="H84">
        <v>1</v>
      </c>
      <c r="I84">
        <f t="shared" si="1"/>
        <v>7</v>
      </c>
      <c r="J84">
        <v>30</v>
      </c>
    </row>
    <row r="85" spans="1:10">
      <c r="A85" s="5">
        <v>40878</v>
      </c>
      <c r="B85" s="20">
        <v>24136908.163333334</v>
      </c>
      <c r="C85">
        <v>548.4</v>
      </c>
      <c r="D85">
        <v>0</v>
      </c>
      <c r="E85">
        <v>252.5</v>
      </c>
      <c r="F85">
        <v>20</v>
      </c>
      <c r="G85">
        <v>0</v>
      </c>
      <c r="H85">
        <v>0</v>
      </c>
      <c r="I85">
        <f t="shared" si="1"/>
        <v>7</v>
      </c>
      <c r="J85">
        <v>31</v>
      </c>
    </row>
    <row r="86" spans="1:10">
      <c r="A86" s="5">
        <v>40909</v>
      </c>
      <c r="B86" s="20">
        <v>24503624.296666659</v>
      </c>
      <c r="C86">
        <v>644.79999999999995</v>
      </c>
      <c r="D86">
        <v>0</v>
      </c>
      <c r="E86">
        <v>250.9</v>
      </c>
      <c r="F86">
        <v>21</v>
      </c>
      <c r="G86">
        <v>0</v>
      </c>
      <c r="H86">
        <v>0</v>
      </c>
      <c r="I86">
        <f t="shared" si="1"/>
        <v>8</v>
      </c>
      <c r="J86">
        <v>31</v>
      </c>
    </row>
    <row r="87" spans="1:10">
      <c r="A87" s="5">
        <v>40940</v>
      </c>
      <c r="B87" s="20">
        <v>21864892.256666664</v>
      </c>
      <c r="C87">
        <v>553</v>
      </c>
      <c r="D87">
        <v>0</v>
      </c>
      <c r="E87">
        <v>248.9</v>
      </c>
      <c r="F87">
        <v>20</v>
      </c>
      <c r="G87">
        <v>0</v>
      </c>
      <c r="H87">
        <v>0</v>
      </c>
      <c r="I87">
        <f t="shared" si="1"/>
        <v>8</v>
      </c>
      <c r="J87">
        <v>29</v>
      </c>
    </row>
    <row r="88" spans="1:10">
      <c r="A88" s="5">
        <v>40969</v>
      </c>
      <c r="B88" s="20">
        <v>20378098.906666666</v>
      </c>
      <c r="C88">
        <v>331.1</v>
      </c>
      <c r="D88">
        <v>2.2000000000000002</v>
      </c>
      <c r="E88">
        <v>246.3</v>
      </c>
      <c r="F88">
        <v>22</v>
      </c>
      <c r="G88">
        <v>1</v>
      </c>
      <c r="H88">
        <v>0</v>
      </c>
      <c r="I88">
        <f t="shared" si="1"/>
        <v>8</v>
      </c>
      <c r="J88">
        <v>31</v>
      </c>
    </row>
    <row r="89" spans="1:10">
      <c r="A89" s="5">
        <v>41000</v>
      </c>
      <c r="B89" s="20">
        <v>18775059.906666663</v>
      </c>
      <c r="C89">
        <v>334.6</v>
      </c>
      <c r="D89">
        <v>0</v>
      </c>
      <c r="E89">
        <v>252</v>
      </c>
      <c r="F89">
        <v>19</v>
      </c>
      <c r="G89">
        <v>1</v>
      </c>
      <c r="H89">
        <v>0</v>
      </c>
      <c r="I89">
        <f t="shared" si="1"/>
        <v>8</v>
      </c>
      <c r="J89">
        <v>30</v>
      </c>
    </row>
    <row r="90" spans="1:10">
      <c r="A90" s="5">
        <v>41030</v>
      </c>
      <c r="B90" s="20">
        <v>18685878.536666665</v>
      </c>
      <c r="C90">
        <v>87.2</v>
      </c>
      <c r="D90">
        <v>28.5</v>
      </c>
      <c r="E90">
        <v>258.5</v>
      </c>
      <c r="F90">
        <v>22</v>
      </c>
      <c r="G90">
        <v>1</v>
      </c>
      <c r="H90">
        <v>0</v>
      </c>
      <c r="I90">
        <f t="shared" si="1"/>
        <v>8</v>
      </c>
      <c r="J90">
        <v>31</v>
      </c>
    </row>
    <row r="91" spans="1:10">
      <c r="A91" s="5">
        <v>41061</v>
      </c>
      <c r="B91" s="20">
        <v>20735989.536666665</v>
      </c>
      <c r="C91">
        <v>28.2</v>
      </c>
      <c r="D91">
        <v>81.7</v>
      </c>
      <c r="E91">
        <v>263.39999999999998</v>
      </c>
      <c r="F91">
        <v>21</v>
      </c>
      <c r="G91">
        <v>0</v>
      </c>
      <c r="H91">
        <v>0</v>
      </c>
      <c r="I91">
        <f t="shared" si="1"/>
        <v>8</v>
      </c>
      <c r="J91">
        <v>30</v>
      </c>
    </row>
    <row r="92" spans="1:10">
      <c r="A92" s="5">
        <v>41091</v>
      </c>
      <c r="B92" s="20">
        <v>24756579.266666666</v>
      </c>
      <c r="C92">
        <v>0</v>
      </c>
      <c r="D92">
        <v>161</v>
      </c>
      <c r="E92">
        <v>267</v>
      </c>
      <c r="F92">
        <v>21</v>
      </c>
      <c r="G92">
        <v>0</v>
      </c>
      <c r="H92">
        <v>0</v>
      </c>
      <c r="I92">
        <f t="shared" si="1"/>
        <v>8</v>
      </c>
      <c r="J92">
        <v>31</v>
      </c>
    </row>
    <row r="93" spans="1:10">
      <c r="A93" s="5">
        <v>41122</v>
      </c>
      <c r="B93" s="20">
        <v>21905861.66666666</v>
      </c>
      <c r="C93">
        <v>7.8</v>
      </c>
      <c r="D93">
        <v>79.599999999999994</v>
      </c>
      <c r="E93">
        <v>269.3</v>
      </c>
      <c r="F93">
        <v>22</v>
      </c>
      <c r="G93">
        <v>0</v>
      </c>
      <c r="H93">
        <v>0</v>
      </c>
      <c r="I93">
        <f t="shared" si="1"/>
        <v>8</v>
      </c>
      <c r="J93">
        <v>31</v>
      </c>
    </row>
    <row r="94" spans="1:10">
      <c r="A94" s="5">
        <v>41153</v>
      </c>
      <c r="B94" s="20">
        <v>18885814.516666662</v>
      </c>
      <c r="C94">
        <v>103.4</v>
      </c>
      <c r="D94">
        <v>27.7</v>
      </c>
      <c r="E94">
        <v>267.2</v>
      </c>
      <c r="F94">
        <v>19</v>
      </c>
      <c r="G94">
        <v>0</v>
      </c>
      <c r="H94">
        <v>1</v>
      </c>
      <c r="I94">
        <f t="shared" si="1"/>
        <v>8</v>
      </c>
      <c r="J94">
        <v>30</v>
      </c>
    </row>
    <row r="95" spans="1:10">
      <c r="A95" s="5">
        <v>41183</v>
      </c>
      <c r="B95" s="20">
        <v>19665509.326666664</v>
      </c>
      <c r="C95">
        <v>250.5</v>
      </c>
      <c r="D95">
        <v>0.7</v>
      </c>
      <c r="E95">
        <v>261.39999999999998</v>
      </c>
      <c r="F95">
        <v>22</v>
      </c>
      <c r="G95">
        <v>0</v>
      </c>
      <c r="H95">
        <v>1</v>
      </c>
      <c r="I95">
        <f t="shared" si="1"/>
        <v>8</v>
      </c>
      <c r="J95">
        <v>31</v>
      </c>
    </row>
    <row r="96" spans="1:10">
      <c r="A96" s="5">
        <v>41214</v>
      </c>
      <c r="B96" s="20">
        <v>21360467.68666666</v>
      </c>
      <c r="C96">
        <v>420.4</v>
      </c>
      <c r="D96">
        <v>0</v>
      </c>
      <c r="E96">
        <v>256.3</v>
      </c>
      <c r="F96">
        <v>22</v>
      </c>
      <c r="G96">
        <v>0</v>
      </c>
      <c r="H96">
        <v>1</v>
      </c>
      <c r="I96">
        <f t="shared" si="1"/>
        <v>8</v>
      </c>
      <c r="J96">
        <v>30</v>
      </c>
    </row>
    <row r="97" spans="1:10">
      <c r="A97" s="5">
        <v>41244</v>
      </c>
      <c r="B97" s="20">
        <v>23911472.796666663</v>
      </c>
      <c r="C97">
        <v>535.9</v>
      </c>
      <c r="D97">
        <v>0</v>
      </c>
      <c r="E97">
        <v>254.9</v>
      </c>
      <c r="F97">
        <v>19</v>
      </c>
      <c r="G97">
        <v>0</v>
      </c>
      <c r="H97">
        <v>0</v>
      </c>
      <c r="I97">
        <f t="shared" si="1"/>
        <v>8</v>
      </c>
      <c r="J97">
        <v>31</v>
      </c>
    </row>
    <row r="98" spans="1:10">
      <c r="A98" s="5">
        <v>41275</v>
      </c>
      <c r="B98" s="20">
        <v>24740826.696666665</v>
      </c>
      <c r="C98">
        <v>657.4</v>
      </c>
      <c r="D98">
        <v>0</v>
      </c>
      <c r="E98">
        <v>253.9</v>
      </c>
      <c r="F98">
        <v>22</v>
      </c>
      <c r="G98">
        <v>0</v>
      </c>
      <c r="H98">
        <v>0</v>
      </c>
      <c r="I98">
        <f t="shared" si="1"/>
        <v>9</v>
      </c>
      <c r="J98">
        <v>31</v>
      </c>
    </row>
    <row r="99" spans="1:10">
      <c r="A99" s="21">
        <v>41306</v>
      </c>
      <c r="B99" s="20">
        <v>22536631.536666662</v>
      </c>
      <c r="C99">
        <v>657</v>
      </c>
      <c r="D99">
        <v>0</v>
      </c>
      <c r="E99">
        <v>249.1</v>
      </c>
      <c r="F99">
        <v>19</v>
      </c>
      <c r="G99">
        <v>0</v>
      </c>
      <c r="H99">
        <v>0</v>
      </c>
      <c r="I99">
        <f t="shared" si="1"/>
        <v>9</v>
      </c>
      <c r="J99">
        <v>28</v>
      </c>
    </row>
    <row r="100" spans="1:10">
      <c r="A100" s="5">
        <v>41334</v>
      </c>
      <c r="B100" s="20">
        <v>22952454.086666659</v>
      </c>
      <c r="C100">
        <v>581.9</v>
      </c>
      <c r="D100">
        <v>0</v>
      </c>
      <c r="E100">
        <v>247.6</v>
      </c>
      <c r="F100">
        <v>20</v>
      </c>
      <c r="G100">
        <v>1</v>
      </c>
      <c r="H100">
        <v>0</v>
      </c>
      <c r="I100">
        <f t="shared" si="1"/>
        <v>9</v>
      </c>
      <c r="J100">
        <v>31</v>
      </c>
    </row>
    <row r="101" spans="1:10">
      <c r="A101" s="5">
        <v>41365</v>
      </c>
      <c r="B101" s="20">
        <v>20061175.656666666</v>
      </c>
      <c r="C101">
        <v>362.2</v>
      </c>
      <c r="D101">
        <v>0</v>
      </c>
      <c r="E101">
        <v>248.1</v>
      </c>
      <c r="F101">
        <v>21</v>
      </c>
      <c r="G101">
        <v>1</v>
      </c>
      <c r="H101">
        <v>0</v>
      </c>
      <c r="I101">
        <f t="shared" si="1"/>
        <v>9</v>
      </c>
      <c r="J101">
        <v>30</v>
      </c>
    </row>
    <row r="102" spans="1:10">
      <c r="A102" s="5">
        <v>41395</v>
      </c>
      <c r="B102" s="20">
        <v>18868716.00666666</v>
      </c>
      <c r="C102">
        <v>122.2</v>
      </c>
      <c r="D102">
        <v>27</v>
      </c>
      <c r="E102">
        <v>255.6</v>
      </c>
      <c r="F102">
        <v>22</v>
      </c>
      <c r="G102">
        <v>1</v>
      </c>
      <c r="H102">
        <v>0</v>
      </c>
      <c r="I102">
        <f t="shared" si="1"/>
        <v>9</v>
      </c>
      <c r="J102">
        <v>31</v>
      </c>
    </row>
    <row r="103" spans="1:10">
      <c r="A103" s="5">
        <v>41426</v>
      </c>
      <c r="B103" s="20">
        <v>20142170.716666665</v>
      </c>
      <c r="C103">
        <v>41.1</v>
      </c>
      <c r="D103">
        <v>52.7</v>
      </c>
      <c r="E103">
        <v>263</v>
      </c>
      <c r="F103">
        <v>20</v>
      </c>
      <c r="G103">
        <v>0</v>
      </c>
      <c r="H103">
        <v>0</v>
      </c>
      <c r="I103">
        <f t="shared" si="1"/>
        <v>9</v>
      </c>
      <c r="J103">
        <v>30</v>
      </c>
    </row>
    <row r="104" spans="1:10">
      <c r="A104" s="5">
        <v>41456</v>
      </c>
      <c r="B104" s="20">
        <v>24441287.616666667</v>
      </c>
      <c r="C104">
        <v>7.1</v>
      </c>
      <c r="D104">
        <v>108.8</v>
      </c>
      <c r="E104">
        <v>267.39999999999998</v>
      </c>
      <c r="F104">
        <v>22</v>
      </c>
      <c r="G104">
        <v>0</v>
      </c>
      <c r="H104">
        <v>0</v>
      </c>
      <c r="I104">
        <f t="shared" si="1"/>
        <v>9</v>
      </c>
      <c r="J104">
        <v>31</v>
      </c>
    </row>
    <row r="105" spans="1:10">
      <c r="A105" s="5">
        <v>41487</v>
      </c>
      <c r="B105" s="20">
        <v>21856231.656666663</v>
      </c>
      <c r="C105">
        <v>18.399999999999999</v>
      </c>
      <c r="D105">
        <v>57.5</v>
      </c>
      <c r="E105">
        <v>266.5</v>
      </c>
      <c r="F105">
        <v>21</v>
      </c>
      <c r="G105">
        <v>0</v>
      </c>
      <c r="H105">
        <v>0</v>
      </c>
      <c r="I105">
        <f t="shared" si="1"/>
        <v>9</v>
      </c>
      <c r="J105">
        <v>31</v>
      </c>
    </row>
    <row r="106" spans="1:10">
      <c r="A106" s="5">
        <v>41518</v>
      </c>
      <c r="B106" s="20">
        <v>19627599.206666663</v>
      </c>
      <c r="C106">
        <v>94.9</v>
      </c>
      <c r="D106">
        <v>26</v>
      </c>
      <c r="E106">
        <v>263.10000000000002</v>
      </c>
      <c r="F106">
        <v>20</v>
      </c>
      <c r="G106">
        <v>0</v>
      </c>
      <c r="H106">
        <v>1</v>
      </c>
      <c r="I106">
        <f t="shared" si="1"/>
        <v>9</v>
      </c>
      <c r="J106">
        <v>30</v>
      </c>
    </row>
    <row r="107" spans="1:10">
      <c r="A107" s="5">
        <v>41548</v>
      </c>
      <c r="B107" s="20">
        <v>20952918.896666661</v>
      </c>
      <c r="C107">
        <v>184</v>
      </c>
      <c r="D107">
        <v>2.6</v>
      </c>
      <c r="E107">
        <v>259.39999999999998</v>
      </c>
      <c r="F107">
        <v>22</v>
      </c>
      <c r="G107">
        <v>0</v>
      </c>
      <c r="H107">
        <v>1</v>
      </c>
      <c r="I107">
        <f t="shared" si="1"/>
        <v>9</v>
      </c>
      <c r="J107">
        <v>31</v>
      </c>
    </row>
    <row r="108" spans="1:10">
      <c r="A108" s="21">
        <v>41579</v>
      </c>
      <c r="B108" s="20">
        <v>23000874.046666667</v>
      </c>
      <c r="C108">
        <v>492.1</v>
      </c>
      <c r="D108">
        <v>0</v>
      </c>
      <c r="E108">
        <v>259.10000000000002</v>
      </c>
      <c r="F108">
        <v>21</v>
      </c>
      <c r="G108">
        <v>0</v>
      </c>
      <c r="H108">
        <v>1</v>
      </c>
      <c r="I108">
        <f t="shared" si="1"/>
        <v>9</v>
      </c>
      <c r="J108">
        <v>30</v>
      </c>
    </row>
    <row r="109" spans="1:10">
      <c r="A109" s="5">
        <v>41609</v>
      </c>
      <c r="B109" s="20">
        <v>26249065.88666667</v>
      </c>
      <c r="C109">
        <v>675.7</v>
      </c>
      <c r="D109">
        <v>0</v>
      </c>
      <c r="E109">
        <v>257.89999999999998</v>
      </c>
      <c r="F109">
        <v>20</v>
      </c>
      <c r="G109">
        <v>0</v>
      </c>
      <c r="H109">
        <v>0</v>
      </c>
      <c r="I109">
        <f t="shared" si="1"/>
        <v>9</v>
      </c>
      <c r="J109">
        <v>31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E21"/>
  <sheetViews>
    <sheetView workbookViewId="0">
      <selection activeCell="A19" sqref="A19"/>
    </sheetView>
  </sheetViews>
  <sheetFormatPr defaultRowHeight="15"/>
  <cols>
    <col min="1" max="1" width="53.42578125" bestFit="1" customWidth="1"/>
    <col min="2" max="2" width="12.7109375" bestFit="1" customWidth="1"/>
    <col min="3" max="3" width="18.7109375" bestFit="1" customWidth="1"/>
  </cols>
  <sheetData>
    <row r="1" spans="1:5">
      <c r="A1" t="s">
        <v>62</v>
      </c>
    </row>
    <row r="2" spans="1:5">
      <c r="A2" t="s">
        <v>45</v>
      </c>
    </row>
    <row r="4" spans="1:5">
      <c r="B4" t="s">
        <v>16</v>
      </c>
      <c r="C4" t="s">
        <v>17</v>
      </c>
      <c r="D4" t="s">
        <v>18</v>
      </c>
      <c r="E4" t="s">
        <v>19</v>
      </c>
    </row>
    <row r="5" spans="1:5">
      <c r="A5" t="s">
        <v>20</v>
      </c>
      <c r="B5">
        <v>-12284712.9336261</v>
      </c>
      <c r="C5">
        <v>3001017.0177257499</v>
      </c>
      <c r="D5">
        <v>-4.0935165848995503</v>
      </c>
      <c r="E5" s="7">
        <v>8.6809645137889103E-5</v>
      </c>
    </row>
    <row r="6" spans="1:5">
      <c r="A6" t="s">
        <v>11</v>
      </c>
      <c r="B6">
        <v>11059.8131637025</v>
      </c>
      <c r="C6">
        <v>382.45363795606897</v>
      </c>
      <c r="D6">
        <v>28.918049316536901</v>
      </c>
      <c r="E6" s="7">
        <v>4.4642840251661996E-50</v>
      </c>
    </row>
    <row r="7" spans="1:5">
      <c r="A7" t="s">
        <v>12</v>
      </c>
      <c r="B7">
        <v>41292.445038419799</v>
      </c>
      <c r="C7">
        <v>2654.5973269751698</v>
      </c>
      <c r="D7">
        <v>15.555069169556999</v>
      </c>
      <c r="E7" s="7">
        <v>2.4596565022218299E-28</v>
      </c>
    </row>
    <row r="8" spans="1:5">
      <c r="A8" t="s">
        <v>13</v>
      </c>
      <c r="B8">
        <v>32286.5591496538</v>
      </c>
      <c r="C8">
        <v>8774.9621708434806</v>
      </c>
      <c r="D8">
        <v>3.6793958220050502</v>
      </c>
      <c r="E8" s="7">
        <v>3.80487733949597E-4</v>
      </c>
    </row>
    <row r="9" spans="1:5">
      <c r="A9" t="s">
        <v>14</v>
      </c>
      <c r="B9">
        <v>48521.852336660901</v>
      </c>
      <c r="C9">
        <v>53437.840854689501</v>
      </c>
      <c r="D9">
        <v>0.90800548002310999</v>
      </c>
      <c r="E9">
        <v>0.36608034954702301</v>
      </c>
    </row>
    <row r="10" spans="1:5">
      <c r="A10" t="s">
        <v>49</v>
      </c>
      <c r="B10">
        <v>-1331507.4488301701</v>
      </c>
      <c r="C10">
        <v>174508.45641385499</v>
      </c>
      <c r="D10">
        <v>-7.6300454212513502</v>
      </c>
      <c r="E10" s="7">
        <v>1.4752027217373201E-11</v>
      </c>
    </row>
    <row r="11" spans="1:5">
      <c r="A11" t="s">
        <v>50</v>
      </c>
      <c r="B11">
        <v>-816675.042767431</v>
      </c>
      <c r="C11">
        <v>178304.83395249999</v>
      </c>
      <c r="D11">
        <v>-4.5802181840173297</v>
      </c>
      <c r="E11" s="7">
        <v>1.35412968754409E-5</v>
      </c>
    </row>
    <row r="12" spans="1:5">
      <c r="A12" t="s">
        <v>51</v>
      </c>
      <c r="B12">
        <v>-138937.184755316</v>
      </c>
      <c r="C12">
        <v>26738.801268187501</v>
      </c>
      <c r="D12">
        <v>-5.1960887611149902</v>
      </c>
      <c r="E12" s="7">
        <v>1.0931571390353899E-6</v>
      </c>
    </row>
    <row r="13" spans="1:5">
      <c r="A13" t="s">
        <v>52</v>
      </c>
      <c r="B13">
        <v>721620.61841657397</v>
      </c>
      <c r="C13">
        <v>74639.458631409405</v>
      </c>
      <c r="D13">
        <v>9.6680848394163608</v>
      </c>
      <c r="E13" s="7">
        <v>5.7968091572239702E-16</v>
      </c>
    </row>
    <row r="15" spans="1:5">
      <c r="A15" t="s">
        <v>21</v>
      </c>
      <c r="B15">
        <v>22391665.308555599</v>
      </c>
      <c r="C15" t="s">
        <v>22</v>
      </c>
      <c r="D15">
        <v>2489402.35078495</v>
      </c>
    </row>
    <row r="16" spans="1:5">
      <c r="A16" t="s">
        <v>23</v>
      </c>
      <c r="B16">
        <v>31311493384439.301</v>
      </c>
      <c r="C16" t="s">
        <v>24</v>
      </c>
      <c r="D16" s="7">
        <v>562385.73146367399</v>
      </c>
    </row>
    <row r="17" spans="1:4">
      <c r="A17" t="s">
        <v>25</v>
      </c>
      <c r="B17">
        <v>0.95277958351852798</v>
      </c>
      <c r="C17" t="s">
        <v>26</v>
      </c>
      <c r="D17" s="7">
        <v>0.948963792287702</v>
      </c>
    </row>
    <row r="18" spans="1:4">
      <c r="A18" t="s">
        <v>63</v>
      </c>
      <c r="B18">
        <v>249.693844836549</v>
      </c>
      <c r="C18" t="s">
        <v>27</v>
      </c>
      <c r="D18" s="7">
        <v>4.6215639664969204E-62</v>
      </c>
    </row>
    <row r="19" spans="1:4">
      <c r="A19" t="s">
        <v>28</v>
      </c>
      <c r="B19">
        <v>-1578.4606180515</v>
      </c>
      <c r="C19" t="s">
        <v>29</v>
      </c>
      <c r="D19">
        <v>3174.921236103</v>
      </c>
    </row>
    <row r="20" spans="1:4">
      <c r="A20" t="s">
        <v>30</v>
      </c>
      <c r="B20">
        <v>3199.06041714712</v>
      </c>
      <c r="C20" t="s">
        <v>31</v>
      </c>
      <c r="D20">
        <v>3184.7087972432701</v>
      </c>
    </row>
    <row r="21" spans="1:4">
      <c r="A21" t="s">
        <v>32</v>
      </c>
      <c r="B21">
        <v>0.44595037946695998</v>
      </c>
      <c r="C21" t="s">
        <v>33</v>
      </c>
      <c r="D21">
        <v>1.0935067105310701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U109"/>
  <sheetViews>
    <sheetView topLeftCell="D1" workbookViewId="0">
      <selection activeCell="T1" sqref="T1"/>
    </sheetView>
  </sheetViews>
  <sheetFormatPr defaultRowHeight="15"/>
  <cols>
    <col min="2" max="2" width="11.28515625" bestFit="1" customWidth="1"/>
    <col min="3" max="4" width="12.140625" customWidth="1"/>
  </cols>
  <sheetData>
    <row r="1" spans="1:21">
      <c r="A1" t="str">
        <f>'Monthly Data'!A1</f>
        <v>Date</v>
      </c>
      <c r="B1" t="str">
        <f>'Monthly Data'!B1</f>
        <v>NSLS</v>
      </c>
      <c r="C1" t="str">
        <f>'Monthly Data'!C1</f>
        <v>LondonHDD</v>
      </c>
      <c r="D1" t="str">
        <f>'Monthly Data'!D1</f>
        <v>LondonCDD</v>
      </c>
      <c r="E1" t="str">
        <f>'Monthly Data'!E1</f>
        <v>LONFTE</v>
      </c>
      <c r="F1" t="str">
        <f>'Monthly Data'!F1</f>
        <v>PeakDays</v>
      </c>
      <c r="G1" t="str">
        <f>'Monthly Data'!G1</f>
        <v>Spring</v>
      </c>
      <c r="H1" t="str">
        <f>'Monthly Data'!H1</f>
        <v>Fall</v>
      </c>
      <c r="I1" t="str">
        <f>'Monthly Data'!I1</f>
        <v>trend</v>
      </c>
      <c r="J1" t="str">
        <f>'Monthly Data'!J1</f>
        <v>MonthDays</v>
      </c>
      <c r="L1" t="s">
        <v>34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tr">
        <f>H1</f>
        <v>Fall</v>
      </c>
      <c r="S1" t="str">
        <f>I1</f>
        <v>trend</v>
      </c>
      <c r="T1" t="str">
        <f>J1</f>
        <v>MonthDays</v>
      </c>
      <c r="U1" t="s">
        <v>35</v>
      </c>
    </row>
    <row r="2" spans="1:21">
      <c r="A2" s="5">
        <f>'Monthly Data'!A2</f>
        <v>38353</v>
      </c>
      <c r="B2" s="20">
        <f>'Monthly Data'!B2</f>
        <v>28622997.07</v>
      </c>
      <c r="C2">
        <f>'Monthly Data'!C2</f>
        <v>775.7</v>
      </c>
      <c r="D2">
        <f>'Monthly Data'!D2</f>
        <v>0</v>
      </c>
      <c r="E2">
        <f>'Monthly Data'!E2</f>
        <v>262.8</v>
      </c>
      <c r="F2">
        <f>'Monthly Data'!F2</f>
        <v>20</v>
      </c>
      <c r="G2">
        <f>'Monthly Data'!G2</f>
        <v>0</v>
      </c>
      <c r="H2">
        <f>'Monthly Data'!H2</f>
        <v>0</v>
      </c>
      <c r="I2">
        <f>'Monthly Data'!I2</f>
        <v>1</v>
      </c>
      <c r="J2">
        <f>'Monthly Data'!J2</f>
        <v>31</v>
      </c>
      <c r="L2">
        <f t="shared" ref="L2:L65" si="0">const</f>
        <v>-12284712.9336261</v>
      </c>
      <c r="M2">
        <f t="shared" ref="M2:M33" si="1">LondonHDD*C2</f>
        <v>8579097.07108403</v>
      </c>
      <c r="N2">
        <f t="shared" ref="N2:N33" si="2">LondonCDD*D2</f>
        <v>0</v>
      </c>
      <c r="O2">
        <f t="shared" ref="O2:O33" si="3">LONFTE*E2</f>
        <v>8484907.7445290182</v>
      </c>
      <c r="P2">
        <f t="shared" ref="P2:P33" si="4">PeakDays*F2</f>
        <v>970437.04673321801</v>
      </c>
      <c r="Q2">
        <f t="shared" ref="Q2:Q33" si="5">Spring*G2</f>
        <v>0</v>
      </c>
      <c r="R2">
        <f t="shared" ref="R2:R33" si="6">Fall*H2</f>
        <v>0</v>
      </c>
      <c r="S2">
        <f t="shared" ref="S2:S33" si="7">trend*I2</f>
        <v>-138937.184755316</v>
      </c>
      <c r="T2">
        <f t="shared" ref="T2:T33" si="8">MonthDays*J2</f>
        <v>22370239.170913793</v>
      </c>
      <c r="U2">
        <f>SUM(L2:T2)</f>
        <v>27981030.914878644</v>
      </c>
    </row>
    <row r="3" spans="1:21">
      <c r="A3" s="5">
        <f>'Monthly Data'!A3</f>
        <v>38384</v>
      </c>
      <c r="B3" s="20">
        <f>'Monthly Data'!B3</f>
        <v>24248151.560000002</v>
      </c>
      <c r="C3">
        <f>'Monthly Data'!C3</f>
        <v>650.9</v>
      </c>
      <c r="D3">
        <f>'Monthly Data'!D3</f>
        <v>0</v>
      </c>
      <c r="E3">
        <f>'Monthly Data'!E3</f>
        <v>262.7</v>
      </c>
      <c r="F3">
        <f>'Monthly Data'!F3</f>
        <v>20</v>
      </c>
      <c r="G3">
        <f>'Monthly Data'!G3</f>
        <v>0</v>
      </c>
      <c r="H3">
        <f>'Monthly Data'!H3</f>
        <v>0</v>
      </c>
      <c r="I3">
        <f>'Monthly Data'!I3</f>
        <v>1</v>
      </c>
      <c r="J3">
        <f>'Monthly Data'!J3</f>
        <v>28</v>
      </c>
      <c r="L3">
        <f t="shared" si="0"/>
        <v>-12284712.9336261</v>
      </c>
      <c r="M3">
        <f t="shared" si="1"/>
        <v>7198832.388253957</v>
      </c>
      <c r="N3">
        <f t="shared" si="2"/>
        <v>0</v>
      </c>
      <c r="O3">
        <f t="shared" si="3"/>
        <v>8481679.0886140522</v>
      </c>
      <c r="P3">
        <f t="shared" si="4"/>
        <v>970437.04673321801</v>
      </c>
      <c r="Q3">
        <f t="shared" si="5"/>
        <v>0</v>
      </c>
      <c r="R3">
        <f t="shared" si="6"/>
        <v>0</v>
      </c>
      <c r="S3">
        <f t="shared" si="7"/>
        <v>-138937.184755316</v>
      </c>
      <c r="T3">
        <f t="shared" si="8"/>
        <v>20205377.315664072</v>
      </c>
      <c r="U3">
        <f t="shared" ref="U3:U66" si="9">SUM(L3:T3)</f>
        <v>24432675.720883884</v>
      </c>
    </row>
    <row r="4" spans="1:21">
      <c r="A4" s="5">
        <f>'Monthly Data'!A4</f>
        <v>38412</v>
      </c>
      <c r="B4" s="20">
        <f>'Monthly Data'!B4</f>
        <v>25340650.720000003</v>
      </c>
      <c r="C4">
        <f>'Monthly Data'!C4</f>
        <v>645</v>
      </c>
      <c r="D4">
        <f>'Monthly Data'!D4</f>
        <v>0</v>
      </c>
      <c r="E4">
        <f>'Monthly Data'!E4</f>
        <v>262.5</v>
      </c>
      <c r="F4">
        <f>'Monthly Data'!F4</f>
        <v>21</v>
      </c>
      <c r="G4">
        <f>'Monthly Data'!G4</f>
        <v>1</v>
      </c>
      <c r="H4">
        <f>'Monthly Data'!H4</f>
        <v>0</v>
      </c>
      <c r="I4">
        <f>'Monthly Data'!I4</f>
        <v>1</v>
      </c>
      <c r="J4">
        <f>'Monthly Data'!J4</f>
        <v>31</v>
      </c>
      <c r="L4">
        <f t="shared" si="0"/>
        <v>-12284712.9336261</v>
      </c>
      <c r="M4">
        <f t="shared" si="1"/>
        <v>7133579.4905881127</v>
      </c>
      <c r="N4">
        <f t="shared" si="2"/>
        <v>0</v>
      </c>
      <c r="O4">
        <f t="shared" si="3"/>
        <v>8475221.776784122</v>
      </c>
      <c r="P4">
        <f t="shared" si="4"/>
        <v>1018958.899069879</v>
      </c>
      <c r="Q4">
        <f t="shared" si="5"/>
        <v>-1331507.4488301701</v>
      </c>
      <c r="R4">
        <f t="shared" si="6"/>
        <v>0</v>
      </c>
      <c r="S4">
        <f t="shared" si="7"/>
        <v>-138937.184755316</v>
      </c>
      <c r="T4">
        <f t="shared" si="8"/>
        <v>22370239.170913793</v>
      </c>
      <c r="U4">
        <f t="shared" si="9"/>
        <v>25242841.770144321</v>
      </c>
    </row>
    <row r="5" spans="1:21">
      <c r="A5" s="5">
        <f>'Monthly Data'!A5</f>
        <v>38443</v>
      </c>
      <c r="B5" s="20">
        <f>'Monthly Data'!B5</f>
        <v>20286648.91</v>
      </c>
      <c r="C5">
        <f>'Monthly Data'!C5</f>
        <v>310.3</v>
      </c>
      <c r="D5">
        <f>'Monthly Data'!D5</f>
        <v>0</v>
      </c>
      <c r="E5">
        <f>'Monthly Data'!E5</f>
        <v>264.7</v>
      </c>
      <c r="F5">
        <f>'Monthly Data'!F5</f>
        <v>21</v>
      </c>
      <c r="G5">
        <f>'Monthly Data'!G5</f>
        <v>1</v>
      </c>
      <c r="H5">
        <f>'Monthly Data'!H5</f>
        <v>0</v>
      </c>
      <c r="I5">
        <f>'Monthly Data'!I5</f>
        <v>1</v>
      </c>
      <c r="J5">
        <f>'Monthly Data'!J5</f>
        <v>30</v>
      </c>
      <c r="L5">
        <f t="shared" si="0"/>
        <v>-12284712.9336261</v>
      </c>
      <c r="M5">
        <f t="shared" si="1"/>
        <v>3431860.0246968856</v>
      </c>
      <c r="N5">
        <f t="shared" si="2"/>
        <v>0</v>
      </c>
      <c r="O5">
        <f t="shared" si="3"/>
        <v>8546252.2069133613</v>
      </c>
      <c r="P5">
        <f t="shared" si="4"/>
        <v>1018958.899069879</v>
      </c>
      <c r="Q5">
        <f t="shared" si="5"/>
        <v>-1331507.4488301701</v>
      </c>
      <c r="R5">
        <f t="shared" si="6"/>
        <v>0</v>
      </c>
      <c r="S5">
        <f t="shared" si="7"/>
        <v>-138937.184755316</v>
      </c>
      <c r="T5">
        <f t="shared" si="8"/>
        <v>21648618.552497219</v>
      </c>
      <c r="U5">
        <f t="shared" si="9"/>
        <v>20890532.115965761</v>
      </c>
    </row>
    <row r="6" spans="1:21">
      <c r="A6" s="5">
        <f>'Monthly Data'!A6</f>
        <v>38473</v>
      </c>
      <c r="B6" s="20">
        <f>'Monthly Data'!B6</f>
        <v>19819607.190000001</v>
      </c>
      <c r="C6">
        <f>'Monthly Data'!C6</f>
        <v>198.5</v>
      </c>
      <c r="D6">
        <f>'Monthly Data'!D6</f>
        <v>0</v>
      </c>
      <c r="E6">
        <f>'Monthly Data'!E6</f>
        <v>267.3</v>
      </c>
      <c r="F6">
        <f>'Monthly Data'!F6</f>
        <v>21</v>
      </c>
      <c r="G6">
        <f>'Monthly Data'!G6</f>
        <v>1</v>
      </c>
      <c r="H6">
        <f>'Monthly Data'!H6</f>
        <v>0</v>
      </c>
      <c r="I6">
        <f>'Monthly Data'!I6</f>
        <v>1</v>
      </c>
      <c r="J6">
        <f>'Monthly Data'!J6</f>
        <v>31</v>
      </c>
      <c r="L6">
        <f t="shared" si="0"/>
        <v>-12284712.9336261</v>
      </c>
      <c r="M6">
        <f t="shared" si="1"/>
        <v>2195372.9129949464</v>
      </c>
      <c r="N6">
        <f t="shared" si="2"/>
        <v>0</v>
      </c>
      <c r="O6">
        <f t="shared" si="3"/>
        <v>8630197.260702461</v>
      </c>
      <c r="P6">
        <f t="shared" si="4"/>
        <v>1018958.899069879</v>
      </c>
      <c r="Q6">
        <f t="shared" si="5"/>
        <v>-1331507.4488301701</v>
      </c>
      <c r="R6">
        <f t="shared" si="6"/>
        <v>0</v>
      </c>
      <c r="S6">
        <f t="shared" si="7"/>
        <v>-138937.184755316</v>
      </c>
      <c r="T6">
        <f t="shared" si="8"/>
        <v>22370239.170913793</v>
      </c>
      <c r="U6">
        <f t="shared" si="9"/>
        <v>20459610.676469494</v>
      </c>
    </row>
    <row r="7" spans="1:21">
      <c r="A7" s="5">
        <f>'Monthly Data'!A7</f>
        <v>38504</v>
      </c>
      <c r="B7" s="20">
        <f>'Monthly Data'!B7</f>
        <v>24239634.66</v>
      </c>
      <c r="C7">
        <f>'Monthly Data'!C7</f>
        <v>11.4</v>
      </c>
      <c r="D7">
        <f>'Monthly Data'!D7</f>
        <v>121.1</v>
      </c>
      <c r="E7">
        <f>'Monthly Data'!E7</f>
        <v>272.39999999999998</v>
      </c>
      <c r="F7">
        <f>'Monthly Data'!F7</f>
        <v>22</v>
      </c>
      <c r="G7">
        <f>'Monthly Data'!G7</f>
        <v>0</v>
      </c>
      <c r="H7">
        <f>'Monthly Data'!H7</f>
        <v>0</v>
      </c>
      <c r="I7">
        <f>'Monthly Data'!I7</f>
        <v>1</v>
      </c>
      <c r="J7">
        <f>'Monthly Data'!J7</f>
        <v>30</v>
      </c>
      <c r="L7">
        <f t="shared" si="0"/>
        <v>-12284712.9336261</v>
      </c>
      <c r="M7">
        <f t="shared" si="1"/>
        <v>126081.8700662085</v>
      </c>
      <c r="N7">
        <f t="shared" si="2"/>
        <v>5000515.0941526378</v>
      </c>
      <c r="O7">
        <f t="shared" si="3"/>
        <v>8794858.7123656943</v>
      </c>
      <c r="P7">
        <f t="shared" si="4"/>
        <v>1067480.7514065397</v>
      </c>
      <c r="Q7">
        <f t="shared" si="5"/>
        <v>0</v>
      </c>
      <c r="R7">
        <f t="shared" si="6"/>
        <v>0</v>
      </c>
      <c r="S7">
        <f t="shared" si="7"/>
        <v>-138937.184755316</v>
      </c>
      <c r="T7">
        <f t="shared" si="8"/>
        <v>21648618.552497219</v>
      </c>
      <c r="U7">
        <f t="shared" si="9"/>
        <v>24213904.862106882</v>
      </c>
    </row>
    <row r="8" spans="1:21">
      <c r="A8" s="5">
        <f>'Monthly Data'!A8</f>
        <v>38534</v>
      </c>
      <c r="B8" s="20">
        <f>'Monthly Data'!B8</f>
        <v>25395311.940000001</v>
      </c>
      <c r="C8">
        <f>'Monthly Data'!C8</f>
        <v>1.5</v>
      </c>
      <c r="D8">
        <f>'Monthly Data'!D8</f>
        <v>137.5</v>
      </c>
      <c r="E8">
        <f>'Monthly Data'!E8</f>
        <v>277.5</v>
      </c>
      <c r="F8">
        <f>'Monthly Data'!F8</f>
        <v>20</v>
      </c>
      <c r="G8">
        <f>'Monthly Data'!G8</f>
        <v>0</v>
      </c>
      <c r="H8">
        <f>'Monthly Data'!H8</f>
        <v>0</v>
      </c>
      <c r="I8">
        <f>'Monthly Data'!I8</f>
        <v>1</v>
      </c>
      <c r="J8">
        <f>'Monthly Data'!J8</f>
        <v>31</v>
      </c>
      <c r="L8">
        <f t="shared" si="0"/>
        <v>-12284712.9336261</v>
      </c>
      <c r="M8">
        <f t="shared" si="1"/>
        <v>16589.71974555375</v>
      </c>
      <c r="N8">
        <f t="shared" si="2"/>
        <v>5677711.1927827224</v>
      </c>
      <c r="O8">
        <f t="shared" si="3"/>
        <v>8959520.1640289295</v>
      </c>
      <c r="P8">
        <f t="shared" si="4"/>
        <v>970437.04673321801</v>
      </c>
      <c r="Q8">
        <f t="shared" si="5"/>
        <v>0</v>
      </c>
      <c r="R8">
        <f t="shared" si="6"/>
        <v>0</v>
      </c>
      <c r="S8">
        <f t="shared" si="7"/>
        <v>-138937.184755316</v>
      </c>
      <c r="T8">
        <f t="shared" si="8"/>
        <v>22370239.170913793</v>
      </c>
      <c r="U8">
        <f t="shared" si="9"/>
        <v>25570847.175822802</v>
      </c>
    </row>
    <row r="9" spans="1:21">
      <c r="A9" s="5">
        <f>'Monthly Data'!A9</f>
        <v>38565</v>
      </c>
      <c r="B9" s="20">
        <f>'Monthly Data'!B9</f>
        <v>24070887.219999999</v>
      </c>
      <c r="C9">
        <f>'Monthly Data'!C9</f>
        <v>4.5</v>
      </c>
      <c r="D9">
        <f>'Monthly Data'!D9</f>
        <v>106.3</v>
      </c>
      <c r="E9">
        <f>'Monthly Data'!E9</f>
        <v>280.2</v>
      </c>
      <c r="F9">
        <f>'Monthly Data'!F9</f>
        <v>22</v>
      </c>
      <c r="G9">
        <f>'Monthly Data'!G9</f>
        <v>0</v>
      </c>
      <c r="H9">
        <f>'Monthly Data'!H9</f>
        <v>0</v>
      </c>
      <c r="I9">
        <f>'Monthly Data'!I9</f>
        <v>1</v>
      </c>
      <c r="J9">
        <f>'Monthly Data'!J9</f>
        <v>31</v>
      </c>
      <c r="L9">
        <f t="shared" si="0"/>
        <v>-12284712.9336261</v>
      </c>
      <c r="M9">
        <f t="shared" si="1"/>
        <v>49769.159236661246</v>
      </c>
      <c r="N9">
        <f t="shared" si="2"/>
        <v>4389386.9075840246</v>
      </c>
      <c r="O9">
        <f t="shared" si="3"/>
        <v>9046693.8737329952</v>
      </c>
      <c r="P9">
        <f t="shared" si="4"/>
        <v>1067480.7514065397</v>
      </c>
      <c r="Q9">
        <f t="shared" si="5"/>
        <v>0</v>
      </c>
      <c r="R9">
        <f t="shared" si="6"/>
        <v>0</v>
      </c>
      <c r="S9">
        <f t="shared" si="7"/>
        <v>-138937.184755316</v>
      </c>
      <c r="T9">
        <f t="shared" si="8"/>
        <v>22370239.170913793</v>
      </c>
      <c r="U9">
        <f t="shared" si="9"/>
        <v>24499919.744492598</v>
      </c>
    </row>
    <row r="10" spans="1:21">
      <c r="A10" s="5">
        <f>'Monthly Data'!A10</f>
        <v>38596</v>
      </c>
      <c r="B10" s="20">
        <f>'Monthly Data'!B10</f>
        <v>20477242.48</v>
      </c>
      <c r="C10">
        <f>'Monthly Data'!C10</f>
        <v>30.5</v>
      </c>
      <c r="D10">
        <f>'Monthly Data'!D10</f>
        <v>34.700000000000003</v>
      </c>
      <c r="E10">
        <f>'Monthly Data'!E10</f>
        <v>275.89999999999998</v>
      </c>
      <c r="F10">
        <f>'Monthly Data'!F10</f>
        <v>21</v>
      </c>
      <c r="G10">
        <f>'Monthly Data'!G10</f>
        <v>0</v>
      </c>
      <c r="H10">
        <f>'Monthly Data'!H10</f>
        <v>1</v>
      </c>
      <c r="I10">
        <f>'Monthly Data'!I10</f>
        <v>1</v>
      </c>
      <c r="J10">
        <f>'Monthly Data'!J10</f>
        <v>30</v>
      </c>
      <c r="L10">
        <f t="shared" si="0"/>
        <v>-12284712.9336261</v>
      </c>
      <c r="M10">
        <f t="shared" si="1"/>
        <v>337324.30149292626</v>
      </c>
      <c r="N10">
        <f t="shared" si="2"/>
        <v>1432847.8428331672</v>
      </c>
      <c r="O10">
        <f t="shared" si="3"/>
        <v>8907861.6693894826</v>
      </c>
      <c r="P10">
        <f t="shared" si="4"/>
        <v>1018958.899069879</v>
      </c>
      <c r="Q10">
        <f t="shared" si="5"/>
        <v>0</v>
      </c>
      <c r="R10">
        <f t="shared" si="6"/>
        <v>-816675.042767431</v>
      </c>
      <c r="S10">
        <f t="shared" si="7"/>
        <v>-138937.184755316</v>
      </c>
      <c r="T10">
        <f t="shared" si="8"/>
        <v>21648618.552497219</v>
      </c>
      <c r="U10">
        <f t="shared" si="9"/>
        <v>20105286.104133826</v>
      </c>
    </row>
    <row r="11" spans="1:21">
      <c r="A11" s="5">
        <f>'Monthly Data'!A11</f>
        <v>38626</v>
      </c>
      <c r="B11" s="20">
        <f>'Monthly Data'!B11</f>
        <v>20828690.909999996</v>
      </c>
      <c r="C11">
        <f>'Monthly Data'!C11</f>
        <v>228.3</v>
      </c>
      <c r="D11">
        <f>'Monthly Data'!D11</f>
        <v>8.6999999999999993</v>
      </c>
      <c r="E11">
        <f>'Monthly Data'!E11</f>
        <v>268.8</v>
      </c>
      <c r="F11">
        <f>'Monthly Data'!F11</f>
        <v>20</v>
      </c>
      <c r="G11">
        <f>'Monthly Data'!G11</f>
        <v>0</v>
      </c>
      <c r="H11">
        <f>'Monthly Data'!H11</f>
        <v>1</v>
      </c>
      <c r="I11">
        <f>'Monthly Data'!I11</f>
        <v>1</v>
      </c>
      <c r="J11">
        <f>'Monthly Data'!J11</f>
        <v>31</v>
      </c>
      <c r="L11">
        <f t="shared" si="0"/>
        <v>-12284712.9336261</v>
      </c>
      <c r="M11">
        <f t="shared" si="1"/>
        <v>2524955.345273281</v>
      </c>
      <c r="N11">
        <f t="shared" si="2"/>
        <v>359244.27183425223</v>
      </c>
      <c r="O11">
        <f t="shared" si="3"/>
        <v>8678627.0994269419</v>
      </c>
      <c r="P11">
        <f t="shared" si="4"/>
        <v>970437.04673321801</v>
      </c>
      <c r="Q11">
        <f t="shared" si="5"/>
        <v>0</v>
      </c>
      <c r="R11">
        <f t="shared" si="6"/>
        <v>-816675.042767431</v>
      </c>
      <c r="S11">
        <f t="shared" si="7"/>
        <v>-138937.184755316</v>
      </c>
      <c r="T11">
        <f t="shared" si="8"/>
        <v>22370239.170913793</v>
      </c>
      <c r="U11">
        <f t="shared" si="9"/>
        <v>21663177.773032639</v>
      </c>
    </row>
    <row r="12" spans="1:21">
      <c r="A12" s="5">
        <f>'Monthly Data'!A12</f>
        <v>38657</v>
      </c>
      <c r="B12" s="20">
        <f>'Monthly Data'!B12</f>
        <v>22508551.010000002</v>
      </c>
      <c r="C12">
        <f>'Monthly Data'!C12</f>
        <v>392.7</v>
      </c>
      <c r="D12">
        <f>'Monthly Data'!D12</f>
        <v>0</v>
      </c>
      <c r="E12">
        <f>'Monthly Data'!E12</f>
        <v>263</v>
      </c>
      <c r="F12">
        <f>'Monthly Data'!F12</f>
        <v>22</v>
      </c>
      <c r="G12">
        <f>'Monthly Data'!G12</f>
        <v>0</v>
      </c>
      <c r="H12">
        <f>'Monthly Data'!H12</f>
        <v>1</v>
      </c>
      <c r="I12">
        <f>'Monthly Data'!I12</f>
        <v>1</v>
      </c>
      <c r="J12">
        <f>'Monthly Data'!J12</f>
        <v>30</v>
      </c>
      <c r="L12">
        <f t="shared" si="0"/>
        <v>-12284712.9336261</v>
      </c>
      <c r="M12">
        <f t="shared" si="1"/>
        <v>4343188.6293859715</v>
      </c>
      <c r="N12">
        <f t="shared" si="2"/>
        <v>0</v>
      </c>
      <c r="O12">
        <f t="shared" si="3"/>
        <v>8491365.0563589502</v>
      </c>
      <c r="P12">
        <f t="shared" si="4"/>
        <v>1067480.7514065397</v>
      </c>
      <c r="Q12">
        <f t="shared" si="5"/>
        <v>0</v>
      </c>
      <c r="R12">
        <f t="shared" si="6"/>
        <v>-816675.042767431</v>
      </c>
      <c r="S12">
        <f t="shared" si="7"/>
        <v>-138937.184755316</v>
      </c>
      <c r="T12">
        <f t="shared" si="8"/>
        <v>21648618.552497219</v>
      </c>
      <c r="U12">
        <f t="shared" si="9"/>
        <v>22310327.828499835</v>
      </c>
    </row>
    <row r="13" spans="1:21">
      <c r="A13" s="5">
        <f>'Monthly Data'!A13</f>
        <v>38687</v>
      </c>
      <c r="B13" s="20">
        <f>'Monthly Data'!B13</f>
        <v>27451289.5</v>
      </c>
      <c r="C13">
        <f>'Monthly Data'!C13</f>
        <v>702.3</v>
      </c>
      <c r="D13">
        <f>'Monthly Data'!D13</f>
        <v>0</v>
      </c>
      <c r="E13">
        <f>'Monthly Data'!E13</f>
        <v>262</v>
      </c>
      <c r="F13">
        <f>'Monthly Data'!F13</f>
        <v>20</v>
      </c>
      <c r="G13">
        <f>'Monthly Data'!G13</f>
        <v>0</v>
      </c>
      <c r="H13">
        <f>'Monthly Data'!H13</f>
        <v>0</v>
      </c>
      <c r="I13">
        <f>'Monthly Data'!I13</f>
        <v>1</v>
      </c>
      <c r="J13">
        <f>'Monthly Data'!J13</f>
        <v>31</v>
      </c>
      <c r="L13">
        <f t="shared" si="0"/>
        <v>-12284712.9336261</v>
      </c>
      <c r="M13">
        <f t="shared" si="1"/>
        <v>7767306.7848682655</v>
      </c>
      <c r="N13">
        <f t="shared" si="2"/>
        <v>0</v>
      </c>
      <c r="O13">
        <f t="shared" si="3"/>
        <v>8459078.4972092956</v>
      </c>
      <c r="P13">
        <f t="shared" si="4"/>
        <v>970437.04673321801</v>
      </c>
      <c r="Q13">
        <f t="shared" si="5"/>
        <v>0</v>
      </c>
      <c r="R13">
        <f t="shared" si="6"/>
        <v>0</v>
      </c>
      <c r="S13">
        <f t="shared" si="7"/>
        <v>-138937.184755316</v>
      </c>
      <c r="T13">
        <f t="shared" si="8"/>
        <v>22370239.170913793</v>
      </c>
      <c r="U13">
        <f t="shared" si="9"/>
        <v>27143411.381343156</v>
      </c>
    </row>
    <row r="14" spans="1:21">
      <c r="A14" s="5">
        <f>'Monthly Data'!A14</f>
        <v>38718</v>
      </c>
      <c r="B14" s="20">
        <f>'Monthly Data'!B14</f>
        <v>25519571.829999998</v>
      </c>
      <c r="C14">
        <f>'Monthly Data'!C14</f>
        <v>554.70000000000005</v>
      </c>
      <c r="D14">
        <f>'Monthly Data'!D14</f>
        <v>0</v>
      </c>
      <c r="E14">
        <f>'Monthly Data'!E14</f>
        <v>260</v>
      </c>
      <c r="F14">
        <f>'Monthly Data'!F14</f>
        <v>21</v>
      </c>
      <c r="G14">
        <f>'Monthly Data'!G14</f>
        <v>0</v>
      </c>
      <c r="H14">
        <f>'Monthly Data'!H14</f>
        <v>0</v>
      </c>
      <c r="I14">
        <f>'Monthly Data'!I14</f>
        <v>2</v>
      </c>
      <c r="J14">
        <f>'Monthly Data'!J14</f>
        <v>31</v>
      </c>
      <c r="L14">
        <f t="shared" si="0"/>
        <v>-12284712.9336261</v>
      </c>
      <c r="M14">
        <f t="shared" si="1"/>
        <v>6134878.3619057769</v>
      </c>
      <c r="N14">
        <f t="shared" si="2"/>
        <v>0</v>
      </c>
      <c r="O14">
        <f t="shared" si="3"/>
        <v>8394505.3789099883</v>
      </c>
      <c r="P14">
        <f t="shared" si="4"/>
        <v>1018958.899069879</v>
      </c>
      <c r="Q14">
        <f t="shared" si="5"/>
        <v>0</v>
      </c>
      <c r="R14">
        <f t="shared" si="6"/>
        <v>0</v>
      </c>
      <c r="S14">
        <f t="shared" si="7"/>
        <v>-277874.36951063201</v>
      </c>
      <c r="T14">
        <f t="shared" si="8"/>
        <v>22370239.170913793</v>
      </c>
      <c r="U14">
        <f t="shared" si="9"/>
        <v>25355994.507662706</v>
      </c>
    </row>
    <row r="15" spans="1:21">
      <c r="A15" s="5">
        <f>'Monthly Data'!A15</f>
        <v>38749</v>
      </c>
      <c r="B15" s="20">
        <f>'Monthly Data'!B15</f>
        <v>23636616.529999997</v>
      </c>
      <c r="C15">
        <f>'Monthly Data'!C15</f>
        <v>609.29999999999995</v>
      </c>
      <c r="D15">
        <f>'Monthly Data'!D15</f>
        <v>0</v>
      </c>
      <c r="E15">
        <f>'Monthly Data'!E15</f>
        <v>257.39999999999998</v>
      </c>
      <c r="F15">
        <f>'Monthly Data'!F15</f>
        <v>20</v>
      </c>
      <c r="G15">
        <f>'Monthly Data'!G15</f>
        <v>0</v>
      </c>
      <c r="H15">
        <f>'Monthly Data'!H15</f>
        <v>0</v>
      </c>
      <c r="I15">
        <f>'Monthly Data'!I15</f>
        <v>2</v>
      </c>
      <c r="J15">
        <f>'Monthly Data'!J15</f>
        <v>28</v>
      </c>
      <c r="L15">
        <f t="shared" si="0"/>
        <v>-12284712.9336261</v>
      </c>
      <c r="M15">
        <f t="shared" si="1"/>
        <v>6738744.1606439324</v>
      </c>
      <c r="N15">
        <f t="shared" si="2"/>
        <v>0</v>
      </c>
      <c r="O15">
        <f t="shared" si="3"/>
        <v>8310560.3251208877</v>
      </c>
      <c r="P15">
        <f t="shared" si="4"/>
        <v>970437.04673321801</v>
      </c>
      <c r="Q15">
        <f t="shared" si="5"/>
        <v>0</v>
      </c>
      <c r="R15">
        <f t="shared" si="6"/>
        <v>0</v>
      </c>
      <c r="S15">
        <f t="shared" si="7"/>
        <v>-277874.36951063201</v>
      </c>
      <c r="T15">
        <f t="shared" si="8"/>
        <v>20205377.315664072</v>
      </c>
      <c r="U15">
        <f t="shared" si="9"/>
        <v>23662531.545025378</v>
      </c>
    </row>
    <row r="16" spans="1:21">
      <c r="A16" s="5">
        <f>'Monthly Data'!A16</f>
        <v>38777</v>
      </c>
      <c r="B16" s="20">
        <f>'Monthly Data'!B16</f>
        <v>24126650.760000002</v>
      </c>
      <c r="C16">
        <f>'Monthly Data'!C16</f>
        <v>545.70000000000005</v>
      </c>
      <c r="D16">
        <f>'Monthly Data'!D16</f>
        <v>0</v>
      </c>
      <c r="E16">
        <f>'Monthly Data'!E16</f>
        <v>256</v>
      </c>
      <c r="F16">
        <f>'Monthly Data'!F16</f>
        <v>23</v>
      </c>
      <c r="G16">
        <f>'Monthly Data'!G16</f>
        <v>1</v>
      </c>
      <c r="H16">
        <f>'Monthly Data'!H16</f>
        <v>0</v>
      </c>
      <c r="I16">
        <f>'Monthly Data'!I16</f>
        <v>2</v>
      </c>
      <c r="J16">
        <f>'Monthly Data'!J16</f>
        <v>31</v>
      </c>
      <c r="L16">
        <f t="shared" si="0"/>
        <v>-12284712.9336261</v>
      </c>
      <c r="M16">
        <f t="shared" si="1"/>
        <v>6035340.0434324546</v>
      </c>
      <c r="N16">
        <f t="shared" si="2"/>
        <v>0</v>
      </c>
      <c r="O16">
        <f t="shared" si="3"/>
        <v>8265359.1423113728</v>
      </c>
      <c r="P16">
        <f t="shared" si="4"/>
        <v>1116002.6037432007</v>
      </c>
      <c r="Q16">
        <f t="shared" si="5"/>
        <v>-1331507.4488301701</v>
      </c>
      <c r="R16">
        <f t="shared" si="6"/>
        <v>0</v>
      </c>
      <c r="S16">
        <f t="shared" si="7"/>
        <v>-277874.36951063201</v>
      </c>
      <c r="T16">
        <f t="shared" si="8"/>
        <v>22370239.170913793</v>
      </c>
      <c r="U16">
        <f t="shared" si="9"/>
        <v>23892846.208433919</v>
      </c>
    </row>
    <row r="17" spans="1:21">
      <c r="A17" s="5">
        <f>'Monthly Data'!A17</f>
        <v>38808</v>
      </c>
      <c r="B17" s="20">
        <f>'Monthly Data'!B17</f>
        <v>19562803.740000002</v>
      </c>
      <c r="C17">
        <f>'Monthly Data'!C17</f>
        <v>286.10000000000002</v>
      </c>
      <c r="D17">
        <f>'Monthly Data'!D17</f>
        <v>0</v>
      </c>
      <c r="E17">
        <f>'Monthly Data'!E17</f>
        <v>260.7</v>
      </c>
      <c r="F17">
        <f>'Monthly Data'!F17</f>
        <v>18</v>
      </c>
      <c r="G17">
        <f>'Monthly Data'!G17</f>
        <v>1</v>
      </c>
      <c r="H17">
        <f>'Monthly Data'!H17</f>
        <v>0</v>
      </c>
      <c r="I17">
        <f>'Monthly Data'!I17</f>
        <v>2</v>
      </c>
      <c r="J17">
        <f>'Monthly Data'!J17</f>
        <v>30</v>
      </c>
      <c r="L17">
        <f t="shared" si="0"/>
        <v>-12284712.9336261</v>
      </c>
      <c r="M17">
        <f t="shared" si="1"/>
        <v>3164212.5461352854</v>
      </c>
      <c r="N17">
        <f t="shared" si="2"/>
        <v>0</v>
      </c>
      <c r="O17">
        <f t="shared" si="3"/>
        <v>8417105.9703147449</v>
      </c>
      <c r="P17">
        <f t="shared" si="4"/>
        <v>873393.34205989621</v>
      </c>
      <c r="Q17">
        <f t="shared" si="5"/>
        <v>-1331507.4488301701</v>
      </c>
      <c r="R17">
        <f t="shared" si="6"/>
        <v>0</v>
      </c>
      <c r="S17">
        <f t="shared" si="7"/>
        <v>-277874.36951063201</v>
      </c>
      <c r="T17">
        <f t="shared" si="8"/>
        <v>21648618.552497219</v>
      </c>
      <c r="U17">
        <f t="shared" si="9"/>
        <v>20209235.659040242</v>
      </c>
    </row>
    <row r="18" spans="1:21">
      <c r="A18" s="5">
        <f>'Monthly Data'!A18</f>
        <v>38838</v>
      </c>
      <c r="B18" s="20">
        <f>'Monthly Data'!B18</f>
        <v>19991986.050000001</v>
      </c>
      <c r="C18">
        <f>'Monthly Data'!C18</f>
        <v>151.9</v>
      </c>
      <c r="D18">
        <f>'Monthly Data'!D18</f>
        <v>22.9</v>
      </c>
      <c r="E18">
        <f>'Monthly Data'!E18</f>
        <v>267.3</v>
      </c>
      <c r="F18">
        <f>'Monthly Data'!F18</f>
        <v>22</v>
      </c>
      <c r="G18">
        <f>'Monthly Data'!G18</f>
        <v>1</v>
      </c>
      <c r="H18">
        <f>'Monthly Data'!H18</f>
        <v>0</v>
      </c>
      <c r="I18">
        <f>'Monthly Data'!I18</f>
        <v>2</v>
      </c>
      <c r="J18">
        <f>'Monthly Data'!J18</f>
        <v>31</v>
      </c>
      <c r="L18">
        <f t="shared" si="0"/>
        <v>-12284712.9336261</v>
      </c>
      <c r="M18">
        <f t="shared" si="1"/>
        <v>1679985.6195664098</v>
      </c>
      <c r="N18">
        <f t="shared" si="2"/>
        <v>945596.99137981329</v>
      </c>
      <c r="O18">
        <f t="shared" si="3"/>
        <v>8630197.260702461</v>
      </c>
      <c r="P18">
        <f t="shared" si="4"/>
        <v>1067480.7514065397</v>
      </c>
      <c r="Q18">
        <f t="shared" si="5"/>
        <v>-1331507.4488301701</v>
      </c>
      <c r="R18">
        <f t="shared" si="6"/>
        <v>0</v>
      </c>
      <c r="S18">
        <f t="shared" si="7"/>
        <v>-277874.36951063201</v>
      </c>
      <c r="T18">
        <f t="shared" si="8"/>
        <v>22370239.170913793</v>
      </c>
      <c r="U18">
        <f t="shared" si="9"/>
        <v>20799405.042002115</v>
      </c>
    </row>
    <row r="19" spans="1:21">
      <c r="A19" s="5">
        <f>'Monthly Data'!A19</f>
        <v>38869</v>
      </c>
      <c r="B19" s="20">
        <f>'Monthly Data'!B19</f>
        <v>20889575.020000003</v>
      </c>
      <c r="C19">
        <f>'Monthly Data'!C19</f>
        <v>26.7</v>
      </c>
      <c r="D19">
        <f>'Monthly Data'!D19</f>
        <v>44.4</v>
      </c>
      <c r="E19">
        <f>'Monthly Data'!E19</f>
        <v>270.7</v>
      </c>
      <c r="F19">
        <f>'Monthly Data'!F19</f>
        <v>22</v>
      </c>
      <c r="G19">
        <f>'Monthly Data'!G19</f>
        <v>0</v>
      </c>
      <c r="H19">
        <f>'Monthly Data'!H19</f>
        <v>0</v>
      </c>
      <c r="I19">
        <f>'Monthly Data'!I19</f>
        <v>2</v>
      </c>
      <c r="J19">
        <f>'Monthly Data'!J19</f>
        <v>30</v>
      </c>
      <c r="L19">
        <f t="shared" si="0"/>
        <v>-12284712.9336261</v>
      </c>
      <c r="M19">
        <f t="shared" si="1"/>
        <v>295297.01147085673</v>
      </c>
      <c r="N19">
        <f t="shared" si="2"/>
        <v>1833384.559705839</v>
      </c>
      <c r="O19">
        <f t="shared" si="3"/>
        <v>8739971.5618112832</v>
      </c>
      <c r="P19">
        <f t="shared" si="4"/>
        <v>1067480.7514065397</v>
      </c>
      <c r="Q19">
        <f t="shared" si="5"/>
        <v>0</v>
      </c>
      <c r="R19">
        <f t="shared" si="6"/>
        <v>0</v>
      </c>
      <c r="S19">
        <f t="shared" si="7"/>
        <v>-277874.36951063201</v>
      </c>
      <c r="T19">
        <f t="shared" si="8"/>
        <v>21648618.552497219</v>
      </c>
      <c r="U19">
        <f t="shared" si="9"/>
        <v>21022165.133755006</v>
      </c>
    </row>
    <row r="20" spans="1:21">
      <c r="A20" s="5">
        <f>'Monthly Data'!A20</f>
        <v>38899</v>
      </c>
      <c r="B20" s="20">
        <f>'Monthly Data'!B20</f>
        <v>24737970.199999999</v>
      </c>
      <c r="C20">
        <f>'Monthly Data'!C20</f>
        <v>3.3</v>
      </c>
      <c r="D20">
        <f>'Monthly Data'!D20</f>
        <v>133.69999999999999</v>
      </c>
      <c r="E20">
        <f>'Monthly Data'!E20</f>
        <v>272.60000000000002</v>
      </c>
      <c r="F20">
        <f>'Monthly Data'!F20</f>
        <v>20</v>
      </c>
      <c r="G20">
        <f>'Monthly Data'!G20</f>
        <v>0</v>
      </c>
      <c r="H20">
        <f>'Monthly Data'!H20</f>
        <v>0</v>
      </c>
      <c r="I20">
        <f>'Monthly Data'!I20</f>
        <v>2</v>
      </c>
      <c r="J20">
        <f>'Monthly Data'!J20</f>
        <v>31</v>
      </c>
      <c r="L20">
        <f t="shared" si="0"/>
        <v>-12284712.9336261</v>
      </c>
      <c r="M20">
        <f t="shared" si="1"/>
        <v>36497.383440218247</v>
      </c>
      <c r="N20">
        <f t="shared" si="2"/>
        <v>5520799.9016367262</v>
      </c>
      <c r="O20">
        <f t="shared" si="3"/>
        <v>8801316.0241956264</v>
      </c>
      <c r="P20">
        <f t="shared" si="4"/>
        <v>970437.04673321801</v>
      </c>
      <c r="Q20">
        <f t="shared" si="5"/>
        <v>0</v>
      </c>
      <c r="R20">
        <f t="shared" si="6"/>
        <v>0</v>
      </c>
      <c r="S20">
        <f t="shared" si="7"/>
        <v>-277874.36951063201</v>
      </c>
      <c r="T20">
        <f t="shared" si="8"/>
        <v>22370239.170913793</v>
      </c>
      <c r="U20">
        <f t="shared" si="9"/>
        <v>25136702.223782852</v>
      </c>
    </row>
    <row r="21" spans="1:21">
      <c r="A21" s="5">
        <f>'Monthly Data'!A21</f>
        <v>38930</v>
      </c>
      <c r="B21" s="20">
        <f>'Monthly Data'!B21</f>
        <v>22593665.560000002</v>
      </c>
      <c r="C21">
        <f>'Monthly Data'!C21</f>
        <v>5.3</v>
      </c>
      <c r="D21">
        <f>'Monthly Data'!D21</f>
        <v>68.2</v>
      </c>
      <c r="E21">
        <f>'Monthly Data'!E21</f>
        <v>273.3</v>
      </c>
      <c r="F21">
        <f>'Monthly Data'!F21</f>
        <v>22</v>
      </c>
      <c r="G21">
        <f>'Monthly Data'!G21</f>
        <v>0</v>
      </c>
      <c r="H21">
        <f>'Monthly Data'!H21</f>
        <v>0</v>
      </c>
      <c r="I21">
        <f>'Monthly Data'!I21</f>
        <v>2</v>
      </c>
      <c r="J21">
        <f>'Monthly Data'!J21</f>
        <v>31</v>
      </c>
      <c r="L21">
        <f t="shared" si="0"/>
        <v>-12284712.9336261</v>
      </c>
      <c r="M21">
        <f t="shared" si="1"/>
        <v>58617.009767623247</v>
      </c>
      <c r="N21">
        <f t="shared" si="2"/>
        <v>2816144.7516202303</v>
      </c>
      <c r="O21">
        <f t="shared" si="3"/>
        <v>8823916.6156003848</v>
      </c>
      <c r="P21">
        <f t="shared" si="4"/>
        <v>1067480.7514065397</v>
      </c>
      <c r="Q21">
        <f t="shared" si="5"/>
        <v>0</v>
      </c>
      <c r="R21">
        <f t="shared" si="6"/>
        <v>0</v>
      </c>
      <c r="S21">
        <f t="shared" si="7"/>
        <v>-277874.36951063201</v>
      </c>
      <c r="T21">
        <f t="shared" si="8"/>
        <v>22370239.170913793</v>
      </c>
      <c r="U21">
        <f t="shared" si="9"/>
        <v>22573810.99617184</v>
      </c>
    </row>
    <row r="22" spans="1:21">
      <c r="A22" s="5">
        <f>'Monthly Data'!A22</f>
        <v>38961</v>
      </c>
      <c r="B22" s="20">
        <f>'Monthly Data'!B22</f>
        <v>19182041.209999997</v>
      </c>
      <c r="C22">
        <f>'Monthly Data'!C22</f>
        <v>98.5</v>
      </c>
      <c r="D22">
        <f>'Monthly Data'!D22</f>
        <v>5</v>
      </c>
      <c r="E22">
        <f>'Monthly Data'!E22</f>
        <v>272.8</v>
      </c>
      <c r="F22">
        <f>'Monthly Data'!F22</f>
        <v>20</v>
      </c>
      <c r="G22">
        <f>'Monthly Data'!G22</f>
        <v>0</v>
      </c>
      <c r="H22">
        <f>'Monthly Data'!H22</f>
        <v>1</v>
      </c>
      <c r="I22">
        <f>'Monthly Data'!I22</f>
        <v>2</v>
      </c>
      <c r="J22">
        <f>'Monthly Data'!J22</f>
        <v>30</v>
      </c>
      <c r="L22">
        <f t="shared" si="0"/>
        <v>-12284712.9336261</v>
      </c>
      <c r="M22">
        <f t="shared" si="1"/>
        <v>1089391.5966246962</v>
      </c>
      <c r="N22">
        <f t="shared" si="2"/>
        <v>206462.22519209899</v>
      </c>
      <c r="O22">
        <f t="shared" si="3"/>
        <v>8807773.3360255565</v>
      </c>
      <c r="P22">
        <f t="shared" si="4"/>
        <v>970437.04673321801</v>
      </c>
      <c r="Q22">
        <f t="shared" si="5"/>
        <v>0</v>
      </c>
      <c r="R22">
        <f t="shared" si="6"/>
        <v>-816675.042767431</v>
      </c>
      <c r="S22">
        <f t="shared" si="7"/>
        <v>-277874.36951063201</v>
      </c>
      <c r="T22">
        <f t="shared" si="8"/>
        <v>21648618.552497219</v>
      </c>
      <c r="U22">
        <f t="shared" si="9"/>
        <v>19343420.411168627</v>
      </c>
    </row>
    <row r="23" spans="1:21">
      <c r="A23" s="5">
        <f>'Monthly Data'!A23</f>
        <v>38991</v>
      </c>
      <c r="B23" s="20">
        <f>'Monthly Data'!B23</f>
        <v>21407417.84</v>
      </c>
      <c r="C23">
        <f>'Monthly Data'!C23</f>
        <v>307.89999999999998</v>
      </c>
      <c r="D23">
        <f>'Monthly Data'!D23</f>
        <v>0.7</v>
      </c>
      <c r="E23">
        <f>'Monthly Data'!E23</f>
        <v>270.8</v>
      </c>
      <c r="F23">
        <f>'Monthly Data'!F23</f>
        <v>21</v>
      </c>
      <c r="G23">
        <f>'Monthly Data'!G23</f>
        <v>0</v>
      </c>
      <c r="H23">
        <f>'Monthly Data'!H23</f>
        <v>1</v>
      </c>
      <c r="I23">
        <f>'Monthly Data'!I23</f>
        <v>2</v>
      </c>
      <c r="J23">
        <f>'Monthly Data'!J23</f>
        <v>31</v>
      </c>
      <c r="L23">
        <f t="shared" si="0"/>
        <v>-12284712.9336261</v>
      </c>
      <c r="M23">
        <f t="shared" si="1"/>
        <v>3405316.4731039996</v>
      </c>
      <c r="N23">
        <f t="shared" si="2"/>
        <v>28904.711526893858</v>
      </c>
      <c r="O23">
        <f t="shared" si="3"/>
        <v>8743200.2177262492</v>
      </c>
      <c r="P23">
        <f t="shared" si="4"/>
        <v>1018958.899069879</v>
      </c>
      <c r="Q23">
        <f t="shared" si="5"/>
        <v>0</v>
      </c>
      <c r="R23">
        <f t="shared" si="6"/>
        <v>-816675.042767431</v>
      </c>
      <c r="S23">
        <f t="shared" si="7"/>
        <v>-277874.36951063201</v>
      </c>
      <c r="T23">
        <f t="shared" si="8"/>
        <v>22370239.170913793</v>
      </c>
      <c r="U23">
        <f t="shared" si="9"/>
        <v>22187357.126436651</v>
      </c>
    </row>
    <row r="24" spans="1:21">
      <c r="A24" s="5">
        <f>'Monthly Data'!A24</f>
        <v>39022</v>
      </c>
      <c r="B24" s="20">
        <f>'Monthly Data'!B24</f>
        <v>22027561.960000001</v>
      </c>
      <c r="C24">
        <f>'Monthly Data'!C24</f>
        <v>383.4</v>
      </c>
      <c r="D24">
        <f>'Monthly Data'!D24</f>
        <v>0</v>
      </c>
      <c r="E24">
        <f>'Monthly Data'!E24</f>
        <v>267.10000000000002</v>
      </c>
      <c r="F24">
        <f>'Monthly Data'!F24</f>
        <v>22</v>
      </c>
      <c r="G24">
        <f>'Monthly Data'!G24</f>
        <v>0</v>
      </c>
      <c r="H24">
        <f>'Monthly Data'!H24</f>
        <v>1</v>
      </c>
      <c r="I24">
        <f>'Monthly Data'!I24</f>
        <v>2</v>
      </c>
      <c r="J24">
        <f>'Monthly Data'!J24</f>
        <v>30</v>
      </c>
      <c r="L24">
        <f t="shared" si="0"/>
        <v>-12284712.9336261</v>
      </c>
      <c r="M24">
        <f t="shared" si="1"/>
        <v>4240332.3669635383</v>
      </c>
      <c r="N24">
        <f t="shared" si="2"/>
        <v>0</v>
      </c>
      <c r="O24">
        <f t="shared" si="3"/>
        <v>8623739.9488725308</v>
      </c>
      <c r="P24">
        <f t="shared" si="4"/>
        <v>1067480.7514065397</v>
      </c>
      <c r="Q24">
        <f t="shared" si="5"/>
        <v>0</v>
      </c>
      <c r="R24">
        <f t="shared" si="6"/>
        <v>-816675.042767431</v>
      </c>
      <c r="S24">
        <f t="shared" si="7"/>
        <v>-277874.36951063201</v>
      </c>
      <c r="T24">
        <f t="shared" si="8"/>
        <v>21648618.552497219</v>
      </c>
      <c r="U24">
        <f t="shared" si="9"/>
        <v>22200909.273835666</v>
      </c>
    </row>
    <row r="25" spans="1:21">
      <c r="A25" s="5">
        <f>'Monthly Data'!A25</f>
        <v>39052</v>
      </c>
      <c r="B25" s="20">
        <f>'Monthly Data'!B25</f>
        <v>25361773.539999999</v>
      </c>
      <c r="C25">
        <f>'Monthly Data'!C25</f>
        <v>511.9</v>
      </c>
      <c r="D25">
        <f>'Monthly Data'!D25</f>
        <v>0</v>
      </c>
      <c r="E25">
        <f>'Monthly Data'!E25</f>
        <v>267.7</v>
      </c>
      <c r="F25">
        <f>'Monthly Data'!F25</f>
        <v>19</v>
      </c>
      <c r="G25">
        <f>'Monthly Data'!G25</f>
        <v>0</v>
      </c>
      <c r="H25">
        <f>'Monthly Data'!H25</f>
        <v>0</v>
      </c>
      <c r="I25">
        <f>'Monthly Data'!I25</f>
        <v>2</v>
      </c>
      <c r="J25">
        <f>'Monthly Data'!J25</f>
        <v>31</v>
      </c>
      <c r="L25">
        <f t="shared" si="0"/>
        <v>-12284712.9336261</v>
      </c>
      <c r="M25">
        <f t="shared" si="1"/>
        <v>5661518.358499309</v>
      </c>
      <c r="N25">
        <f t="shared" si="2"/>
        <v>0</v>
      </c>
      <c r="O25">
        <f t="shared" si="3"/>
        <v>8643111.8843623213</v>
      </c>
      <c r="P25">
        <f t="shared" si="4"/>
        <v>921915.19439655705</v>
      </c>
      <c r="Q25">
        <f t="shared" si="5"/>
        <v>0</v>
      </c>
      <c r="R25">
        <f t="shared" si="6"/>
        <v>0</v>
      </c>
      <c r="S25">
        <f t="shared" si="7"/>
        <v>-277874.36951063201</v>
      </c>
      <c r="T25">
        <f t="shared" si="8"/>
        <v>22370239.170913793</v>
      </c>
      <c r="U25">
        <f t="shared" si="9"/>
        <v>25034197.305035248</v>
      </c>
    </row>
    <row r="26" spans="1:21">
      <c r="A26" s="5">
        <f>'Monthly Data'!A26</f>
        <v>39083</v>
      </c>
      <c r="B26" s="20">
        <f>'Monthly Data'!B26</f>
        <v>25989297.806666661</v>
      </c>
      <c r="C26">
        <f>'Monthly Data'!C26</f>
        <v>655.6</v>
      </c>
      <c r="D26">
        <f>'Monthly Data'!D26</f>
        <v>0</v>
      </c>
      <c r="E26">
        <f>'Monthly Data'!E26</f>
        <v>263.3</v>
      </c>
      <c r="F26">
        <f>'Monthly Data'!F26</f>
        <v>22</v>
      </c>
      <c r="G26">
        <f>'Monthly Data'!G26</f>
        <v>0</v>
      </c>
      <c r="H26">
        <f>'Monthly Data'!H26</f>
        <v>0</v>
      </c>
      <c r="I26">
        <f>'Monthly Data'!I26</f>
        <v>3</v>
      </c>
      <c r="J26">
        <f>'Monthly Data'!J26</f>
        <v>31</v>
      </c>
      <c r="L26">
        <f t="shared" si="0"/>
        <v>-12284712.9336261</v>
      </c>
      <c r="M26">
        <f t="shared" si="1"/>
        <v>7250813.510123359</v>
      </c>
      <c r="N26">
        <f t="shared" si="2"/>
        <v>0</v>
      </c>
      <c r="O26">
        <f t="shared" si="3"/>
        <v>8501051.0241038464</v>
      </c>
      <c r="P26">
        <f t="shared" si="4"/>
        <v>1067480.7514065397</v>
      </c>
      <c r="Q26">
        <f t="shared" si="5"/>
        <v>0</v>
      </c>
      <c r="R26">
        <f t="shared" si="6"/>
        <v>0</v>
      </c>
      <c r="S26">
        <f t="shared" si="7"/>
        <v>-416811.55426594801</v>
      </c>
      <c r="T26">
        <f t="shared" si="8"/>
        <v>22370239.170913793</v>
      </c>
      <c r="U26">
        <f t="shared" si="9"/>
        <v>26488059.968655489</v>
      </c>
    </row>
    <row r="27" spans="1:21">
      <c r="A27" s="5">
        <f>'Monthly Data'!A27</f>
        <v>39114</v>
      </c>
      <c r="B27" s="20">
        <f>'Monthly Data'!B27</f>
        <v>25405002.176666662</v>
      </c>
      <c r="C27">
        <f>'Monthly Data'!C27</f>
        <v>758.7</v>
      </c>
      <c r="D27">
        <f>'Monthly Data'!D27</f>
        <v>0</v>
      </c>
      <c r="E27">
        <f>'Monthly Data'!E27</f>
        <v>261.2</v>
      </c>
      <c r="F27">
        <f>'Monthly Data'!F27</f>
        <v>20</v>
      </c>
      <c r="G27">
        <f>'Monthly Data'!G27</f>
        <v>0</v>
      </c>
      <c r="H27">
        <f>'Monthly Data'!H27</f>
        <v>0</v>
      </c>
      <c r="I27">
        <f>'Monthly Data'!I27</f>
        <v>3</v>
      </c>
      <c r="J27">
        <f>'Monthly Data'!J27</f>
        <v>28</v>
      </c>
      <c r="L27">
        <f t="shared" si="0"/>
        <v>-12284712.9336261</v>
      </c>
      <c r="M27">
        <f t="shared" si="1"/>
        <v>8391080.2473010868</v>
      </c>
      <c r="N27">
        <f t="shared" si="2"/>
        <v>0</v>
      </c>
      <c r="O27">
        <f t="shared" si="3"/>
        <v>8433249.2498895731</v>
      </c>
      <c r="P27">
        <f t="shared" si="4"/>
        <v>970437.04673321801</v>
      </c>
      <c r="Q27">
        <f t="shared" si="5"/>
        <v>0</v>
      </c>
      <c r="R27">
        <f t="shared" si="6"/>
        <v>0</v>
      </c>
      <c r="S27">
        <f t="shared" si="7"/>
        <v>-416811.55426594801</v>
      </c>
      <c r="T27">
        <f t="shared" si="8"/>
        <v>20205377.315664072</v>
      </c>
      <c r="U27">
        <f t="shared" si="9"/>
        <v>25298619.371695902</v>
      </c>
    </row>
    <row r="28" spans="1:21">
      <c r="A28" s="5">
        <f>'Monthly Data'!A28</f>
        <v>39142</v>
      </c>
      <c r="B28" s="20">
        <f>'Monthly Data'!B28</f>
        <v>24292353.446666665</v>
      </c>
      <c r="C28">
        <f>'Monthly Data'!C28</f>
        <v>527</v>
      </c>
      <c r="D28">
        <f>'Monthly Data'!D28</f>
        <v>0</v>
      </c>
      <c r="E28">
        <f>'Monthly Data'!E28</f>
        <v>257.7</v>
      </c>
      <c r="F28">
        <f>'Monthly Data'!F28</f>
        <v>22</v>
      </c>
      <c r="G28">
        <f>'Monthly Data'!G28</f>
        <v>1</v>
      </c>
      <c r="H28">
        <f>'Monthly Data'!H28</f>
        <v>0</v>
      </c>
      <c r="I28">
        <f>'Monthly Data'!I28</f>
        <v>3</v>
      </c>
      <c r="J28">
        <f>'Monthly Data'!J28</f>
        <v>31</v>
      </c>
      <c r="L28">
        <f t="shared" si="0"/>
        <v>-12284712.9336261</v>
      </c>
      <c r="M28">
        <f t="shared" si="1"/>
        <v>5828521.5372712174</v>
      </c>
      <c r="N28">
        <f t="shared" si="2"/>
        <v>0</v>
      </c>
      <c r="O28">
        <f t="shared" si="3"/>
        <v>8320246.2928657839</v>
      </c>
      <c r="P28">
        <f t="shared" si="4"/>
        <v>1067480.7514065397</v>
      </c>
      <c r="Q28">
        <f t="shared" si="5"/>
        <v>-1331507.4488301701</v>
      </c>
      <c r="R28">
        <f t="shared" si="6"/>
        <v>0</v>
      </c>
      <c r="S28">
        <f t="shared" si="7"/>
        <v>-416811.55426594801</v>
      </c>
      <c r="T28">
        <f t="shared" si="8"/>
        <v>22370239.170913793</v>
      </c>
      <c r="U28">
        <f t="shared" si="9"/>
        <v>23553455.815735117</v>
      </c>
    </row>
    <row r="29" spans="1:21">
      <c r="A29" s="5">
        <f>'Monthly Data'!A29</f>
        <v>39173</v>
      </c>
      <c r="B29" s="20">
        <f>'Monthly Data'!B29</f>
        <v>21175397.006666664</v>
      </c>
      <c r="C29">
        <f>'Monthly Data'!C29</f>
        <v>371.1</v>
      </c>
      <c r="D29">
        <f>'Monthly Data'!D29</f>
        <v>0</v>
      </c>
      <c r="E29">
        <f>'Monthly Data'!E29</f>
        <v>260.60000000000002</v>
      </c>
      <c r="F29">
        <f>'Monthly Data'!F29</f>
        <v>19</v>
      </c>
      <c r="G29">
        <f>'Monthly Data'!G29</f>
        <v>1</v>
      </c>
      <c r="H29">
        <f>'Monthly Data'!H29</f>
        <v>0</v>
      </c>
      <c r="I29">
        <f>'Monthly Data'!I29</f>
        <v>3</v>
      </c>
      <c r="J29">
        <f>'Monthly Data'!J29</f>
        <v>30</v>
      </c>
      <c r="L29">
        <f t="shared" si="0"/>
        <v>-12284712.9336261</v>
      </c>
      <c r="M29">
        <f t="shared" si="1"/>
        <v>4104296.6650499981</v>
      </c>
      <c r="N29">
        <f t="shared" si="2"/>
        <v>0</v>
      </c>
      <c r="O29">
        <f t="shared" si="3"/>
        <v>8413877.3143997807</v>
      </c>
      <c r="P29">
        <f t="shared" si="4"/>
        <v>921915.19439655705</v>
      </c>
      <c r="Q29">
        <f t="shared" si="5"/>
        <v>-1331507.4488301701</v>
      </c>
      <c r="R29">
        <f t="shared" si="6"/>
        <v>0</v>
      </c>
      <c r="S29">
        <f t="shared" si="7"/>
        <v>-416811.55426594801</v>
      </c>
      <c r="T29">
        <f t="shared" si="8"/>
        <v>21648618.552497219</v>
      </c>
      <c r="U29">
        <f t="shared" si="9"/>
        <v>21055675.789621338</v>
      </c>
    </row>
    <row r="30" spans="1:21">
      <c r="A30" s="5">
        <f>'Monthly Data'!A30</f>
        <v>39203</v>
      </c>
      <c r="B30" s="20">
        <f>'Monthly Data'!B30</f>
        <v>19844241.896666665</v>
      </c>
      <c r="C30">
        <f>'Monthly Data'!C30</f>
        <v>131.9</v>
      </c>
      <c r="D30">
        <f>'Monthly Data'!D30</f>
        <v>22.7</v>
      </c>
      <c r="E30">
        <f>'Monthly Data'!E30</f>
        <v>264.8</v>
      </c>
      <c r="F30">
        <f>'Monthly Data'!F30</f>
        <v>22</v>
      </c>
      <c r="G30">
        <f>'Monthly Data'!G30</f>
        <v>1</v>
      </c>
      <c r="H30">
        <f>'Monthly Data'!H30</f>
        <v>0</v>
      </c>
      <c r="I30">
        <f>'Monthly Data'!I30</f>
        <v>3</v>
      </c>
      <c r="J30">
        <f>'Monthly Data'!J30</f>
        <v>31</v>
      </c>
      <c r="L30">
        <f t="shared" si="0"/>
        <v>-12284712.9336261</v>
      </c>
      <c r="M30">
        <f t="shared" si="1"/>
        <v>1458789.3562923598</v>
      </c>
      <c r="N30">
        <f t="shared" si="2"/>
        <v>937338.50237212935</v>
      </c>
      <c r="O30">
        <f t="shared" si="3"/>
        <v>8549480.8628283273</v>
      </c>
      <c r="P30">
        <f t="shared" si="4"/>
        <v>1067480.7514065397</v>
      </c>
      <c r="Q30">
        <f t="shared" si="5"/>
        <v>-1331507.4488301701</v>
      </c>
      <c r="R30">
        <f t="shared" si="6"/>
        <v>0</v>
      </c>
      <c r="S30">
        <f t="shared" si="7"/>
        <v>-416811.55426594801</v>
      </c>
      <c r="T30">
        <f t="shared" si="8"/>
        <v>22370239.170913793</v>
      </c>
      <c r="U30">
        <f t="shared" si="9"/>
        <v>20350296.707090929</v>
      </c>
    </row>
    <row r="31" spans="1:21">
      <c r="A31" s="5">
        <f>'Monthly Data'!A31</f>
        <v>39234</v>
      </c>
      <c r="B31" s="20">
        <f>'Monthly Data'!B31</f>
        <v>22507117.626666661</v>
      </c>
      <c r="C31">
        <f>'Monthly Data'!C31</f>
        <v>23.2</v>
      </c>
      <c r="D31">
        <f>'Monthly Data'!D31</f>
        <v>70.2</v>
      </c>
      <c r="E31">
        <f>'Monthly Data'!E31</f>
        <v>268.39999999999998</v>
      </c>
      <c r="F31">
        <f>'Monthly Data'!F31</f>
        <v>21</v>
      </c>
      <c r="G31">
        <f>'Monthly Data'!G31</f>
        <v>0</v>
      </c>
      <c r="H31">
        <f>'Monthly Data'!H31</f>
        <v>0</v>
      </c>
      <c r="I31">
        <f>'Monthly Data'!I31</f>
        <v>3</v>
      </c>
      <c r="J31">
        <f>'Monthly Data'!J31</f>
        <v>30</v>
      </c>
      <c r="L31">
        <f t="shared" si="0"/>
        <v>-12284712.9336261</v>
      </c>
      <c r="M31">
        <f t="shared" si="1"/>
        <v>256587.665397898</v>
      </c>
      <c r="N31">
        <f t="shared" si="2"/>
        <v>2898729.6416970701</v>
      </c>
      <c r="O31">
        <f t="shared" si="3"/>
        <v>8665712.4757670797</v>
      </c>
      <c r="P31">
        <f t="shared" si="4"/>
        <v>1018958.899069879</v>
      </c>
      <c r="Q31">
        <f t="shared" si="5"/>
        <v>0</v>
      </c>
      <c r="R31">
        <f t="shared" si="6"/>
        <v>0</v>
      </c>
      <c r="S31">
        <f t="shared" si="7"/>
        <v>-416811.55426594801</v>
      </c>
      <c r="T31">
        <f t="shared" si="8"/>
        <v>21648618.552497219</v>
      </c>
      <c r="U31">
        <f t="shared" si="9"/>
        <v>21787082.746537097</v>
      </c>
    </row>
    <row r="32" spans="1:21">
      <c r="A32" s="5">
        <f>'Monthly Data'!A32</f>
        <v>39264</v>
      </c>
      <c r="B32" s="20">
        <f>'Monthly Data'!B32</f>
        <v>22641026.906666666</v>
      </c>
      <c r="C32">
        <f>'Monthly Data'!C32</f>
        <v>11.3</v>
      </c>
      <c r="D32">
        <f>'Monthly Data'!D32</f>
        <v>71.599999999999994</v>
      </c>
      <c r="E32">
        <f>'Monthly Data'!E32</f>
        <v>276.10000000000002</v>
      </c>
      <c r="F32">
        <f>'Monthly Data'!F32</f>
        <v>21</v>
      </c>
      <c r="G32">
        <f>'Monthly Data'!G32</f>
        <v>0</v>
      </c>
      <c r="H32">
        <f>'Monthly Data'!H32</f>
        <v>0</v>
      </c>
      <c r="I32">
        <f>'Monthly Data'!I32</f>
        <v>3</v>
      </c>
      <c r="J32">
        <f>'Monthly Data'!J32</f>
        <v>31</v>
      </c>
      <c r="L32">
        <f t="shared" si="0"/>
        <v>-12284712.9336261</v>
      </c>
      <c r="M32">
        <f t="shared" si="1"/>
        <v>124975.88874983825</v>
      </c>
      <c r="N32">
        <f t="shared" si="2"/>
        <v>2956539.0647508572</v>
      </c>
      <c r="O32">
        <f t="shared" si="3"/>
        <v>8914318.9812194146</v>
      </c>
      <c r="P32">
        <f t="shared" si="4"/>
        <v>1018958.899069879</v>
      </c>
      <c r="Q32">
        <f t="shared" si="5"/>
        <v>0</v>
      </c>
      <c r="R32">
        <f t="shared" si="6"/>
        <v>0</v>
      </c>
      <c r="S32">
        <f t="shared" si="7"/>
        <v>-416811.55426594801</v>
      </c>
      <c r="T32">
        <f t="shared" si="8"/>
        <v>22370239.170913793</v>
      </c>
      <c r="U32">
        <f t="shared" si="9"/>
        <v>22683507.516811732</v>
      </c>
    </row>
    <row r="33" spans="1:21">
      <c r="A33" s="5">
        <f>'Monthly Data'!A33</f>
        <v>39295</v>
      </c>
      <c r="B33" s="20">
        <f>'Monthly Data'!B33</f>
        <v>23733180.766666666</v>
      </c>
      <c r="C33">
        <f>'Monthly Data'!C33</f>
        <v>11.5</v>
      </c>
      <c r="D33">
        <f>'Monthly Data'!D33</f>
        <v>89.1</v>
      </c>
      <c r="E33">
        <f>'Monthly Data'!E33</f>
        <v>278.39999999999998</v>
      </c>
      <c r="F33">
        <f>'Monthly Data'!F33</f>
        <v>22</v>
      </c>
      <c r="G33">
        <f>'Monthly Data'!G33</f>
        <v>0</v>
      </c>
      <c r="H33">
        <f>'Monthly Data'!H33</f>
        <v>0</v>
      </c>
      <c r="I33">
        <f>'Monthly Data'!I33</f>
        <v>3</v>
      </c>
      <c r="J33">
        <f>'Monthly Data'!J33</f>
        <v>31</v>
      </c>
      <c r="L33">
        <f t="shared" si="0"/>
        <v>-12284712.9336261</v>
      </c>
      <c r="M33">
        <f t="shared" si="1"/>
        <v>127187.85138257875</v>
      </c>
      <c r="N33">
        <f t="shared" si="2"/>
        <v>3679156.8529232037</v>
      </c>
      <c r="O33">
        <f t="shared" si="3"/>
        <v>8988578.0672636162</v>
      </c>
      <c r="P33">
        <f t="shared" si="4"/>
        <v>1067480.7514065397</v>
      </c>
      <c r="Q33">
        <f t="shared" si="5"/>
        <v>0</v>
      </c>
      <c r="R33">
        <f t="shared" si="6"/>
        <v>0</v>
      </c>
      <c r="S33">
        <f t="shared" si="7"/>
        <v>-416811.55426594801</v>
      </c>
      <c r="T33">
        <f t="shared" si="8"/>
        <v>22370239.170913793</v>
      </c>
      <c r="U33">
        <f t="shared" si="9"/>
        <v>23531118.205997683</v>
      </c>
    </row>
    <row r="34" spans="1:21">
      <c r="A34" s="5">
        <f>'Monthly Data'!A34</f>
        <v>39326</v>
      </c>
      <c r="B34" s="20">
        <f>'Monthly Data'!B34</f>
        <v>20748753.376666665</v>
      </c>
      <c r="C34">
        <f>'Monthly Data'!C34</f>
        <v>61</v>
      </c>
      <c r="D34">
        <f>'Monthly Data'!D34</f>
        <v>35</v>
      </c>
      <c r="E34">
        <f>'Monthly Data'!E34</f>
        <v>281.2</v>
      </c>
      <c r="F34">
        <f>'Monthly Data'!F34</f>
        <v>19</v>
      </c>
      <c r="G34">
        <f>'Monthly Data'!G34</f>
        <v>0</v>
      </c>
      <c r="H34">
        <f>'Monthly Data'!H34</f>
        <v>1</v>
      </c>
      <c r="I34">
        <f>'Monthly Data'!I34</f>
        <v>3</v>
      </c>
      <c r="J34">
        <f>'Monthly Data'!J34</f>
        <v>30</v>
      </c>
      <c r="L34">
        <f t="shared" si="0"/>
        <v>-12284712.9336261</v>
      </c>
      <c r="M34">
        <f t="shared" ref="M34:M65" si="10">LondonHDD*C34</f>
        <v>674648.60298585251</v>
      </c>
      <c r="N34">
        <f t="shared" ref="N34:N65" si="11">LondonCDD*D34</f>
        <v>1445235.5763446931</v>
      </c>
      <c r="O34">
        <f t="shared" ref="O34:O65" si="12">LONFTE*E34</f>
        <v>9078980.432882648</v>
      </c>
      <c r="P34">
        <f t="shared" ref="P34:P65" si="13">PeakDays*F34</f>
        <v>921915.19439655705</v>
      </c>
      <c r="Q34">
        <f t="shared" ref="Q34:Q65" si="14">Spring*G34</f>
        <v>0</v>
      </c>
      <c r="R34">
        <f t="shared" ref="R34:R65" si="15">Fall*H34</f>
        <v>-816675.042767431</v>
      </c>
      <c r="S34">
        <f t="shared" ref="S34:S65" si="16">trend*I34</f>
        <v>-416811.55426594801</v>
      </c>
      <c r="T34">
        <f t="shared" ref="T34:T65" si="17">MonthDays*J34</f>
        <v>21648618.552497219</v>
      </c>
      <c r="U34">
        <f t="shared" si="9"/>
        <v>20251198.828447491</v>
      </c>
    </row>
    <row r="35" spans="1:21">
      <c r="A35" s="5">
        <f>'Monthly Data'!A35</f>
        <v>39356</v>
      </c>
      <c r="B35" s="20">
        <f>'Monthly Data'!B35</f>
        <v>21043161.836666662</v>
      </c>
      <c r="C35">
        <f>'Monthly Data'!C35</f>
        <v>149.9</v>
      </c>
      <c r="D35">
        <f>'Monthly Data'!D35</f>
        <v>21.5</v>
      </c>
      <c r="E35">
        <f>'Monthly Data'!E35</f>
        <v>277.7</v>
      </c>
      <c r="F35">
        <f>'Monthly Data'!F35</f>
        <v>22</v>
      </c>
      <c r="G35">
        <f>'Monthly Data'!G35</f>
        <v>0</v>
      </c>
      <c r="H35">
        <f>'Monthly Data'!H35</f>
        <v>1</v>
      </c>
      <c r="I35">
        <f>'Monthly Data'!I35</f>
        <v>3</v>
      </c>
      <c r="J35">
        <f>'Monthly Data'!J35</f>
        <v>31</v>
      </c>
      <c r="L35">
        <f t="shared" si="0"/>
        <v>-12284712.9336261</v>
      </c>
      <c r="M35">
        <f t="shared" si="10"/>
        <v>1657865.9932390049</v>
      </c>
      <c r="N35">
        <f t="shared" si="11"/>
        <v>887787.56832602574</v>
      </c>
      <c r="O35">
        <f t="shared" si="12"/>
        <v>8965977.4758588597</v>
      </c>
      <c r="P35">
        <f t="shared" si="13"/>
        <v>1067480.7514065397</v>
      </c>
      <c r="Q35">
        <f t="shared" si="14"/>
        <v>0</v>
      </c>
      <c r="R35">
        <f t="shared" si="15"/>
        <v>-816675.042767431</v>
      </c>
      <c r="S35">
        <f t="shared" si="16"/>
        <v>-416811.55426594801</v>
      </c>
      <c r="T35">
        <f t="shared" si="17"/>
        <v>22370239.170913793</v>
      </c>
      <c r="U35">
        <f t="shared" si="9"/>
        <v>21431151.429084744</v>
      </c>
    </row>
    <row r="36" spans="1:21">
      <c r="A36" s="5">
        <f>'Monthly Data'!A36</f>
        <v>39387</v>
      </c>
      <c r="B36" s="20">
        <f>'Monthly Data'!B36</f>
        <v>23066783.216666665</v>
      </c>
      <c r="C36">
        <f>'Monthly Data'!C36</f>
        <v>468.7</v>
      </c>
      <c r="D36">
        <f>'Monthly Data'!D36</f>
        <v>0</v>
      </c>
      <c r="E36">
        <f>'Monthly Data'!E36</f>
        <v>273.10000000000002</v>
      </c>
      <c r="F36">
        <f>'Monthly Data'!F36</f>
        <v>22</v>
      </c>
      <c r="G36">
        <f>'Monthly Data'!G36</f>
        <v>0</v>
      </c>
      <c r="H36">
        <f>'Monthly Data'!H36</f>
        <v>1</v>
      </c>
      <c r="I36">
        <f>'Monthly Data'!I36</f>
        <v>3</v>
      </c>
      <c r="J36">
        <f>'Monthly Data'!J36</f>
        <v>30</v>
      </c>
      <c r="L36">
        <f t="shared" si="0"/>
        <v>-12284712.9336261</v>
      </c>
      <c r="M36">
        <f t="shared" si="10"/>
        <v>5183734.4298273614</v>
      </c>
      <c r="N36">
        <f t="shared" si="11"/>
        <v>0</v>
      </c>
      <c r="O36">
        <f t="shared" si="12"/>
        <v>8817459.3037704527</v>
      </c>
      <c r="P36">
        <f t="shared" si="13"/>
        <v>1067480.7514065397</v>
      </c>
      <c r="Q36">
        <f t="shared" si="14"/>
        <v>0</v>
      </c>
      <c r="R36">
        <f t="shared" si="15"/>
        <v>-816675.042767431</v>
      </c>
      <c r="S36">
        <f t="shared" si="16"/>
        <v>-416811.55426594801</v>
      </c>
      <c r="T36">
        <f t="shared" si="17"/>
        <v>21648618.552497219</v>
      </c>
      <c r="U36">
        <f t="shared" si="9"/>
        <v>23199093.506842092</v>
      </c>
    </row>
    <row r="37" spans="1:21">
      <c r="A37" s="5">
        <f>'Monthly Data'!A37</f>
        <v>39417</v>
      </c>
      <c r="B37" s="20">
        <f>'Monthly Data'!B37</f>
        <v>27007513.506666664</v>
      </c>
      <c r="C37">
        <f>'Monthly Data'!C37</f>
        <v>657</v>
      </c>
      <c r="D37">
        <f>'Monthly Data'!D37</f>
        <v>0</v>
      </c>
      <c r="E37">
        <f>'Monthly Data'!E37</f>
        <v>271.7</v>
      </c>
      <c r="F37">
        <f>'Monthly Data'!F37</f>
        <v>19</v>
      </c>
      <c r="G37">
        <f>'Monthly Data'!G37</f>
        <v>0</v>
      </c>
      <c r="H37">
        <f>'Monthly Data'!H37</f>
        <v>0</v>
      </c>
      <c r="I37">
        <f>'Monthly Data'!I37</f>
        <v>3</v>
      </c>
      <c r="J37">
        <f>'Monthly Data'!J37</f>
        <v>31</v>
      </c>
      <c r="L37">
        <f t="shared" si="0"/>
        <v>-12284712.9336261</v>
      </c>
      <c r="M37">
        <f t="shared" si="10"/>
        <v>7266297.2485525422</v>
      </c>
      <c r="N37">
        <f t="shared" si="11"/>
        <v>0</v>
      </c>
      <c r="O37">
        <f t="shared" si="12"/>
        <v>8772258.1209609378</v>
      </c>
      <c r="P37">
        <f t="shared" si="13"/>
        <v>921915.19439655705</v>
      </c>
      <c r="Q37">
        <f t="shared" si="14"/>
        <v>0</v>
      </c>
      <c r="R37">
        <f t="shared" si="15"/>
        <v>0</v>
      </c>
      <c r="S37">
        <f t="shared" si="16"/>
        <v>-416811.55426594801</v>
      </c>
      <c r="T37">
        <f t="shared" si="17"/>
        <v>22370239.170913793</v>
      </c>
      <c r="U37">
        <f t="shared" si="9"/>
        <v>26629185.246931784</v>
      </c>
    </row>
    <row r="38" spans="1:21">
      <c r="A38" s="5">
        <f>'Monthly Data'!A38</f>
        <v>39448</v>
      </c>
      <c r="B38" s="20">
        <f>'Monthly Data'!B38</f>
        <v>26898401.383333337</v>
      </c>
      <c r="C38">
        <f>'Monthly Data'!C38</f>
        <v>639</v>
      </c>
      <c r="D38">
        <f>'Monthly Data'!D38</f>
        <v>0</v>
      </c>
      <c r="E38">
        <f>'Monthly Data'!E38</f>
        <v>269.10000000000002</v>
      </c>
      <c r="F38">
        <f>'Monthly Data'!F38</f>
        <v>22</v>
      </c>
      <c r="G38">
        <f>'Monthly Data'!G38</f>
        <v>0</v>
      </c>
      <c r="H38">
        <f>'Monthly Data'!H38</f>
        <v>0</v>
      </c>
      <c r="I38">
        <f>'Monthly Data'!I38</f>
        <v>4</v>
      </c>
      <c r="J38">
        <f>'Monthly Data'!J38</f>
        <v>31</v>
      </c>
      <c r="L38">
        <f t="shared" si="0"/>
        <v>-12284712.9336261</v>
      </c>
      <c r="M38">
        <f t="shared" si="10"/>
        <v>7067220.6116058975</v>
      </c>
      <c r="N38">
        <f t="shared" si="11"/>
        <v>0</v>
      </c>
      <c r="O38">
        <f t="shared" si="12"/>
        <v>8688313.0671718381</v>
      </c>
      <c r="P38">
        <f t="shared" si="13"/>
        <v>1067480.7514065397</v>
      </c>
      <c r="Q38">
        <f t="shared" si="14"/>
        <v>0</v>
      </c>
      <c r="R38">
        <f t="shared" si="15"/>
        <v>0</v>
      </c>
      <c r="S38">
        <f t="shared" si="16"/>
        <v>-555748.73902126402</v>
      </c>
      <c r="T38">
        <f t="shared" si="17"/>
        <v>22370239.170913793</v>
      </c>
      <c r="U38">
        <f t="shared" si="9"/>
        <v>26352791.928450704</v>
      </c>
    </row>
    <row r="39" spans="1:21">
      <c r="A39" s="5">
        <f>'Monthly Data'!A39</f>
        <v>39479</v>
      </c>
      <c r="B39" s="20">
        <f>'Monthly Data'!B39</f>
        <v>25491713.493333336</v>
      </c>
      <c r="C39">
        <f>'Monthly Data'!C39</f>
        <v>692.5</v>
      </c>
      <c r="D39">
        <f>'Monthly Data'!D39</f>
        <v>0</v>
      </c>
      <c r="E39">
        <f>'Monthly Data'!E39</f>
        <v>269.39999999999998</v>
      </c>
      <c r="F39">
        <f>'Monthly Data'!F39</f>
        <v>20</v>
      </c>
      <c r="G39">
        <f>'Monthly Data'!G39</f>
        <v>0</v>
      </c>
      <c r="H39">
        <f>'Monthly Data'!H39</f>
        <v>0</v>
      </c>
      <c r="I39">
        <f>'Monthly Data'!I39</f>
        <v>4</v>
      </c>
      <c r="J39">
        <f>'Monthly Data'!J39</f>
        <v>29</v>
      </c>
      <c r="L39">
        <f t="shared" si="0"/>
        <v>-12284712.9336261</v>
      </c>
      <c r="M39">
        <f t="shared" si="10"/>
        <v>7658920.6158639807</v>
      </c>
      <c r="N39">
        <f t="shared" si="11"/>
        <v>0</v>
      </c>
      <c r="O39">
        <f t="shared" si="12"/>
        <v>8697999.0349167325</v>
      </c>
      <c r="P39">
        <f t="shared" si="13"/>
        <v>970437.04673321801</v>
      </c>
      <c r="Q39">
        <f t="shared" si="14"/>
        <v>0</v>
      </c>
      <c r="R39">
        <f t="shared" si="15"/>
        <v>0</v>
      </c>
      <c r="S39">
        <f t="shared" si="16"/>
        <v>-555748.73902126402</v>
      </c>
      <c r="T39">
        <f t="shared" si="17"/>
        <v>20926997.934080645</v>
      </c>
      <c r="U39">
        <f t="shared" si="9"/>
        <v>25413892.958947212</v>
      </c>
    </row>
    <row r="40" spans="1:21">
      <c r="A40" s="5">
        <f>'Monthly Data'!A40</f>
        <v>39508</v>
      </c>
      <c r="B40" s="20">
        <f>'Monthly Data'!B40</f>
        <v>25384508.963333335</v>
      </c>
      <c r="C40">
        <f>'Monthly Data'!C40</f>
        <v>627.29999999999995</v>
      </c>
      <c r="D40">
        <f>'Monthly Data'!D40</f>
        <v>0</v>
      </c>
      <c r="E40">
        <f>'Monthly Data'!E40</f>
        <v>267.10000000000002</v>
      </c>
      <c r="F40">
        <f>'Monthly Data'!F40</f>
        <v>19</v>
      </c>
      <c r="G40">
        <f>'Monthly Data'!G40</f>
        <v>1</v>
      </c>
      <c r="H40">
        <f>'Monthly Data'!H40</f>
        <v>0</v>
      </c>
      <c r="I40">
        <f>'Monthly Data'!I40</f>
        <v>4</v>
      </c>
      <c r="J40">
        <f>'Monthly Data'!J40</f>
        <v>31</v>
      </c>
      <c r="L40">
        <f t="shared" si="0"/>
        <v>-12284712.9336261</v>
      </c>
      <c r="M40">
        <f t="shared" si="10"/>
        <v>6937820.797590578</v>
      </c>
      <c r="N40">
        <f t="shared" si="11"/>
        <v>0</v>
      </c>
      <c r="O40">
        <f t="shared" si="12"/>
        <v>8623739.9488725308</v>
      </c>
      <c r="P40">
        <f t="shared" si="13"/>
        <v>921915.19439655705</v>
      </c>
      <c r="Q40">
        <f t="shared" si="14"/>
        <v>-1331507.4488301701</v>
      </c>
      <c r="R40">
        <f t="shared" si="15"/>
        <v>0</v>
      </c>
      <c r="S40">
        <f t="shared" si="16"/>
        <v>-555748.73902126402</v>
      </c>
      <c r="T40">
        <f t="shared" si="17"/>
        <v>22370239.170913793</v>
      </c>
      <c r="U40">
        <f t="shared" si="9"/>
        <v>24681745.990295924</v>
      </c>
    </row>
    <row r="41" spans="1:21">
      <c r="A41" s="5">
        <f>'Monthly Data'!A41</f>
        <v>39539</v>
      </c>
      <c r="B41" s="20">
        <f>'Monthly Data'!B41</f>
        <v>20527641.313333336</v>
      </c>
      <c r="C41">
        <f>'Monthly Data'!C41</f>
        <v>265</v>
      </c>
      <c r="D41">
        <f>'Monthly Data'!D41</f>
        <v>0</v>
      </c>
      <c r="E41">
        <f>'Monthly Data'!E41</f>
        <v>266.7</v>
      </c>
      <c r="F41">
        <f>'Monthly Data'!F41</f>
        <v>22</v>
      </c>
      <c r="G41">
        <f>'Monthly Data'!G41</f>
        <v>1</v>
      </c>
      <c r="H41">
        <f>'Monthly Data'!H41</f>
        <v>0</v>
      </c>
      <c r="I41">
        <f>'Monthly Data'!I41</f>
        <v>4</v>
      </c>
      <c r="J41">
        <f>'Monthly Data'!J41</f>
        <v>30</v>
      </c>
      <c r="L41">
        <f t="shared" si="0"/>
        <v>-12284712.9336261</v>
      </c>
      <c r="M41">
        <f t="shared" si="10"/>
        <v>2930850.4883811623</v>
      </c>
      <c r="N41">
        <f t="shared" si="11"/>
        <v>0</v>
      </c>
      <c r="O41">
        <f t="shared" si="12"/>
        <v>8610825.3252126686</v>
      </c>
      <c r="P41">
        <f t="shared" si="13"/>
        <v>1067480.7514065397</v>
      </c>
      <c r="Q41">
        <f t="shared" si="14"/>
        <v>-1331507.4488301701</v>
      </c>
      <c r="R41">
        <f t="shared" si="15"/>
        <v>0</v>
      </c>
      <c r="S41">
        <f t="shared" si="16"/>
        <v>-555748.73902126402</v>
      </c>
      <c r="T41">
        <f t="shared" si="17"/>
        <v>21648618.552497219</v>
      </c>
      <c r="U41">
        <f t="shared" si="9"/>
        <v>20085805.996020056</v>
      </c>
    </row>
    <row r="42" spans="1:21">
      <c r="A42" s="5">
        <f>'Monthly Data'!A42</f>
        <v>39569</v>
      </c>
      <c r="B42" s="20">
        <f>'Monthly Data'!B42</f>
        <v>19827797.303333335</v>
      </c>
      <c r="C42">
        <f>'Monthly Data'!C42</f>
        <v>208.8</v>
      </c>
      <c r="D42">
        <f>'Monthly Data'!D42</f>
        <v>2.1</v>
      </c>
      <c r="E42">
        <f>'Monthly Data'!E42</f>
        <v>267.3</v>
      </c>
      <c r="F42">
        <f>'Monthly Data'!F42</f>
        <v>21</v>
      </c>
      <c r="G42">
        <f>'Monthly Data'!G42</f>
        <v>1</v>
      </c>
      <c r="H42">
        <f>'Monthly Data'!H42</f>
        <v>0</v>
      </c>
      <c r="I42">
        <f>'Monthly Data'!I42</f>
        <v>4</v>
      </c>
      <c r="J42">
        <f>'Monthly Data'!J42</f>
        <v>31</v>
      </c>
      <c r="L42">
        <f t="shared" si="0"/>
        <v>-12284712.9336261</v>
      </c>
      <c r="M42">
        <f t="shared" si="10"/>
        <v>2309288.9885810823</v>
      </c>
      <c r="N42">
        <f t="shared" si="11"/>
        <v>86714.134580681581</v>
      </c>
      <c r="O42">
        <f t="shared" si="12"/>
        <v>8630197.260702461</v>
      </c>
      <c r="P42">
        <f t="shared" si="13"/>
        <v>1018958.899069879</v>
      </c>
      <c r="Q42">
        <f t="shared" si="14"/>
        <v>-1331507.4488301701</v>
      </c>
      <c r="R42">
        <f t="shared" si="15"/>
        <v>0</v>
      </c>
      <c r="S42">
        <f t="shared" si="16"/>
        <v>-555748.73902126402</v>
      </c>
      <c r="T42">
        <f t="shared" si="17"/>
        <v>22370239.170913793</v>
      </c>
      <c r="U42">
        <f t="shared" si="9"/>
        <v>20243429.332370363</v>
      </c>
    </row>
    <row r="43" spans="1:21">
      <c r="A43" s="5">
        <f>'Monthly Data'!A43</f>
        <v>39600</v>
      </c>
      <c r="B43" s="20">
        <f>'Monthly Data'!B43</f>
        <v>21414260.283333335</v>
      </c>
      <c r="C43">
        <f>'Monthly Data'!C43</f>
        <v>24.1</v>
      </c>
      <c r="D43">
        <f>'Monthly Data'!D43</f>
        <v>66.400000000000006</v>
      </c>
      <c r="E43">
        <f>'Monthly Data'!E43</f>
        <v>271.39999999999998</v>
      </c>
      <c r="F43">
        <f>'Monthly Data'!F43</f>
        <v>21</v>
      </c>
      <c r="G43">
        <f>'Monthly Data'!G43</f>
        <v>0</v>
      </c>
      <c r="H43">
        <f>'Monthly Data'!H43</f>
        <v>0</v>
      </c>
      <c r="I43">
        <f>'Monthly Data'!I43</f>
        <v>4</v>
      </c>
      <c r="J43">
        <f>'Monthly Data'!J43</f>
        <v>30</v>
      </c>
      <c r="L43">
        <f t="shared" si="0"/>
        <v>-12284712.9336261</v>
      </c>
      <c r="M43">
        <f t="shared" si="10"/>
        <v>266541.49724523025</v>
      </c>
      <c r="N43">
        <f t="shared" si="11"/>
        <v>2741818.3505510748</v>
      </c>
      <c r="O43">
        <f t="shared" si="12"/>
        <v>8762572.1532160398</v>
      </c>
      <c r="P43">
        <f t="shared" si="13"/>
        <v>1018958.899069879</v>
      </c>
      <c r="Q43">
        <f t="shared" si="14"/>
        <v>0</v>
      </c>
      <c r="R43">
        <f t="shared" si="15"/>
        <v>0</v>
      </c>
      <c r="S43">
        <f t="shared" si="16"/>
        <v>-555748.73902126402</v>
      </c>
      <c r="T43">
        <f t="shared" si="17"/>
        <v>21648618.552497219</v>
      </c>
      <c r="U43">
        <f t="shared" si="9"/>
        <v>21598047.779932078</v>
      </c>
    </row>
    <row r="44" spans="1:21">
      <c r="A44" s="5">
        <f>'Monthly Data'!A44</f>
        <v>39630</v>
      </c>
      <c r="B44" s="20">
        <f>'Monthly Data'!B44</f>
        <v>23762525.153333336</v>
      </c>
      <c r="C44">
        <f>'Monthly Data'!C44</f>
        <v>4</v>
      </c>
      <c r="D44">
        <f>'Monthly Data'!D44</f>
        <v>97</v>
      </c>
      <c r="E44">
        <f>'Monthly Data'!E44</f>
        <v>276.60000000000002</v>
      </c>
      <c r="F44">
        <f>'Monthly Data'!F44</f>
        <v>22</v>
      </c>
      <c r="G44">
        <f>'Monthly Data'!G44</f>
        <v>0</v>
      </c>
      <c r="H44">
        <f>'Monthly Data'!H44</f>
        <v>0</v>
      </c>
      <c r="I44">
        <f>'Monthly Data'!I44</f>
        <v>4</v>
      </c>
      <c r="J44">
        <f>'Monthly Data'!J44</f>
        <v>31</v>
      </c>
      <c r="L44">
        <f t="shared" si="0"/>
        <v>-12284712.9336261</v>
      </c>
      <c r="M44">
        <f t="shared" si="10"/>
        <v>44239.25265481</v>
      </c>
      <c r="N44">
        <f t="shared" si="11"/>
        <v>4005367.1687267204</v>
      </c>
      <c r="O44">
        <f t="shared" si="12"/>
        <v>8930462.260794241</v>
      </c>
      <c r="P44">
        <f t="shared" si="13"/>
        <v>1067480.7514065397</v>
      </c>
      <c r="Q44">
        <f t="shared" si="14"/>
        <v>0</v>
      </c>
      <c r="R44">
        <f t="shared" si="15"/>
        <v>0</v>
      </c>
      <c r="S44">
        <f t="shared" si="16"/>
        <v>-555748.73902126402</v>
      </c>
      <c r="T44">
        <f t="shared" si="17"/>
        <v>22370239.170913793</v>
      </c>
      <c r="U44">
        <f t="shared" si="9"/>
        <v>23577326.931848738</v>
      </c>
    </row>
    <row r="45" spans="1:21">
      <c r="A45" s="5">
        <f>'Monthly Data'!A45</f>
        <v>39661</v>
      </c>
      <c r="B45" s="20">
        <f>'Monthly Data'!B45</f>
        <v>22118269.213333335</v>
      </c>
      <c r="C45">
        <f>'Monthly Data'!C45</f>
        <v>12.4</v>
      </c>
      <c r="D45">
        <f>'Monthly Data'!D45</f>
        <v>53.2</v>
      </c>
      <c r="E45">
        <f>'Monthly Data'!E45</f>
        <v>282.10000000000002</v>
      </c>
      <c r="F45">
        <f>'Monthly Data'!F45</f>
        <v>20</v>
      </c>
      <c r="G45">
        <f>'Monthly Data'!G45</f>
        <v>0</v>
      </c>
      <c r="H45">
        <f>'Monthly Data'!H45</f>
        <v>0</v>
      </c>
      <c r="I45">
        <f>'Monthly Data'!I45</f>
        <v>4</v>
      </c>
      <c r="J45">
        <f>'Monthly Data'!J45</f>
        <v>31</v>
      </c>
      <c r="L45">
        <f t="shared" si="0"/>
        <v>-12284712.9336261</v>
      </c>
      <c r="M45">
        <f t="shared" si="10"/>
        <v>137141.683229911</v>
      </c>
      <c r="N45">
        <f t="shared" si="11"/>
        <v>2196758.0760439336</v>
      </c>
      <c r="O45">
        <f t="shared" si="12"/>
        <v>9108038.3361173384</v>
      </c>
      <c r="P45">
        <f t="shared" si="13"/>
        <v>970437.04673321801</v>
      </c>
      <c r="Q45">
        <f t="shared" si="14"/>
        <v>0</v>
      </c>
      <c r="R45">
        <f t="shared" si="15"/>
        <v>0</v>
      </c>
      <c r="S45">
        <f t="shared" si="16"/>
        <v>-555748.73902126402</v>
      </c>
      <c r="T45">
        <f t="shared" si="17"/>
        <v>22370239.170913793</v>
      </c>
      <c r="U45">
        <f t="shared" si="9"/>
        <v>21942152.640390828</v>
      </c>
    </row>
    <row r="46" spans="1:21">
      <c r="A46" s="5">
        <f>'Monthly Data'!A46</f>
        <v>39692</v>
      </c>
      <c r="B46" s="20">
        <f>'Monthly Data'!B46</f>
        <v>20204472.273333337</v>
      </c>
      <c r="C46">
        <f>'Monthly Data'!C46</f>
        <v>56.7</v>
      </c>
      <c r="D46">
        <f>'Monthly Data'!D46</f>
        <v>21.4</v>
      </c>
      <c r="E46">
        <f>'Monthly Data'!E46</f>
        <v>277.5</v>
      </c>
      <c r="F46">
        <f>'Monthly Data'!F46</f>
        <v>21</v>
      </c>
      <c r="G46">
        <f>'Monthly Data'!G46</f>
        <v>0</v>
      </c>
      <c r="H46">
        <f>'Monthly Data'!H46</f>
        <v>1</v>
      </c>
      <c r="I46">
        <f>'Monthly Data'!I46</f>
        <v>4</v>
      </c>
      <c r="J46">
        <f>'Monthly Data'!J46</f>
        <v>30</v>
      </c>
      <c r="L46">
        <f t="shared" si="0"/>
        <v>-12284712.9336261</v>
      </c>
      <c r="M46">
        <f t="shared" si="10"/>
        <v>627091.40638193174</v>
      </c>
      <c r="N46">
        <f t="shared" si="11"/>
        <v>883658.32382218365</v>
      </c>
      <c r="O46">
        <f t="shared" si="12"/>
        <v>8959520.1640289295</v>
      </c>
      <c r="P46">
        <f t="shared" si="13"/>
        <v>1018958.899069879</v>
      </c>
      <c r="Q46">
        <f t="shared" si="14"/>
        <v>0</v>
      </c>
      <c r="R46">
        <f t="shared" si="15"/>
        <v>-816675.042767431</v>
      </c>
      <c r="S46">
        <f t="shared" si="16"/>
        <v>-555748.73902126402</v>
      </c>
      <c r="T46">
        <f t="shared" si="17"/>
        <v>21648618.552497219</v>
      </c>
      <c r="U46">
        <f t="shared" si="9"/>
        <v>19480710.630385347</v>
      </c>
    </row>
    <row r="47" spans="1:21">
      <c r="A47" s="5">
        <f>'Monthly Data'!A47</f>
        <v>39722</v>
      </c>
      <c r="B47" s="20">
        <f>'Monthly Data'!B47</f>
        <v>21060690.823333338</v>
      </c>
      <c r="C47">
        <f>'Monthly Data'!C47</f>
        <v>286.8</v>
      </c>
      <c r="D47">
        <f>'Monthly Data'!D47</f>
        <v>0</v>
      </c>
      <c r="E47">
        <f>'Monthly Data'!E47</f>
        <v>272.7</v>
      </c>
      <c r="F47">
        <f>'Monthly Data'!F47</f>
        <v>22</v>
      </c>
      <c r="G47">
        <f>'Monthly Data'!G47</f>
        <v>0</v>
      </c>
      <c r="H47">
        <f>'Monthly Data'!H47</f>
        <v>1</v>
      </c>
      <c r="I47">
        <f>'Monthly Data'!I47</f>
        <v>4</v>
      </c>
      <c r="J47">
        <f>'Monthly Data'!J47</f>
        <v>31</v>
      </c>
      <c r="L47">
        <f t="shared" si="0"/>
        <v>-12284712.9336261</v>
      </c>
      <c r="M47">
        <f t="shared" si="10"/>
        <v>3171954.415349877</v>
      </c>
      <c r="N47">
        <f t="shared" si="11"/>
        <v>0</v>
      </c>
      <c r="O47">
        <f t="shared" si="12"/>
        <v>8804544.6801105905</v>
      </c>
      <c r="P47">
        <f t="shared" si="13"/>
        <v>1067480.7514065397</v>
      </c>
      <c r="Q47">
        <f t="shared" si="14"/>
        <v>0</v>
      </c>
      <c r="R47">
        <f t="shared" si="15"/>
        <v>-816675.042767431</v>
      </c>
      <c r="S47">
        <f t="shared" si="16"/>
        <v>-555748.73902126402</v>
      </c>
      <c r="T47">
        <f t="shared" si="17"/>
        <v>22370239.170913793</v>
      </c>
      <c r="U47">
        <f t="shared" si="9"/>
        <v>21757082.302366003</v>
      </c>
    </row>
    <row r="48" spans="1:21">
      <c r="A48" s="5">
        <f>'Monthly Data'!A48</f>
        <v>39753</v>
      </c>
      <c r="B48" s="20">
        <f>'Monthly Data'!B48</f>
        <v>23006111.283333331</v>
      </c>
      <c r="C48">
        <f>'Monthly Data'!C48</f>
        <v>468.3</v>
      </c>
      <c r="D48">
        <f>'Monthly Data'!D48</f>
        <v>0</v>
      </c>
      <c r="E48">
        <f>'Monthly Data'!E48</f>
        <v>263.10000000000002</v>
      </c>
      <c r="F48">
        <f>'Monthly Data'!F48</f>
        <v>20</v>
      </c>
      <c r="G48">
        <f>'Monthly Data'!G48</f>
        <v>0</v>
      </c>
      <c r="H48">
        <f>'Monthly Data'!H48</f>
        <v>1</v>
      </c>
      <c r="I48">
        <f>'Monthly Data'!I48</f>
        <v>4</v>
      </c>
      <c r="J48">
        <f>'Monthly Data'!J48</f>
        <v>30</v>
      </c>
      <c r="L48">
        <f t="shared" si="0"/>
        <v>-12284712.9336261</v>
      </c>
      <c r="M48">
        <f t="shared" si="10"/>
        <v>5179310.5045618806</v>
      </c>
      <c r="N48">
        <f t="shared" si="11"/>
        <v>0</v>
      </c>
      <c r="O48">
        <f t="shared" si="12"/>
        <v>8494593.7122739162</v>
      </c>
      <c r="P48">
        <f t="shared" si="13"/>
        <v>970437.04673321801</v>
      </c>
      <c r="Q48">
        <f t="shared" si="14"/>
        <v>0</v>
      </c>
      <c r="R48">
        <f t="shared" si="15"/>
        <v>-816675.042767431</v>
      </c>
      <c r="S48">
        <f t="shared" si="16"/>
        <v>-555748.73902126402</v>
      </c>
      <c r="T48">
        <f t="shared" si="17"/>
        <v>21648618.552497219</v>
      </c>
      <c r="U48">
        <f t="shared" si="9"/>
        <v>22635823.100651439</v>
      </c>
    </row>
    <row r="49" spans="1:21">
      <c r="A49" s="5">
        <f>'Monthly Data'!A49</f>
        <v>39783</v>
      </c>
      <c r="B49" s="20">
        <f>'Monthly Data'!B49</f>
        <v>27318717.57333333</v>
      </c>
      <c r="C49">
        <f>'Monthly Data'!C49</f>
        <v>671</v>
      </c>
      <c r="D49">
        <f>'Monthly Data'!D49</f>
        <v>0</v>
      </c>
      <c r="E49">
        <f>'Monthly Data'!E49</f>
        <v>259.39999999999998</v>
      </c>
      <c r="F49">
        <f>'Monthly Data'!F49</f>
        <v>21</v>
      </c>
      <c r="G49">
        <f>'Monthly Data'!G49</f>
        <v>0</v>
      </c>
      <c r="H49">
        <f>'Monthly Data'!H49</f>
        <v>0</v>
      </c>
      <c r="I49">
        <f>'Monthly Data'!I49</f>
        <v>4</v>
      </c>
      <c r="J49">
        <f>'Monthly Data'!J49</f>
        <v>31</v>
      </c>
      <c r="L49">
        <f t="shared" si="0"/>
        <v>-12284712.9336261</v>
      </c>
      <c r="M49">
        <f t="shared" si="10"/>
        <v>7421134.6328443773</v>
      </c>
      <c r="N49">
        <f t="shared" si="11"/>
        <v>0</v>
      </c>
      <c r="O49">
        <f t="shared" si="12"/>
        <v>8375133.443420195</v>
      </c>
      <c r="P49">
        <f t="shared" si="13"/>
        <v>1018958.899069879</v>
      </c>
      <c r="Q49">
        <f t="shared" si="14"/>
        <v>0</v>
      </c>
      <c r="R49">
        <f t="shared" si="15"/>
        <v>0</v>
      </c>
      <c r="S49">
        <f t="shared" si="16"/>
        <v>-555748.73902126402</v>
      </c>
      <c r="T49">
        <f t="shared" si="17"/>
        <v>22370239.170913793</v>
      </c>
      <c r="U49">
        <f t="shared" si="9"/>
        <v>26345004.473600879</v>
      </c>
    </row>
    <row r="50" spans="1:21">
      <c r="A50" s="5">
        <f>'Monthly Data'!A50</f>
        <v>39814</v>
      </c>
      <c r="B50" s="20">
        <f>'Monthly Data'!B50</f>
        <v>28195934.98</v>
      </c>
      <c r="C50">
        <f>'Monthly Data'!C50</f>
        <v>849.6</v>
      </c>
      <c r="D50">
        <f>'Monthly Data'!D50</f>
        <v>0</v>
      </c>
      <c r="E50">
        <f>'Monthly Data'!E50</f>
        <v>253.7</v>
      </c>
      <c r="F50">
        <f>'Monthly Data'!F50</f>
        <v>21</v>
      </c>
      <c r="G50">
        <f>'Monthly Data'!G50</f>
        <v>0</v>
      </c>
      <c r="H50">
        <f>'Monthly Data'!H50</f>
        <v>0</v>
      </c>
      <c r="I50">
        <f>'Monthly Data'!I50</f>
        <v>5</v>
      </c>
      <c r="J50">
        <f>'Monthly Data'!J50</f>
        <v>31</v>
      </c>
      <c r="L50">
        <f t="shared" si="0"/>
        <v>-12284712.9336261</v>
      </c>
      <c r="M50">
        <f t="shared" si="10"/>
        <v>9396417.2638816442</v>
      </c>
      <c r="N50">
        <f t="shared" si="11"/>
        <v>0</v>
      </c>
      <c r="O50">
        <f t="shared" si="12"/>
        <v>8191100.0562671684</v>
      </c>
      <c r="P50">
        <f t="shared" si="13"/>
        <v>1018958.899069879</v>
      </c>
      <c r="Q50">
        <f t="shared" si="14"/>
        <v>0</v>
      </c>
      <c r="R50">
        <f t="shared" si="15"/>
        <v>0</v>
      </c>
      <c r="S50">
        <f t="shared" si="16"/>
        <v>-694685.92377658002</v>
      </c>
      <c r="T50">
        <f t="shared" si="17"/>
        <v>22370239.170913793</v>
      </c>
      <c r="U50">
        <f t="shared" si="9"/>
        <v>27997316.532729805</v>
      </c>
    </row>
    <row r="51" spans="1:21">
      <c r="A51" s="5">
        <f>'Monthly Data'!A51</f>
        <v>39845</v>
      </c>
      <c r="B51" s="20">
        <f>'Monthly Data'!B51</f>
        <v>23533242.719999995</v>
      </c>
      <c r="C51">
        <f>'Monthly Data'!C51</f>
        <v>612.70000000000005</v>
      </c>
      <c r="D51">
        <f>'Monthly Data'!D51</f>
        <v>0</v>
      </c>
      <c r="E51">
        <f>'Monthly Data'!E51</f>
        <v>248.9</v>
      </c>
      <c r="F51">
        <f>'Monthly Data'!F51</f>
        <v>19</v>
      </c>
      <c r="G51">
        <f>'Monthly Data'!G51</f>
        <v>0</v>
      </c>
      <c r="H51">
        <f>'Monthly Data'!H51</f>
        <v>0</v>
      </c>
      <c r="I51">
        <f>'Monthly Data'!I51</f>
        <v>5</v>
      </c>
      <c r="J51">
        <f>'Monthly Data'!J51</f>
        <v>28</v>
      </c>
      <c r="L51">
        <f t="shared" si="0"/>
        <v>-12284712.9336261</v>
      </c>
      <c r="M51">
        <f t="shared" si="10"/>
        <v>6776347.5254005222</v>
      </c>
      <c r="N51">
        <f t="shared" si="11"/>
        <v>0</v>
      </c>
      <c r="O51">
        <f t="shared" si="12"/>
        <v>8036124.5723488312</v>
      </c>
      <c r="P51">
        <f t="shared" si="13"/>
        <v>921915.19439655705</v>
      </c>
      <c r="Q51">
        <f t="shared" si="14"/>
        <v>0</v>
      </c>
      <c r="R51">
        <f t="shared" si="15"/>
        <v>0</v>
      </c>
      <c r="S51">
        <f t="shared" si="16"/>
        <v>-694685.92377658002</v>
      </c>
      <c r="T51">
        <f t="shared" si="17"/>
        <v>20205377.315664072</v>
      </c>
      <c r="U51">
        <f t="shared" si="9"/>
        <v>22960365.750407301</v>
      </c>
    </row>
    <row r="52" spans="1:21">
      <c r="A52" s="5">
        <f>'Monthly Data'!A52</f>
        <v>39873</v>
      </c>
      <c r="B52" s="20">
        <f>'Monthly Data'!B52</f>
        <v>23805160.720000003</v>
      </c>
      <c r="C52">
        <f>'Monthly Data'!C52</f>
        <v>533.29999999999995</v>
      </c>
      <c r="D52">
        <f>'Monthly Data'!D52</f>
        <v>0</v>
      </c>
      <c r="E52">
        <f>'Monthly Data'!E52</f>
        <v>245.6</v>
      </c>
      <c r="F52">
        <f>'Monthly Data'!F52</f>
        <v>22</v>
      </c>
      <c r="G52">
        <f>'Monthly Data'!G52</f>
        <v>1</v>
      </c>
      <c r="H52">
        <f>'Monthly Data'!H52</f>
        <v>0</v>
      </c>
      <c r="I52">
        <f>'Monthly Data'!I52</f>
        <v>5</v>
      </c>
      <c r="J52">
        <f>'Monthly Data'!J52</f>
        <v>31</v>
      </c>
      <c r="L52">
        <f t="shared" si="0"/>
        <v>-12284712.9336261</v>
      </c>
      <c r="M52">
        <f t="shared" si="10"/>
        <v>5898198.3602025425</v>
      </c>
      <c r="N52">
        <f t="shared" si="11"/>
        <v>0</v>
      </c>
      <c r="O52">
        <f t="shared" si="12"/>
        <v>7929578.9271549731</v>
      </c>
      <c r="P52">
        <f t="shared" si="13"/>
        <v>1067480.7514065397</v>
      </c>
      <c r="Q52">
        <f t="shared" si="14"/>
        <v>-1331507.4488301701</v>
      </c>
      <c r="R52">
        <f t="shared" si="15"/>
        <v>0</v>
      </c>
      <c r="S52">
        <f t="shared" si="16"/>
        <v>-694685.92377658002</v>
      </c>
      <c r="T52">
        <f t="shared" si="17"/>
        <v>22370239.170913793</v>
      </c>
      <c r="U52">
        <f t="shared" si="9"/>
        <v>22954590.903444998</v>
      </c>
    </row>
    <row r="53" spans="1:21">
      <c r="A53" s="5">
        <f>'Monthly Data'!A53</f>
        <v>39904</v>
      </c>
      <c r="B53" s="20">
        <f>'Monthly Data'!B53</f>
        <v>21691888.189999998</v>
      </c>
      <c r="C53">
        <f>'Monthly Data'!C53</f>
        <v>307</v>
      </c>
      <c r="D53">
        <f>'Monthly Data'!D53</f>
        <v>3.2</v>
      </c>
      <c r="E53">
        <f>'Monthly Data'!E53</f>
        <v>244.6</v>
      </c>
      <c r="F53">
        <f>'Monthly Data'!F53</f>
        <v>20</v>
      </c>
      <c r="G53">
        <f>'Monthly Data'!G53</f>
        <v>1</v>
      </c>
      <c r="H53">
        <f>'Monthly Data'!H53</f>
        <v>0</v>
      </c>
      <c r="I53">
        <f>'Monthly Data'!I53</f>
        <v>5</v>
      </c>
      <c r="J53">
        <f>'Monthly Data'!J53</f>
        <v>30</v>
      </c>
      <c r="L53">
        <f t="shared" si="0"/>
        <v>-12284712.9336261</v>
      </c>
      <c r="M53">
        <f t="shared" si="10"/>
        <v>3395362.6412566677</v>
      </c>
      <c r="N53">
        <f t="shared" si="11"/>
        <v>132135.82412294336</v>
      </c>
      <c r="O53">
        <f t="shared" si="12"/>
        <v>7897292.3680053195</v>
      </c>
      <c r="P53">
        <f t="shared" si="13"/>
        <v>970437.04673321801</v>
      </c>
      <c r="Q53">
        <f t="shared" si="14"/>
        <v>-1331507.4488301701</v>
      </c>
      <c r="R53">
        <f t="shared" si="15"/>
        <v>0</v>
      </c>
      <c r="S53">
        <f t="shared" si="16"/>
        <v>-694685.92377658002</v>
      </c>
      <c r="T53">
        <f t="shared" si="17"/>
        <v>21648618.552497219</v>
      </c>
      <c r="U53">
        <f t="shared" si="9"/>
        <v>19732940.126382519</v>
      </c>
    </row>
    <row r="54" spans="1:21">
      <c r="A54" s="5">
        <f>'Monthly Data'!A54</f>
        <v>39934</v>
      </c>
      <c r="B54" s="20">
        <f>'Monthly Data'!B54</f>
        <v>19644740.68</v>
      </c>
      <c r="C54">
        <f>'Monthly Data'!C54</f>
        <v>156.9</v>
      </c>
      <c r="D54">
        <f>'Monthly Data'!D54</f>
        <v>3.1</v>
      </c>
      <c r="E54">
        <f>'Monthly Data'!E54</f>
        <v>247.9</v>
      </c>
      <c r="F54">
        <f>'Monthly Data'!F54</f>
        <v>20</v>
      </c>
      <c r="G54">
        <f>'Monthly Data'!G54</f>
        <v>1</v>
      </c>
      <c r="H54">
        <f>'Monthly Data'!H54</f>
        <v>0</v>
      </c>
      <c r="I54">
        <f>'Monthly Data'!I54</f>
        <v>5</v>
      </c>
      <c r="J54">
        <f>'Monthly Data'!J54</f>
        <v>31</v>
      </c>
      <c r="L54">
        <f t="shared" si="0"/>
        <v>-12284712.9336261</v>
      </c>
      <c r="M54">
        <f t="shared" si="10"/>
        <v>1735284.6853849222</v>
      </c>
      <c r="N54">
        <f t="shared" si="11"/>
        <v>128006.57961910138</v>
      </c>
      <c r="O54">
        <f t="shared" si="12"/>
        <v>8003838.0131991776</v>
      </c>
      <c r="P54">
        <f t="shared" si="13"/>
        <v>970437.04673321801</v>
      </c>
      <c r="Q54">
        <f t="shared" si="14"/>
        <v>-1331507.4488301701</v>
      </c>
      <c r="R54">
        <f t="shared" si="15"/>
        <v>0</v>
      </c>
      <c r="S54">
        <f t="shared" si="16"/>
        <v>-694685.92377658002</v>
      </c>
      <c r="T54">
        <f t="shared" si="17"/>
        <v>22370239.170913793</v>
      </c>
      <c r="U54">
        <f t="shared" si="9"/>
        <v>18896899.189617362</v>
      </c>
    </row>
    <row r="55" spans="1:21">
      <c r="A55" s="5">
        <f>'Monthly Data'!A55</f>
        <v>39965</v>
      </c>
      <c r="B55" s="20">
        <f>'Monthly Data'!B55</f>
        <v>19976014.390000004</v>
      </c>
      <c r="C55">
        <f>'Monthly Data'!C55</f>
        <v>49.7</v>
      </c>
      <c r="D55">
        <f>'Monthly Data'!D55</f>
        <v>35.5</v>
      </c>
      <c r="E55">
        <f>'Monthly Data'!E55</f>
        <v>252.2</v>
      </c>
      <c r="F55">
        <f>'Monthly Data'!F55</f>
        <v>22</v>
      </c>
      <c r="G55">
        <f>'Monthly Data'!G55</f>
        <v>0</v>
      </c>
      <c r="H55">
        <f>'Monthly Data'!H55</f>
        <v>0</v>
      </c>
      <c r="I55">
        <f>'Monthly Data'!I55</f>
        <v>5</v>
      </c>
      <c r="J55">
        <f>'Monthly Data'!J55</f>
        <v>30</v>
      </c>
      <c r="L55">
        <f t="shared" si="0"/>
        <v>-12284712.9336261</v>
      </c>
      <c r="M55">
        <f t="shared" si="10"/>
        <v>549672.71423601429</v>
      </c>
      <c r="N55">
        <f t="shared" si="11"/>
        <v>1465881.7988639029</v>
      </c>
      <c r="O55">
        <f t="shared" si="12"/>
        <v>8142670.2175426884</v>
      </c>
      <c r="P55">
        <f t="shared" si="13"/>
        <v>1067480.7514065397</v>
      </c>
      <c r="Q55">
        <f t="shared" si="14"/>
        <v>0</v>
      </c>
      <c r="R55">
        <f t="shared" si="15"/>
        <v>0</v>
      </c>
      <c r="S55">
        <f t="shared" si="16"/>
        <v>-694685.92377658002</v>
      </c>
      <c r="T55">
        <f t="shared" si="17"/>
        <v>21648618.552497219</v>
      </c>
      <c r="U55">
        <f t="shared" si="9"/>
        <v>19894925.177143682</v>
      </c>
    </row>
    <row r="56" spans="1:21">
      <c r="A56" s="5">
        <f>'Monthly Data'!A56</f>
        <v>39995</v>
      </c>
      <c r="B56" s="20">
        <f>'Monthly Data'!B56</f>
        <v>20346936.549999997</v>
      </c>
      <c r="C56">
        <f>'Monthly Data'!C56</f>
        <v>20.2</v>
      </c>
      <c r="D56">
        <f>'Monthly Data'!D56</f>
        <v>29.4</v>
      </c>
      <c r="E56">
        <f>'Monthly Data'!E56</f>
        <v>256</v>
      </c>
      <c r="F56">
        <f>'Monthly Data'!F56</f>
        <v>22</v>
      </c>
      <c r="G56">
        <f>'Monthly Data'!G56</f>
        <v>0</v>
      </c>
      <c r="H56">
        <f>'Monthly Data'!H56</f>
        <v>0</v>
      </c>
      <c r="I56">
        <f>'Monthly Data'!I56</f>
        <v>5</v>
      </c>
      <c r="J56">
        <f>'Monthly Data'!J56</f>
        <v>31</v>
      </c>
      <c r="L56">
        <f t="shared" si="0"/>
        <v>-12284712.9336261</v>
      </c>
      <c r="M56">
        <f t="shared" si="10"/>
        <v>223408.2259067905</v>
      </c>
      <c r="N56">
        <f t="shared" si="11"/>
        <v>1213997.8841295419</v>
      </c>
      <c r="O56">
        <f t="shared" si="12"/>
        <v>8265359.1423113728</v>
      </c>
      <c r="P56">
        <f t="shared" si="13"/>
        <v>1067480.7514065397</v>
      </c>
      <c r="Q56">
        <f t="shared" si="14"/>
        <v>0</v>
      </c>
      <c r="R56">
        <f t="shared" si="15"/>
        <v>0</v>
      </c>
      <c r="S56">
        <f t="shared" si="16"/>
        <v>-694685.92377658002</v>
      </c>
      <c r="T56">
        <f t="shared" si="17"/>
        <v>22370239.170913793</v>
      </c>
      <c r="U56">
        <f t="shared" si="9"/>
        <v>20161086.317265358</v>
      </c>
    </row>
    <row r="57" spans="1:21">
      <c r="A57" s="5">
        <f>'Monthly Data'!A57</f>
        <v>40026</v>
      </c>
      <c r="B57" s="20">
        <f>'Monthly Data'!B57</f>
        <v>22334126.620000001</v>
      </c>
      <c r="C57">
        <f>'Monthly Data'!C57</f>
        <v>17.899999999999999</v>
      </c>
      <c r="D57">
        <f>'Monthly Data'!D57</f>
        <v>71.900000000000006</v>
      </c>
      <c r="E57">
        <f>'Monthly Data'!E57</f>
        <v>257.10000000000002</v>
      </c>
      <c r="F57">
        <f>'Monthly Data'!F57</f>
        <v>20</v>
      </c>
      <c r="G57">
        <f>'Monthly Data'!G57</f>
        <v>0</v>
      </c>
      <c r="H57">
        <f>'Monthly Data'!H57</f>
        <v>0</v>
      </c>
      <c r="I57">
        <f>'Monthly Data'!I57</f>
        <v>5</v>
      </c>
      <c r="J57">
        <f>'Monthly Data'!J57</f>
        <v>31</v>
      </c>
      <c r="L57">
        <f t="shared" si="0"/>
        <v>-12284712.9336261</v>
      </c>
      <c r="M57">
        <f t="shared" si="10"/>
        <v>197970.65563027473</v>
      </c>
      <c r="N57">
        <f t="shared" si="11"/>
        <v>2968926.7982623838</v>
      </c>
      <c r="O57">
        <f t="shared" si="12"/>
        <v>8300874.3573759925</v>
      </c>
      <c r="P57">
        <f t="shared" si="13"/>
        <v>970437.04673321801</v>
      </c>
      <c r="Q57">
        <f t="shared" si="14"/>
        <v>0</v>
      </c>
      <c r="R57">
        <f t="shared" si="15"/>
        <v>0</v>
      </c>
      <c r="S57">
        <f t="shared" si="16"/>
        <v>-694685.92377658002</v>
      </c>
      <c r="T57">
        <f t="shared" si="17"/>
        <v>22370239.170913793</v>
      </c>
      <c r="U57">
        <f t="shared" si="9"/>
        <v>21829049.171512984</v>
      </c>
    </row>
    <row r="58" spans="1:21">
      <c r="A58" s="5">
        <f>'Monthly Data'!A58</f>
        <v>40057</v>
      </c>
      <c r="B58" s="20">
        <f>'Monthly Data'!B58</f>
        <v>19258864.259999998</v>
      </c>
      <c r="C58">
        <f>'Monthly Data'!C58</f>
        <v>71.2</v>
      </c>
      <c r="D58">
        <f>'Monthly Data'!D58</f>
        <v>15.9</v>
      </c>
      <c r="E58">
        <f>'Monthly Data'!E58</f>
        <v>254.1</v>
      </c>
      <c r="F58">
        <f>'Monthly Data'!F58</f>
        <v>21</v>
      </c>
      <c r="G58">
        <f>'Monthly Data'!G58</f>
        <v>0</v>
      </c>
      <c r="H58">
        <f>'Monthly Data'!H58</f>
        <v>1</v>
      </c>
      <c r="I58">
        <f>'Monthly Data'!I58</f>
        <v>5</v>
      </c>
      <c r="J58">
        <f>'Monthly Data'!J58</f>
        <v>30</v>
      </c>
      <c r="L58">
        <f t="shared" si="0"/>
        <v>-12284712.9336261</v>
      </c>
      <c r="M58">
        <f t="shared" si="10"/>
        <v>787458.69725561806</v>
      </c>
      <c r="N58">
        <f t="shared" si="11"/>
        <v>656549.87611087481</v>
      </c>
      <c r="O58">
        <f t="shared" si="12"/>
        <v>8204014.6799270306</v>
      </c>
      <c r="P58">
        <f t="shared" si="13"/>
        <v>1018958.899069879</v>
      </c>
      <c r="Q58">
        <f t="shared" si="14"/>
        <v>0</v>
      </c>
      <c r="R58">
        <f t="shared" si="15"/>
        <v>-816675.042767431</v>
      </c>
      <c r="S58">
        <f t="shared" si="16"/>
        <v>-694685.92377658002</v>
      </c>
      <c r="T58">
        <f t="shared" si="17"/>
        <v>21648618.552497219</v>
      </c>
      <c r="U58">
        <f t="shared" si="9"/>
        <v>18519526.80469051</v>
      </c>
    </row>
    <row r="59" spans="1:21">
      <c r="A59" s="5">
        <f>'Monthly Data'!A59</f>
        <v>40087</v>
      </c>
      <c r="B59" s="20">
        <f>'Monthly Data'!B59</f>
        <v>20756342.680000003</v>
      </c>
      <c r="C59">
        <f>'Monthly Data'!C59</f>
        <v>301.2</v>
      </c>
      <c r="D59">
        <f>'Monthly Data'!D59</f>
        <v>0</v>
      </c>
      <c r="E59">
        <f>'Monthly Data'!E59</f>
        <v>250.7</v>
      </c>
      <c r="F59">
        <f>'Monthly Data'!F59</f>
        <v>21</v>
      </c>
      <c r="G59">
        <f>'Monthly Data'!G59</f>
        <v>0</v>
      </c>
      <c r="H59">
        <f>'Monthly Data'!H59</f>
        <v>1</v>
      </c>
      <c r="I59">
        <f>'Monthly Data'!I59</f>
        <v>5</v>
      </c>
      <c r="J59">
        <f>'Monthly Data'!J59</f>
        <v>31</v>
      </c>
      <c r="L59">
        <f t="shared" si="0"/>
        <v>-12284712.9336261</v>
      </c>
      <c r="M59">
        <f t="shared" si="10"/>
        <v>3331215.7249071929</v>
      </c>
      <c r="N59">
        <f t="shared" si="11"/>
        <v>0</v>
      </c>
      <c r="O59">
        <f t="shared" si="12"/>
        <v>8094240.3788182074</v>
      </c>
      <c r="P59">
        <f t="shared" si="13"/>
        <v>1018958.899069879</v>
      </c>
      <c r="Q59">
        <f t="shared" si="14"/>
        <v>0</v>
      </c>
      <c r="R59">
        <f t="shared" si="15"/>
        <v>-816675.042767431</v>
      </c>
      <c r="S59">
        <f t="shared" si="16"/>
        <v>-694685.92377658002</v>
      </c>
      <c r="T59">
        <f t="shared" si="17"/>
        <v>22370239.170913793</v>
      </c>
      <c r="U59">
        <f t="shared" si="9"/>
        <v>21018580.273538962</v>
      </c>
    </row>
    <row r="60" spans="1:21">
      <c r="A60" s="5">
        <f>'Monthly Data'!A60</f>
        <v>40118</v>
      </c>
      <c r="B60" s="20">
        <f>'Monthly Data'!B60</f>
        <v>21120714.619999994</v>
      </c>
      <c r="C60">
        <f>'Monthly Data'!C60</f>
        <v>356.7</v>
      </c>
      <c r="D60">
        <f>'Monthly Data'!D60</f>
        <v>0</v>
      </c>
      <c r="E60">
        <f>'Monthly Data'!E60</f>
        <v>248.4</v>
      </c>
      <c r="F60">
        <f>'Monthly Data'!F60</f>
        <v>21</v>
      </c>
      <c r="G60">
        <f>'Monthly Data'!G60</f>
        <v>0</v>
      </c>
      <c r="H60">
        <f>'Monthly Data'!H60</f>
        <v>1</v>
      </c>
      <c r="I60">
        <f>'Monthly Data'!I60</f>
        <v>5</v>
      </c>
      <c r="J60">
        <f>'Monthly Data'!J60</f>
        <v>30</v>
      </c>
      <c r="L60">
        <f t="shared" si="0"/>
        <v>-12284712.9336261</v>
      </c>
      <c r="M60">
        <f t="shared" si="10"/>
        <v>3945035.3554926817</v>
      </c>
      <c r="N60">
        <f t="shared" si="11"/>
        <v>0</v>
      </c>
      <c r="O60">
        <f t="shared" si="12"/>
        <v>8019981.2927740039</v>
      </c>
      <c r="P60">
        <f t="shared" si="13"/>
        <v>1018958.899069879</v>
      </c>
      <c r="Q60">
        <f t="shared" si="14"/>
        <v>0</v>
      </c>
      <c r="R60">
        <f t="shared" si="15"/>
        <v>-816675.042767431</v>
      </c>
      <c r="S60">
        <f t="shared" si="16"/>
        <v>-694685.92377658002</v>
      </c>
      <c r="T60">
        <f t="shared" si="17"/>
        <v>21648618.552497219</v>
      </c>
      <c r="U60">
        <f t="shared" si="9"/>
        <v>20836520.199663673</v>
      </c>
    </row>
    <row r="61" spans="1:21">
      <c r="A61" s="5">
        <f>'Monthly Data'!A61</f>
        <v>40148</v>
      </c>
      <c r="B61" s="20">
        <f>'Monthly Data'!B61</f>
        <v>25946111.009999998</v>
      </c>
      <c r="C61">
        <f>'Monthly Data'!C61</f>
        <v>637.29999999999995</v>
      </c>
      <c r="D61">
        <f>'Monthly Data'!D61</f>
        <v>0</v>
      </c>
      <c r="E61">
        <f>'Monthly Data'!E61</f>
        <v>249.8</v>
      </c>
      <c r="F61">
        <f>'Monthly Data'!F61</f>
        <v>21</v>
      </c>
      <c r="G61">
        <f>'Monthly Data'!G61</f>
        <v>0</v>
      </c>
      <c r="H61">
        <f>'Monthly Data'!H61</f>
        <v>0</v>
      </c>
      <c r="I61">
        <f>'Monthly Data'!I61</f>
        <v>5</v>
      </c>
      <c r="J61">
        <f>'Monthly Data'!J61</f>
        <v>31</v>
      </c>
      <c r="L61">
        <f t="shared" si="0"/>
        <v>-12284712.9336261</v>
      </c>
      <c r="M61">
        <f t="shared" si="10"/>
        <v>7048418.9292276027</v>
      </c>
      <c r="N61">
        <f t="shared" si="11"/>
        <v>0</v>
      </c>
      <c r="O61">
        <f t="shared" si="12"/>
        <v>8065182.4755835198</v>
      </c>
      <c r="P61">
        <f t="shared" si="13"/>
        <v>1018958.899069879</v>
      </c>
      <c r="Q61">
        <f t="shared" si="14"/>
        <v>0</v>
      </c>
      <c r="R61">
        <f t="shared" si="15"/>
        <v>0</v>
      </c>
      <c r="S61">
        <f t="shared" si="16"/>
        <v>-694685.92377658002</v>
      </c>
      <c r="T61">
        <f t="shared" si="17"/>
        <v>22370239.170913793</v>
      </c>
      <c r="U61">
        <f t="shared" si="9"/>
        <v>25523400.617392115</v>
      </c>
    </row>
    <row r="62" spans="1:21">
      <c r="A62" s="5">
        <f>'Monthly Data'!A62</f>
        <v>40179</v>
      </c>
      <c r="B62" s="20">
        <f>'Monthly Data'!B62</f>
        <v>26142073.753333338</v>
      </c>
      <c r="C62">
        <f>'Monthly Data'!C62</f>
        <v>733.1</v>
      </c>
      <c r="D62">
        <f>'Monthly Data'!D62</f>
        <v>0</v>
      </c>
      <c r="E62">
        <f>'Monthly Data'!E62</f>
        <v>246.8</v>
      </c>
      <c r="F62">
        <f>'Monthly Data'!F62</f>
        <v>20</v>
      </c>
      <c r="G62">
        <f>'Monthly Data'!G62</f>
        <v>0</v>
      </c>
      <c r="H62">
        <f>'Monthly Data'!H62</f>
        <v>0</v>
      </c>
      <c r="I62">
        <f>'Monthly Data'!I62</f>
        <v>6</v>
      </c>
      <c r="J62">
        <f>'Monthly Data'!J62</f>
        <v>31</v>
      </c>
      <c r="L62">
        <f t="shared" si="0"/>
        <v>-12284712.9336261</v>
      </c>
      <c r="M62">
        <f t="shared" si="10"/>
        <v>8107949.030310303</v>
      </c>
      <c r="N62">
        <f t="shared" si="11"/>
        <v>0</v>
      </c>
      <c r="O62">
        <f t="shared" si="12"/>
        <v>7968322.7981345579</v>
      </c>
      <c r="P62">
        <f t="shared" si="13"/>
        <v>970437.04673321801</v>
      </c>
      <c r="Q62">
        <f t="shared" si="14"/>
        <v>0</v>
      </c>
      <c r="R62">
        <f t="shared" si="15"/>
        <v>0</v>
      </c>
      <c r="S62">
        <f t="shared" si="16"/>
        <v>-833623.10853189602</v>
      </c>
      <c r="T62">
        <f t="shared" si="17"/>
        <v>22370239.170913793</v>
      </c>
      <c r="U62">
        <f t="shared" si="9"/>
        <v>26298612.003933877</v>
      </c>
    </row>
    <row r="63" spans="1:21">
      <c r="A63" s="5">
        <f>'Monthly Data'!A63</f>
        <v>40210</v>
      </c>
      <c r="B63" s="20">
        <f>'Monthly Data'!B63</f>
        <v>22846232.453333337</v>
      </c>
      <c r="C63">
        <f>'Monthly Data'!C63</f>
        <v>633.4</v>
      </c>
      <c r="D63">
        <f>'Monthly Data'!D63</f>
        <v>0</v>
      </c>
      <c r="E63">
        <f>'Monthly Data'!E63</f>
        <v>245.4</v>
      </c>
      <c r="F63">
        <f>'Monthly Data'!F63</f>
        <v>19</v>
      </c>
      <c r="G63">
        <f>'Monthly Data'!G63</f>
        <v>0</v>
      </c>
      <c r="H63">
        <f>'Monthly Data'!H63</f>
        <v>0</v>
      </c>
      <c r="I63">
        <f>'Monthly Data'!I63</f>
        <v>6</v>
      </c>
      <c r="J63">
        <f>'Monthly Data'!J63</f>
        <v>28</v>
      </c>
      <c r="L63">
        <f t="shared" si="0"/>
        <v>-12284712.9336261</v>
      </c>
      <c r="M63">
        <f t="shared" si="10"/>
        <v>7005285.6578891631</v>
      </c>
      <c r="N63">
        <f t="shared" si="11"/>
        <v>0</v>
      </c>
      <c r="O63">
        <f t="shared" si="12"/>
        <v>7923121.615325043</v>
      </c>
      <c r="P63">
        <f t="shared" si="13"/>
        <v>921915.19439655705</v>
      </c>
      <c r="Q63">
        <f t="shared" si="14"/>
        <v>0</v>
      </c>
      <c r="R63">
        <f t="shared" si="15"/>
        <v>0</v>
      </c>
      <c r="S63">
        <f t="shared" si="16"/>
        <v>-833623.10853189602</v>
      </c>
      <c r="T63">
        <f t="shared" si="17"/>
        <v>20205377.315664072</v>
      </c>
      <c r="U63">
        <f t="shared" si="9"/>
        <v>22937363.741116837</v>
      </c>
    </row>
    <row r="64" spans="1:21">
      <c r="A64" s="5">
        <f>'Monthly Data'!A64</f>
        <v>40238</v>
      </c>
      <c r="B64" s="20">
        <f>'Monthly Data'!B64</f>
        <v>21856743.573333338</v>
      </c>
      <c r="C64">
        <f>'Monthly Data'!C64</f>
        <v>450.2</v>
      </c>
      <c r="D64">
        <f>'Monthly Data'!D64</f>
        <v>0</v>
      </c>
      <c r="E64">
        <f>'Monthly Data'!E64</f>
        <v>242.7</v>
      </c>
      <c r="F64">
        <f>'Monthly Data'!F64</f>
        <v>23</v>
      </c>
      <c r="G64">
        <f>'Monthly Data'!G64</f>
        <v>1</v>
      </c>
      <c r="H64">
        <f>'Monthly Data'!H64</f>
        <v>0</v>
      </c>
      <c r="I64">
        <f>'Monthly Data'!I64</f>
        <v>6</v>
      </c>
      <c r="J64">
        <f>'Monthly Data'!J64</f>
        <v>31</v>
      </c>
      <c r="L64">
        <f t="shared" si="0"/>
        <v>-12284712.9336261</v>
      </c>
      <c r="M64">
        <f t="shared" si="10"/>
        <v>4979127.8862988651</v>
      </c>
      <c r="N64">
        <f t="shared" si="11"/>
        <v>0</v>
      </c>
      <c r="O64">
        <f t="shared" si="12"/>
        <v>7835947.9056209773</v>
      </c>
      <c r="P64">
        <f t="shared" si="13"/>
        <v>1116002.6037432007</v>
      </c>
      <c r="Q64">
        <f t="shared" si="14"/>
        <v>-1331507.4488301701</v>
      </c>
      <c r="R64">
        <f t="shared" si="15"/>
        <v>0</v>
      </c>
      <c r="S64">
        <f t="shared" si="16"/>
        <v>-833623.10853189602</v>
      </c>
      <c r="T64">
        <f t="shared" si="17"/>
        <v>22370239.170913793</v>
      </c>
      <c r="U64">
        <f t="shared" si="9"/>
        <v>21851474.07558867</v>
      </c>
    </row>
    <row r="65" spans="1:21">
      <c r="A65" s="5">
        <f>'Monthly Data'!A65</f>
        <v>40269</v>
      </c>
      <c r="B65" s="20">
        <f>'Monthly Data'!B65</f>
        <v>18311020.943333331</v>
      </c>
      <c r="C65">
        <f>'Monthly Data'!C65</f>
        <v>236.4</v>
      </c>
      <c r="D65">
        <f>'Monthly Data'!D65</f>
        <v>0</v>
      </c>
      <c r="E65">
        <f>'Monthly Data'!E65</f>
        <v>248.3</v>
      </c>
      <c r="F65">
        <f>'Monthly Data'!F65</f>
        <v>20</v>
      </c>
      <c r="G65">
        <f>'Monthly Data'!G65</f>
        <v>1</v>
      </c>
      <c r="H65">
        <f>'Monthly Data'!H65</f>
        <v>0</v>
      </c>
      <c r="I65">
        <f>'Monthly Data'!I65</f>
        <v>6</v>
      </c>
      <c r="J65">
        <f>'Monthly Data'!J65</f>
        <v>30</v>
      </c>
      <c r="L65">
        <f t="shared" si="0"/>
        <v>-12284712.9336261</v>
      </c>
      <c r="M65">
        <f t="shared" si="10"/>
        <v>2614539.8318992709</v>
      </c>
      <c r="N65">
        <f t="shared" si="11"/>
        <v>0</v>
      </c>
      <c r="O65">
        <f t="shared" si="12"/>
        <v>8016752.6368590388</v>
      </c>
      <c r="P65">
        <f t="shared" si="13"/>
        <v>970437.04673321801</v>
      </c>
      <c r="Q65">
        <f t="shared" si="14"/>
        <v>-1331507.4488301701</v>
      </c>
      <c r="R65">
        <f t="shared" si="15"/>
        <v>0</v>
      </c>
      <c r="S65">
        <f t="shared" si="16"/>
        <v>-833623.10853189602</v>
      </c>
      <c r="T65">
        <f t="shared" si="17"/>
        <v>21648618.552497219</v>
      </c>
      <c r="U65">
        <f t="shared" si="9"/>
        <v>18800504.577000581</v>
      </c>
    </row>
    <row r="66" spans="1:21">
      <c r="A66" s="5">
        <f>'Monthly Data'!A66</f>
        <v>40299</v>
      </c>
      <c r="B66" s="20">
        <f>'Monthly Data'!B66</f>
        <v>19813333.883333333</v>
      </c>
      <c r="C66">
        <f>'Monthly Data'!C66</f>
        <v>121.1</v>
      </c>
      <c r="D66">
        <f>'Monthly Data'!D66</f>
        <v>34.9</v>
      </c>
      <c r="E66">
        <f>'Monthly Data'!E66</f>
        <v>253.5</v>
      </c>
      <c r="F66">
        <f>'Monthly Data'!F66</f>
        <v>20</v>
      </c>
      <c r="G66">
        <f>'Monthly Data'!G66</f>
        <v>1</v>
      </c>
      <c r="H66">
        <f>'Monthly Data'!H66</f>
        <v>0</v>
      </c>
      <c r="I66">
        <f>'Monthly Data'!I66</f>
        <v>6</v>
      </c>
      <c r="J66">
        <f>'Monthly Data'!J66</f>
        <v>31</v>
      </c>
      <c r="L66">
        <f t="shared" ref="L66:L109" si="18">const</f>
        <v>-12284712.9336261</v>
      </c>
      <c r="M66">
        <f t="shared" ref="M66:M97" si="19">LondonHDD*C66</f>
        <v>1339343.3741243726</v>
      </c>
      <c r="N66">
        <f t="shared" ref="N66:N97" si="20">LondonCDD*D66</f>
        <v>1441106.3318408509</v>
      </c>
      <c r="O66">
        <f t="shared" ref="O66:O97" si="21">LONFTE*E66</f>
        <v>8184642.7444372382</v>
      </c>
      <c r="P66">
        <f t="shared" ref="P66:P97" si="22">PeakDays*F66</f>
        <v>970437.04673321801</v>
      </c>
      <c r="Q66">
        <f t="shared" ref="Q66:Q97" si="23">Spring*G66</f>
        <v>-1331507.4488301701</v>
      </c>
      <c r="R66">
        <f t="shared" ref="R66:R97" si="24">Fall*H66</f>
        <v>0</v>
      </c>
      <c r="S66">
        <f t="shared" ref="S66:S97" si="25">trend*I66</f>
        <v>-833623.10853189602</v>
      </c>
      <c r="T66">
        <f t="shared" ref="T66:T97" si="26">MonthDays*J66</f>
        <v>22370239.170913793</v>
      </c>
      <c r="U66">
        <f t="shared" si="9"/>
        <v>19855925.177061304</v>
      </c>
    </row>
    <row r="67" spans="1:21">
      <c r="A67" s="5">
        <f>'Monthly Data'!A67</f>
        <v>40330</v>
      </c>
      <c r="B67" s="20">
        <f>'Monthly Data'!B67</f>
        <v>20211623.123333335</v>
      </c>
      <c r="C67">
        <f>'Monthly Data'!C67</f>
        <v>23.6</v>
      </c>
      <c r="D67">
        <f>'Monthly Data'!D67</f>
        <v>57.5</v>
      </c>
      <c r="E67">
        <f>'Monthly Data'!E67</f>
        <v>260</v>
      </c>
      <c r="F67">
        <f>'Monthly Data'!F67</f>
        <v>22</v>
      </c>
      <c r="G67">
        <f>'Monthly Data'!G67</f>
        <v>0</v>
      </c>
      <c r="H67">
        <f>'Monthly Data'!H67</f>
        <v>0</v>
      </c>
      <c r="I67">
        <f>'Monthly Data'!I67</f>
        <v>6</v>
      </c>
      <c r="J67">
        <f>'Monthly Data'!J67</f>
        <v>30</v>
      </c>
      <c r="L67">
        <f t="shared" si="18"/>
        <v>-12284712.9336261</v>
      </c>
      <c r="M67">
        <f t="shared" si="19"/>
        <v>261011.590663379</v>
      </c>
      <c r="N67">
        <f t="shared" si="20"/>
        <v>2374315.5897091385</v>
      </c>
      <c r="O67">
        <f t="shared" si="21"/>
        <v>8394505.3789099883</v>
      </c>
      <c r="P67">
        <f t="shared" si="22"/>
        <v>1067480.7514065397</v>
      </c>
      <c r="Q67">
        <f t="shared" si="23"/>
        <v>0</v>
      </c>
      <c r="R67">
        <f t="shared" si="24"/>
        <v>0</v>
      </c>
      <c r="S67">
        <f t="shared" si="25"/>
        <v>-833623.10853189602</v>
      </c>
      <c r="T67">
        <f t="shared" si="26"/>
        <v>21648618.552497219</v>
      </c>
      <c r="U67">
        <f t="shared" ref="U67:U109" si="27">SUM(L67:T67)</f>
        <v>20627595.82102827</v>
      </c>
    </row>
    <row r="68" spans="1:21">
      <c r="A68" s="5">
        <f>'Monthly Data'!A68</f>
        <v>40360</v>
      </c>
      <c r="B68" s="20">
        <f>'Monthly Data'!B68</f>
        <v>24129649.153333332</v>
      </c>
      <c r="C68">
        <f>'Monthly Data'!C68</f>
        <v>5.6</v>
      </c>
      <c r="D68">
        <f>'Monthly Data'!D68</f>
        <v>129.69999999999999</v>
      </c>
      <c r="E68">
        <f>'Monthly Data'!E68</f>
        <v>261.7</v>
      </c>
      <c r="F68">
        <f>'Monthly Data'!F68</f>
        <v>21</v>
      </c>
      <c r="G68">
        <f>'Monthly Data'!G68</f>
        <v>0</v>
      </c>
      <c r="H68">
        <f>'Monthly Data'!H68</f>
        <v>0</v>
      </c>
      <c r="I68">
        <f>'Monthly Data'!I68</f>
        <v>6</v>
      </c>
      <c r="J68">
        <f>'Monthly Data'!J68</f>
        <v>31</v>
      </c>
      <c r="L68">
        <f t="shared" si="18"/>
        <v>-12284712.9336261</v>
      </c>
      <c r="M68">
        <f t="shared" si="19"/>
        <v>61934.953716733995</v>
      </c>
      <c r="N68">
        <f t="shared" si="20"/>
        <v>5355630.1214830475</v>
      </c>
      <c r="O68">
        <f t="shared" si="21"/>
        <v>8449392.5294643994</v>
      </c>
      <c r="P68">
        <f t="shared" si="22"/>
        <v>1018958.899069879</v>
      </c>
      <c r="Q68">
        <f t="shared" si="23"/>
        <v>0</v>
      </c>
      <c r="R68">
        <f t="shared" si="24"/>
        <v>0</v>
      </c>
      <c r="S68">
        <f t="shared" si="25"/>
        <v>-833623.10853189602</v>
      </c>
      <c r="T68">
        <f t="shared" si="26"/>
        <v>22370239.170913793</v>
      </c>
      <c r="U68">
        <f t="shared" si="27"/>
        <v>24137819.632489856</v>
      </c>
    </row>
    <row r="69" spans="1:21">
      <c r="A69" s="5">
        <f>'Monthly Data'!A69</f>
        <v>40391</v>
      </c>
      <c r="B69" s="20">
        <f>'Monthly Data'!B69</f>
        <v>23362004.293333333</v>
      </c>
      <c r="C69">
        <f>'Monthly Data'!C69</f>
        <v>6</v>
      </c>
      <c r="D69">
        <f>'Monthly Data'!D69</f>
        <v>121.7</v>
      </c>
      <c r="E69">
        <f>'Monthly Data'!E69</f>
        <v>259.39999999999998</v>
      </c>
      <c r="F69">
        <f>'Monthly Data'!F69</f>
        <v>21</v>
      </c>
      <c r="G69">
        <f>'Monthly Data'!G69</f>
        <v>0</v>
      </c>
      <c r="H69">
        <f>'Monthly Data'!H69</f>
        <v>0</v>
      </c>
      <c r="I69">
        <f>'Monthly Data'!I69</f>
        <v>6</v>
      </c>
      <c r="J69">
        <f>'Monthly Data'!J69</f>
        <v>31</v>
      </c>
      <c r="L69">
        <f t="shared" si="18"/>
        <v>-12284712.9336261</v>
      </c>
      <c r="M69">
        <f t="shared" si="19"/>
        <v>66358.878982214999</v>
      </c>
      <c r="N69">
        <f t="shared" si="20"/>
        <v>5025290.56117569</v>
      </c>
      <c r="O69">
        <f t="shared" si="21"/>
        <v>8375133.443420195</v>
      </c>
      <c r="P69">
        <f t="shared" si="22"/>
        <v>1018958.899069879</v>
      </c>
      <c r="Q69">
        <f t="shared" si="23"/>
        <v>0</v>
      </c>
      <c r="R69">
        <f t="shared" si="24"/>
        <v>0</v>
      </c>
      <c r="S69">
        <f t="shared" si="25"/>
        <v>-833623.10853189602</v>
      </c>
      <c r="T69">
        <f t="shared" si="26"/>
        <v>22370239.170913793</v>
      </c>
      <c r="U69">
        <f t="shared" si="27"/>
        <v>23737644.911403775</v>
      </c>
    </row>
    <row r="70" spans="1:21">
      <c r="A70" s="5">
        <f>'Monthly Data'!A70</f>
        <v>40422</v>
      </c>
      <c r="B70" s="20">
        <f>'Monthly Data'!B70</f>
        <v>18923454.90333334</v>
      </c>
      <c r="C70">
        <f>'Monthly Data'!C70</f>
        <v>87.9</v>
      </c>
      <c r="D70">
        <f>'Monthly Data'!D70</f>
        <v>24.1</v>
      </c>
      <c r="E70">
        <f>'Monthly Data'!E70</f>
        <v>253.5</v>
      </c>
      <c r="F70">
        <f>'Monthly Data'!F70</f>
        <v>21</v>
      </c>
      <c r="G70">
        <f>'Monthly Data'!G70</f>
        <v>0</v>
      </c>
      <c r="H70">
        <f>'Monthly Data'!H70</f>
        <v>1</v>
      </c>
      <c r="I70">
        <f>'Monthly Data'!I70</f>
        <v>6</v>
      </c>
      <c r="J70">
        <f>'Monthly Data'!J70</f>
        <v>30</v>
      </c>
      <c r="L70">
        <f t="shared" si="18"/>
        <v>-12284712.9336261</v>
      </c>
      <c r="M70">
        <f t="shared" si="19"/>
        <v>972157.57708944986</v>
      </c>
      <c r="N70">
        <f t="shared" si="20"/>
        <v>995147.92542591726</v>
      </c>
      <c r="O70">
        <f t="shared" si="21"/>
        <v>8184642.7444372382</v>
      </c>
      <c r="P70">
        <f t="shared" si="22"/>
        <v>1018958.899069879</v>
      </c>
      <c r="Q70">
        <f t="shared" si="23"/>
        <v>0</v>
      </c>
      <c r="R70">
        <f t="shared" si="24"/>
        <v>-816675.042767431</v>
      </c>
      <c r="S70">
        <f t="shared" si="25"/>
        <v>-833623.10853189602</v>
      </c>
      <c r="T70">
        <f t="shared" si="26"/>
        <v>21648618.552497219</v>
      </c>
      <c r="U70">
        <f t="shared" si="27"/>
        <v>18884514.613594275</v>
      </c>
    </row>
    <row r="71" spans="1:21">
      <c r="A71" s="5">
        <f>'Monthly Data'!A71</f>
        <v>40452</v>
      </c>
      <c r="B71" s="20">
        <f>'Monthly Data'!B71</f>
        <v>19435090.90333334</v>
      </c>
      <c r="C71">
        <f>'Monthly Data'!C71</f>
        <v>239.5</v>
      </c>
      <c r="D71">
        <f>'Monthly Data'!D71</f>
        <v>0</v>
      </c>
      <c r="E71">
        <f>'Monthly Data'!E71</f>
        <v>248.3</v>
      </c>
      <c r="F71">
        <f>'Monthly Data'!F71</f>
        <v>20</v>
      </c>
      <c r="G71">
        <f>'Monthly Data'!G71</f>
        <v>0</v>
      </c>
      <c r="H71">
        <f>'Monthly Data'!H71</f>
        <v>1</v>
      </c>
      <c r="I71">
        <f>'Monthly Data'!I71</f>
        <v>6</v>
      </c>
      <c r="J71">
        <f>'Monthly Data'!J71</f>
        <v>31</v>
      </c>
      <c r="L71">
        <f t="shared" si="18"/>
        <v>-12284712.9336261</v>
      </c>
      <c r="M71">
        <f t="shared" si="19"/>
        <v>2648825.2527067489</v>
      </c>
      <c r="N71">
        <f t="shared" si="20"/>
        <v>0</v>
      </c>
      <c r="O71">
        <f t="shared" si="21"/>
        <v>8016752.6368590388</v>
      </c>
      <c r="P71">
        <f t="shared" si="22"/>
        <v>970437.04673321801</v>
      </c>
      <c r="Q71">
        <f t="shared" si="23"/>
        <v>0</v>
      </c>
      <c r="R71">
        <f t="shared" si="24"/>
        <v>-816675.042767431</v>
      </c>
      <c r="S71">
        <f t="shared" si="25"/>
        <v>-833623.10853189602</v>
      </c>
      <c r="T71">
        <f t="shared" si="26"/>
        <v>22370239.170913793</v>
      </c>
      <c r="U71">
        <f t="shared" si="27"/>
        <v>20071243.022287372</v>
      </c>
    </row>
    <row r="72" spans="1:21">
      <c r="A72" s="5">
        <f>'Monthly Data'!A72</f>
        <v>40483</v>
      </c>
      <c r="B72" s="20">
        <f>'Monthly Data'!B72</f>
        <v>21055943.953333341</v>
      </c>
      <c r="C72">
        <f>'Monthly Data'!C72</f>
        <v>413.6</v>
      </c>
      <c r="D72">
        <f>'Monthly Data'!D72</f>
        <v>0</v>
      </c>
      <c r="E72">
        <f>'Monthly Data'!E72</f>
        <v>249.7</v>
      </c>
      <c r="F72">
        <f>'Monthly Data'!F72</f>
        <v>22</v>
      </c>
      <c r="G72">
        <f>'Monthly Data'!G72</f>
        <v>0</v>
      </c>
      <c r="H72">
        <f>'Monthly Data'!H72</f>
        <v>1</v>
      </c>
      <c r="I72">
        <f>'Monthly Data'!I72</f>
        <v>6</v>
      </c>
      <c r="J72">
        <f>'Monthly Data'!J72</f>
        <v>30</v>
      </c>
      <c r="L72">
        <f t="shared" si="18"/>
        <v>-12284712.9336261</v>
      </c>
      <c r="M72">
        <f t="shared" si="19"/>
        <v>4574338.7245073542</v>
      </c>
      <c r="N72">
        <f t="shared" si="20"/>
        <v>0</v>
      </c>
      <c r="O72">
        <f t="shared" si="21"/>
        <v>8061953.8196685538</v>
      </c>
      <c r="P72">
        <f t="shared" si="22"/>
        <v>1067480.7514065397</v>
      </c>
      <c r="Q72">
        <f t="shared" si="23"/>
        <v>0</v>
      </c>
      <c r="R72">
        <f t="shared" si="24"/>
        <v>-816675.042767431</v>
      </c>
      <c r="S72">
        <f t="shared" si="25"/>
        <v>-833623.10853189602</v>
      </c>
      <c r="T72">
        <f t="shared" si="26"/>
        <v>21648618.552497219</v>
      </c>
      <c r="U72">
        <f t="shared" si="27"/>
        <v>21417380.763154238</v>
      </c>
    </row>
    <row r="73" spans="1:21">
      <c r="A73" s="5">
        <f>'Monthly Data'!A73</f>
        <v>40513</v>
      </c>
      <c r="B73" s="20">
        <f>'Monthly Data'!B73</f>
        <v>25379014.213333335</v>
      </c>
      <c r="C73">
        <f>'Monthly Data'!C73</f>
        <v>713.5</v>
      </c>
      <c r="D73">
        <f>'Monthly Data'!D73</f>
        <v>0</v>
      </c>
      <c r="E73">
        <f>'Monthly Data'!E73</f>
        <v>251.5</v>
      </c>
      <c r="F73">
        <f>'Monthly Data'!F73</f>
        <v>21</v>
      </c>
      <c r="G73">
        <f>'Monthly Data'!G73</f>
        <v>0</v>
      </c>
      <c r="H73">
        <f>'Monthly Data'!H73</f>
        <v>0</v>
      </c>
      <c r="I73">
        <f>'Monthly Data'!I73</f>
        <v>6</v>
      </c>
      <c r="J73">
        <f>'Monthly Data'!J73</f>
        <v>31</v>
      </c>
      <c r="L73">
        <f t="shared" si="18"/>
        <v>-12284712.9336261</v>
      </c>
      <c r="M73">
        <f t="shared" si="19"/>
        <v>7891176.6923017334</v>
      </c>
      <c r="N73">
        <f t="shared" si="20"/>
        <v>0</v>
      </c>
      <c r="O73">
        <f t="shared" si="21"/>
        <v>8120069.6261379309</v>
      </c>
      <c r="P73">
        <f t="shared" si="22"/>
        <v>1018958.899069879</v>
      </c>
      <c r="Q73">
        <f t="shared" si="23"/>
        <v>0</v>
      </c>
      <c r="R73">
        <f t="shared" si="24"/>
        <v>0</v>
      </c>
      <c r="S73">
        <f t="shared" si="25"/>
        <v>-833623.10853189602</v>
      </c>
      <c r="T73">
        <f t="shared" si="26"/>
        <v>22370239.170913793</v>
      </c>
      <c r="U73">
        <f t="shared" si="27"/>
        <v>26282108.346265338</v>
      </c>
    </row>
    <row r="74" spans="1:21">
      <c r="A74" s="5">
        <f>'Monthly Data'!A74</f>
        <v>40544</v>
      </c>
      <c r="B74" s="20">
        <f>'Monthly Data'!B74</f>
        <v>25968288.383333337</v>
      </c>
      <c r="C74">
        <f>'Monthly Data'!C74</f>
        <v>798.8</v>
      </c>
      <c r="D74">
        <f>'Monthly Data'!D74</f>
        <v>0</v>
      </c>
      <c r="E74">
        <f>'Monthly Data'!E74</f>
        <v>251.6</v>
      </c>
      <c r="F74">
        <f>'Monthly Data'!F74</f>
        <v>20</v>
      </c>
      <c r="G74">
        <f>'Monthly Data'!G74</f>
        <v>0</v>
      </c>
      <c r="H74">
        <f>'Monthly Data'!H74</f>
        <v>0</v>
      </c>
      <c r="I74">
        <f>'Monthly Data'!I74</f>
        <v>7</v>
      </c>
      <c r="J74">
        <f>'Monthly Data'!J74</f>
        <v>31</v>
      </c>
      <c r="L74">
        <f t="shared" si="18"/>
        <v>-12284712.9336261</v>
      </c>
      <c r="M74">
        <f t="shared" si="19"/>
        <v>8834578.7551655564</v>
      </c>
      <c r="N74">
        <f t="shared" si="20"/>
        <v>0</v>
      </c>
      <c r="O74">
        <f t="shared" si="21"/>
        <v>8123298.282052896</v>
      </c>
      <c r="P74">
        <f t="shared" si="22"/>
        <v>970437.04673321801</v>
      </c>
      <c r="Q74">
        <f t="shared" si="23"/>
        <v>0</v>
      </c>
      <c r="R74">
        <f t="shared" si="24"/>
        <v>0</v>
      </c>
      <c r="S74">
        <f t="shared" si="25"/>
        <v>-972560.29328721203</v>
      </c>
      <c r="T74">
        <f t="shared" si="26"/>
        <v>22370239.170913793</v>
      </c>
      <c r="U74">
        <f t="shared" si="27"/>
        <v>27041280.02795215</v>
      </c>
    </row>
    <row r="75" spans="1:21">
      <c r="A75" s="5">
        <f>'Monthly Data'!A75</f>
        <v>40575</v>
      </c>
      <c r="B75" s="20">
        <f>'Monthly Data'!B75</f>
        <v>22895626.133333344</v>
      </c>
      <c r="C75">
        <f>'Monthly Data'!C75</f>
        <v>677.8</v>
      </c>
      <c r="D75">
        <f>'Monthly Data'!D75</f>
        <v>0</v>
      </c>
      <c r="E75">
        <f>'Monthly Data'!E75</f>
        <v>250.6</v>
      </c>
      <c r="F75">
        <f>'Monthly Data'!F75</f>
        <v>19</v>
      </c>
      <c r="G75">
        <f>'Monthly Data'!G75</f>
        <v>0</v>
      </c>
      <c r="H75">
        <f>'Monthly Data'!H75</f>
        <v>0</v>
      </c>
      <c r="I75">
        <f>'Monthly Data'!I75</f>
        <v>7</v>
      </c>
      <c r="J75">
        <f>'Monthly Data'!J75</f>
        <v>28</v>
      </c>
      <c r="L75">
        <f t="shared" si="18"/>
        <v>-12284712.9336261</v>
      </c>
      <c r="M75">
        <f t="shared" si="19"/>
        <v>7496341.362357554</v>
      </c>
      <c r="N75">
        <f t="shared" si="20"/>
        <v>0</v>
      </c>
      <c r="O75">
        <f t="shared" si="21"/>
        <v>8091011.7229032423</v>
      </c>
      <c r="P75">
        <f t="shared" si="22"/>
        <v>921915.19439655705</v>
      </c>
      <c r="Q75">
        <f t="shared" si="23"/>
        <v>0</v>
      </c>
      <c r="R75">
        <f t="shared" si="24"/>
        <v>0</v>
      </c>
      <c r="S75">
        <f t="shared" si="25"/>
        <v>-972560.29328721203</v>
      </c>
      <c r="T75">
        <f t="shared" si="26"/>
        <v>20205377.315664072</v>
      </c>
      <c r="U75">
        <f t="shared" si="27"/>
        <v>23457372.368408114</v>
      </c>
    </row>
    <row r="76" spans="1:21">
      <c r="A76" s="5">
        <f>'Monthly Data'!A76</f>
        <v>40603</v>
      </c>
      <c r="B76" s="20">
        <f>'Monthly Data'!B76</f>
        <v>23442172.173333336</v>
      </c>
      <c r="C76">
        <f>'Monthly Data'!C76</f>
        <v>599.6</v>
      </c>
      <c r="D76">
        <f>'Monthly Data'!D76</f>
        <v>0</v>
      </c>
      <c r="E76">
        <f>'Monthly Data'!E76</f>
        <v>251.7</v>
      </c>
      <c r="F76">
        <f>'Monthly Data'!F76</f>
        <v>23</v>
      </c>
      <c r="G76">
        <f>'Monthly Data'!G76</f>
        <v>1</v>
      </c>
      <c r="H76">
        <f>'Monthly Data'!H76</f>
        <v>0</v>
      </c>
      <c r="I76">
        <f>'Monthly Data'!I76</f>
        <v>7</v>
      </c>
      <c r="J76">
        <f>'Monthly Data'!J76</f>
        <v>31</v>
      </c>
      <c r="L76">
        <f t="shared" si="18"/>
        <v>-12284712.9336261</v>
      </c>
      <c r="M76">
        <f t="shared" si="19"/>
        <v>6631463.9729560195</v>
      </c>
      <c r="N76">
        <f t="shared" si="20"/>
        <v>0</v>
      </c>
      <c r="O76">
        <f t="shared" si="21"/>
        <v>8126526.9379678611</v>
      </c>
      <c r="P76">
        <f t="shared" si="22"/>
        <v>1116002.6037432007</v>
      </c>
      <c r="Q76">
        <f t="shared" si="23"/>
        <v>-1331507.4488301701</v>
      </c>
      <c r="R76">
        <f t="shared" si="24"/>
        <v>0</v>
      </c>
      <c r="S76">
        <f t="shared" si="25"/>
        <v>-972560.29328721203</v>
      </c>
      <c r="T76">
        <f t="shared" si="26"/>
        <v>22370239.170913793</v>
      </c>
      <c r="U76">
        <f t="shared" si="27"/>
        <v>23655452.009837393</v>
      </c>
    </row>
    <row r="77" spans="1:21">
      <c r="A77" s="5">
        <f>'Monthly Data'!A77</f>
        <v>40634</v>
      </c>
      <c r="B77" s="20">
        <f>'Monthly Data'!B77</f>
        <v>19943782.243333336</v>
      </c>
      <c r="C77">
        <f>'Monthly Data'!C77</f>
        <v>330.4</v>
      </c>
      <c r="D77">
        <f>'Monthly Data'!D77</f>
        <v>0</v>
      </c>
      <c r="E77">
        <f>'Monthly Data'!E77</f>
        <v>255.1</v>
      </c>
      <c r="F77">
        <f>'Monthly Data'!F77</f>
        <v>19</v>
      </c>
      <c r="G77">
        <f>'Monthly Data'!G77</f>
        <v>1</v>
      </c>
      <c r="H77">
        <f>'Monthly Data'!H77</f>
        <v>0</v>
      </c>
      <c r="I77">
        <f>'Monthly Data'!I77</f>
        <v>7</v>
      </c>
      <c r="J77">
        <f>'Monthly Data'!J77</f>
        <v>30</v>
      </c>
      <c r="L77">
        <f t="shared" si="18"/>
        <v>-12284712.9336261</v>
      </c>
      <c r="M77">
        <f t="shared" si="19"/>
        <v>3654162.2692873059</v>
      </c>
      <c r="N77">
        <f t="shared" si="20"/>
        <v>0</v>
      </c>
      <c r="O77">
        <f t="shared" si="21"/>
        <v>8236301.2390766842</v>
      </c>
      <c r="P77">
        <f t="shared" si="22"/>
        <v>921915.19439655705</v>
      </c>
      <c r="Q77">
        <f t="shared" si="23"/>
        <v>-1331507.4488301701</v>
      </c>
      <c r="R77">
        <f t="shared" si="24"/>
        <v>0</v>
      </c>
      <c r="S77">
        <f t="shared" si="25"/>
        <v>-972560.29328721203</v>
      </c>
      <c r="T77">
        <f t="shared" si="26"/>
        <v>21648618.552497219</v>
      </c>
      <c r="U77">
        <f t="shared" si="27"/>
        <v>19872216.579514284</v>
      </c>
    </row>
    <row r="78" spans="1:21">
      <c r="A78" s="5">
        <f>'Monthly Data'!A78</f>
        <v>40664</v>
      </c>
      <c r="B78" s="20">
        <f>'Monthly Data'!B78</f>
        <v>19207800.74333334</v>
      </c>
      <c r="C78">
        <f>'Monthly Data'!C78</f>
        <v>126.4</v>
      </c>
      <c r="D78">
        <f>'Monthly Data'!D78</f>
        <v>17.399999999999999</v>
      </c>
      <c r="E78">
        <f>'Monthly Data'!E78</f>
        <v>257.5</v>
      </c>
      <c r="F78">
        <f>'Monthly Data'!F78</f>
        <v>21</v>
      </c>
      <c r="G78">
        <f>'Monthly Data'!G78</f>
        <v>1</v>
      </c>
      <c r="H78">
        <f>'Monthly Data'!H78</f>
        <v>0</v>
      </c>
      <c r="I78">
        <f>'Monthly Data'!I78</f>
        <v>7</v>
      </c>
      <c r="J78">
        <f>'Monthly Data'!J78</f>
        <v>31</v>
      </c>
      <c r="L78">
        <f t="shared" si="18"/>
        <v>-12284712.9336261</v>
      </c>
      <c r="M78">
        <f t="shared" si="19"/>
        <v>1397960.383891996</v>
      </c>
      <c r="N78">
        <f t="shared" si="20"/>
        <v>718488.54366850446</v>
      </c>
      <c r="O78">
        <f t="shared" si="21"/>
        <v>8313788.9810358537</v>
      </c>
      <c r="P78">
        <f t="shared" si="22"/>
        <v>1018958.899069879</v>
      </c>
      <c r="Q78">
        <f t="shared" si="23"/>
        <v>-1331507.4488301701</v>
      </c>
      <c r="R78">
        <f t="shared" si="24"/>
        <v>0</v>
      </c>
      <c r="S78">
        <f t="shared" si="25"/>
        <v>-972560.29328721203</v>
      </c>
      <c r="T78">
        <f t="shared" si="26"/>
        <v>22370239.170913793</v>
      </c>
      <c r="U78">
        <f t="shared" si="27"/>
        <v>19230655.302836545</v>
      </c>
    </row>
    <row r="79" spans="1:21">
      <c r="A79" s="5">
        <f>'Monthly Data'!A79</f>
        <v>40695</v>
      </c>
      <c r="B79" s="20">
        <f>'Monthly Data'!B79</f>
        <v>19760831.673333336</v>
      </c>
      <c r="C79">
        <f>'Monthly Data'!C79</f>
        <v>27</v>
      </c>
      <c r="D79">
        <f>'Monthly Data'!D79</f>
        <v>39.6</v>
      </c>
      <c r="E79">
        <f>'Monthly Data'!E79</f>
        <v>258.8</v>
      </c>
      <c r="F79">
        <f>'Monthly Data'!F79</f>
        <v>22</v>
      </c>
      <c r="G79">
        <f>'Monthly Data'!G79</f>
        <v>0</v>
      </c>
      <c r="H79">
        <f>'Monthly Data'!H79</f>
        <v>0</v>
      </c>
      <c r="I79">
        <f>'Monthly Data'!I79</f>
        <v>7</v>
      </c>
      <c r="J79">
        <f>'Monthly Data'!J79</f>
        <v>30</v>
      </c>
      <c r="L79">
        <f t="shared" si="18"/>
        <v>-12284712.9336261</v>
      </c>
      <c r="M79">
        <f t="shared" si="19"/>
        <v>298614.95541996747</v>
      </c>
      <c r="N79">
        <f t="shared" si="20"/>
        <v>1635180.8235214241</v>
      </c>
      <c r="O79">
        <f t="shared" si="21"/>
        <v>8355761.5079304036</v>
      </c>
      <c r="P79">
        <f t="shared" si="22"/>
        <v>1067480.7514065397</v>
      </c>
      <c r="Q79">
        <f t="shared" si="23"/>
        <v>0</v>
      </c>
      <c r="R79">
        <f t="shared" si="24"/>
        <v>0</v>
      </c>
      <c r="S79">
        <f t="shared" si="25"/>
        <v>-972560.29328721203</v>
      </c>
      <c r="T79">
        <f t="shared" si="26"/>
        <v>21648618.552497219</v>
      </c>
      <c r="U79">
        <f t="shared" si="27"/>
        <v>19748383.363862243</v>
      </c>
    </row>
    <row r="80" spans="1:21">
      <c r="A80" s="5">
        <f>'Monthly Data'!A80</f>
        <v>40725</v>
      </c>
      <c r="B80" s="20">
        <f>'Monthly Data'!B80</f>
        <v>25169327.073333334</v>
      </c>
      <c r="C80">
        <f>'Monthly Data'!C80</f>
        <v>0</v>
      </c>
      <c r="D80">
        <f>'Monthly Data'!D80</f>
        <v>160.9</v>
      </c>
      <c r="E80">
        <f>'Monthly Data'!E80</f>
        <v>261.3</v>
      </c>
      <c r="F80">
        <f>'Monthly Data'!F80</f>
        <v>20</v>
      </c>
      <c r="G80">
        <f>'Monthly Data'!G80</f>
        <v>0</v>
      </c>
      <c r="H80">
        <f>'Monthly Data'!H80</f>
        <v>0</v>
      </c>
      <c r="I80">
        <f>'Monthly Data'!I80</f>
        <v>7</v>
      </c>
      <c r="J80">
        <f>'Monthly Data'!J80</f>
        <v>31</v>
      </c>
      <c r="L80">
        <f t="shared" si="18"/>
        <v>-12284712.9336261</v>
      </c>
      <c r="M80">
        <f t="shared" si="19"/>
        <v>0</v>
      </c>
      <c r="N80">
        <f t="shared" si="20"/>
        <v>6643954.4066817462</v>
      </c>
      <c r="O80">
        <f t="shared" si="21"/>
        <v>8436477.9058045391</v>
      </c>
      <c r="P80">
        <f t="shared" si="22"/>
        <v>970437.04673321801</v>
      </c>
      <c r="Q80">
        <f t="shared" si="23"/>
        <v>0</v>
      </c>
      <c r="R80">
        <f t="shared" si="24"/>
        <v>0</v>
      </c>
      <c r="S80">
        <f t="shared" si="25"/>
        <v>-972560.29328721203</v>
      </c>
      <c r="T80">
        <f t="shared" si="26"/>
        <v>22370239.170913793</v>
      </c>
      <c r="U80">
        <f t="shared" si="27"/>
        <v>25163835.303219985</v>
      </c>
    </row>
    <row r="81" spans="1:21">
      <c r="A81" s="5">
        <f>'Monthly Data'!A81</f>
        <v>40756</v>
      </c>
      <c r="B81" s="20">
        <f>'Monthly Data'!B81</f>
        <v>22460865.073333338</v>
      </c>
      <c r="C81">
        <f>'Monthly Data'!C81</f>
        <v>1.5</v>
      </c>
      <c r="D81">
        <f>'Monthly Data'!D81</f>
        <v>82.9</v>
      </c>
      <c r="E81">
        <f>'Monthly Data'!E81</f>
        <v>263.60000000000002</v>
      </c>
      <c r="F81">
        <f>'Monthly Data'!F81</f>
        <v>22</v>
      </c>
      <c r="G81">
        <f>'Monthly Data'!G81</f>
        <v>0</v>
      </c>
      <c r="H81">
        <f>'Monthly Data'!H81</f>
        <v>0</v>
      </c>
      <c r="I81">
        <f>'Monthly Data'!I81</f>
        <v>7</v>
      </c>
      <c r="J81">
        <f>'Monthly Data'!J81</f>
        <v>31</v>
      </c>
      <c r="L81">
        <f t="shared" si="18"/>
        <v>-12284712.9336261</v>
      </c>
      <c r="M81">
        <f t="shared" si="19"/>
        <v>16589.71974555375</v>
      </c>
      <c r="N81">
        <f t="shared" si="20"/>
        <v>3423143.6936850017</v>
      </c>
      <c r="O81">
        <f t="shared" si="21"/>
        <v>8510736.9918487426</v>
      </c>
      <c r="P81">
        <f t="shared" si="22"/>
        <v>1067480.7514065397</v>
      </c>
      <c r="Q81">
        <f t="shared" si="23"/>
        <v>0</v>
      </c>
      <c r="R81">
        <f t="shared" si="24"/>
        <v>0</v>
      </c>
      <c r="S81">
        <f t="shared" si="25"/>
        <v>-972560.29328721203</v>
      </c>
      <c r="T81">
        <f t="shared" si="26"/>
        <v>22370239.170913793</v>
      </c>
      <c r="U81">
        <f t="shared" si="27"/>
        <v>22130917.100686319</v>
      </c>
    </row>
    <row r="82" spans="1:21">
      <c r="A82" s="5">
        <f>'Monthly Data'!A82</f>
        <v>40787</v>
      </c>
      <c r="B82" s="20">
        <f>'Monthly Data'!B82</f>
        <v>19343184.393333334</v>
      </c>
      <c r="C82">
        <f>'Monthly Data'!C82</f>
        <v>71.900000000000006</v>
      </c>
      <c r="D82">
        <f>'Monthly Data'!D82</f>
        <v>29</v>
      </c>
      <c r="E82">
        <f>'Monthly Data'!E82</f>
        <v>264.8</v>
      </c>
      <c r="F82">
        <f>'Monthly Data'!F82</f>
        <v>21</v>
      </c>
      <c r="G82">
        <f>'Monthly Data'!G82</f>
        <v>0</v>
      </c>
      <c r="H82">
        <f>'Monthly Data'!H82</f>
        <v>1</v>
      </c>
      <c r="I82">
        <f>'Monthly Data'!I82</f>
        <v>7</v>
      </c>
      <c r="J82">
        <f>'Monthly Data'!J82</f>
        <v>30</v>
      </c>
      <c r="L82">
        <f t="shared" si="18"/>
        <v>-12284712.9336261</v>
      </c>
      <c r="M82">
        <f t="shared" si="19"/>
        <v>795200.56647020986</v>
      </c>
      <c r="N82">
        <f t="shared" si="20"/>
        <v>1197480.9061141741</v>
      </c>
      <c r="O82">
        <f t="shared" si="21"/>
        <v>8549480.8628283273</v>
      </c>
      <c r="P82">
        <f t="shared" si="22"/>
        <v>1018958.899069879</v>
      </c>
      <c r="Q82">
        <f t="shared" si="23"/>
        <v>0</v>
      </c>
      <c r="R82">
        <f t="shared" si="24"/>
        <v>-816675.042767431</v>
      </c>
      <c r="S82">
        <f t="shared" si="25"/>
        <v>-972560.29328721203</v>
      </c>
      <c r="T82">
        <f t="shared" si="26"/>
        <v>21648618.552497219</v>
      </c>
      <c r="U82">
        <f t="shared" si="27"/>
        <v>19135791.517299067</v>
      </c>
    </row>
    <row r="83" spans="1:21">
      <c r="A83" s="5">
        <f>'Monthly Data'!A83</f>
        <v>40817</v>
      </c>
      <c r="B83" s="20">
        <f>'Monthly Data'!B83</f>
        <v>19754696.887333337</v>
      </c>
      <c r="C83">
        <f>'Monthly Data'!C83</f>
        <v>234.6</v>
      </c>
      <c r="D83">
        <f>'Monthly Data'!D83</f>
        <v>0</v>
      </c>
      <c r="E83">
        <f>'Monthly Data'!E83</f>
        <v>260.3</v>
      </c>
      <c r="F83">
        <f>'Monthly Data'!F83</f>
        <v>20</v>
      </c>
      <c r="G83">
        <f>'Monthly Data'!G83</f>
        <v>0</v>
      </c>
      <c r="H83">
        <f>'Monthly Data'!H83</f>
        <v>1</v>
      </c>
      <c r="I83">
        <f>'Monthly Data'!I83</f>
        <v>7</v>
      </c>
      <c r="J83">
        <f>'Monthly Data'!J83</f>
        <v>31</v>
      </c>
      <c r="L83">
        <f t="shared" si="18"/>
        <v>-12284712.9336261</v>
      </c>
      <c r="M83">
        <f t="shared" si="19"/>
        <v>2594632.1682046065</v>
      </c>
      <c r="N83">
        <f t="shared" si="20"/>
        <v>0</v>
      </c>
      <c r="O83">
        <f t="shared" si="21"/>
        <v>8404191.3466548845</v>
      </c>
      <c r="P83">
        <f t="shared" si="22"/>
        <v>970437.04673321801</v>
      </c>
      <c r="Q83">
        <f t="shared" si="23"/>
        <v>0</v>
      </c>
      <c r="R83">
        <f t="shared" si="24"/>
        <v>-816675.042767431</v>
      </c>
      <c r="S83">
        <f t="shared" si="25"/>
        <v>-972560.29328721203</v>
      </c>
      <c r="T83">
        <f t="shared" si="26"/>
        <v>22370239.170913793</v>
      </c>
      <c r="U83">
        <f t="shared" si="27"/>
        <v>20265551.462825757</v>
      </c>
    </row>
    <row r="84" spans="1:21">
      <c r="A84" s="5">
        <f>'Monthly Data'!A84</f>
        <v>40848</v>
      </c>
      <c r="B84" s="20">
        <f>'Monthly Data'!B84</f>
        <v>20484671.063333333</v>
      </c>
      <c r="C84">
        <f>'Monthly Data'!C84</f>
        <v>347.9</v>
      </c>
      <c r="D84">
        <f>'Monthly Data'!D84</f>
        <v>0</v>
      </c>
      <c r="E84">
        <f>'Monthly Data'!E84</f>
        <v>254.2</v>
      </c>
      <c r="F84">
        <f>'Monthly Data'!F84</f>
        <v>22</v>
      </c>
      <c r="G84">
        <f>'Monthly Data'!G84</f>
        <v>0</v>
      </c>
      <c r="H84">
        <f>'Monthly Data'!H84</f>
        <v>1</v>
      </c>
      <c r="I84">
        <f>'Monthly Data'!I84</f>
        <v>7</v>
      </c>
      <c r="J84">
        <f>'Monthly Data'!J84</f>
        <v>30</v>
      </c>
      <c r="L84">
        <f t="shared" si="18"/>
        <v>-12284712.9336261</v>
      </c>
      <c r="M84">
        <f t="shared" si="19"/>
        <v>3847708.9996520993</v>
      </c>
      <c r="N84">
        <f t="shared" si="20"/>
        <v>0</v>
      </c>
      <c r="O84">
        <f t="shared" si="21"/>
        <v>8207243.3358419957</v>
      </c>
      <c r="P84">
        <f t="shared" si="22"/>
        <v>1067480.7514065397</v>
      </c>
      <c r="Q84">
        <f t="shared" si="23"/>
        <v>0</v>
      </c>
      <c r="R84">
        <f t="shared" si="24"/>
        <v>-816675.042767431</v>
      </c>
      <c r="S84">
        <f t="shared" si="25"/>
        <v>-972560.29328721203</v>
      </c>
      <c r="T84">
        <f t="shared" si="26"/>
        <v>21648618.552497219</v>
      </c>
      <c r="U84">
        <f t="shared" si="27"/>
        <v>20697103.36971711</v>
      </c>
    </row>
    <row r="85" spans="1:21">
      <c r="A85" s="5">
        <f>'Monthly Data'!A85</f>
        <v>40878</v>
      </c>
      <c r="B85" s="20">
        <f>'Monthly Data'!B85</f>
        <v>24136908.163333334</v>
      </c>
      <c r="C85">
        <f>'Monthly Data'!C85</f>
        <v>548.4</v>
      </c>
      <c r="D85">
        <f>'Monthly Data'!D85</f>
        <v>0</v>
      </c>
      <c r="E85">
        <f>'Monthly Data'!E85</f>
        <v>252.5</v>
      </c>
      <c r="F85">
        <f>'Monthly Data'!F85</f>
        <v>20</v>
      </c>
      <c r="G85">
        <f>'Monthly Data'!G85</f>
        <v>0</v>
      </c>
      <c r="H85">
        <f>'Monthly Data'!H85</f>
        <v>0</v>
      </c>
      <c r="I85">
        <f>'Monthly Data'!I85</f>
        <v>7</v>
      </c>
      <c r="J85">
        <f>'Monthly Data'!J85</f>
        <v>31</v>
      </c>
      <c r="L85">
        <f t="shared" si="18"/>
        <v>-12284712.9336261</v>
      </c>
      <c r="M85">
        <f t="shared" si="19"/>
        <v>6065201.5389744509</v>
      </c>
      <c r="N85">
        <f t="shared" si="20"/>
        <v>0</v>
      </c>
      <c r="O85">
        <f t="shared" si="21"/>
        <v>8152356.1852875846</v>
      </c>
      <c r="P85">
        <f t="shared" si="22"/>
        <v>970437.04673321801</v>
      </c>
      <c r="Q85">
        <f t="shared" si="23"/>
        <v>0</v>
      </c>
      <c r="R85">
        <f t="shared" si="24"/>
        <v>0</v>
      </c>
      <c r="S85">
        <f t="shared" si="25"/>
        <v>-972560.29328721203</v>
      </c>
      <c r="T85">
        <f t="shared" si="26"/>
        <v>22370239.170913793</v>
      </c>
      <c r="U85">
        <f t="shared" si="27"/>
        <v>24300960.714995734</v>
      </c>
    </row>
    <row r="86" spans="1:21">
      <c r="A86" s="5">
        <f>'Monthly Data'!A86</f>
        <v>40909</v>
      </c>
      <c r="B86" s="20">
        <f>'Monthly Data'!B86</f>
        <v>24503624.296666659</v>
      </c>
      <c r="C86">
        <f>'Monthly Data'!C86</f>
        <v>644.79999999999995</v>
      </c>
      <c r="D86">
        <f>'Monthly Data'!D86</f>
        <v>0</v>
      </c>
      <c r="E86">
        <f>'Monthly Data'!E86</f>
        <v>250.9</v>
      </c>
      <c r="F86">
        <f>'Monthly Data'!F86</f>
        <v>21</v>
      </c>
      <c r="G86">
        <f>'Monthly Data'!G86</f>
        <v>0</v>
      </c>
      <c r="H86">
        <f>'Monthly Data'!H86</f>
        <v>0</v>
      </c>
      <c r="I86">
        <f>'Monthly Data'!I86</f>
        <v>8</v>
      </c>
      <c r="J86">
        <f>'Monthly Data'!J86</f>
        <v>31</v>
      </c>
      <c r="L86">
        <f t="shared" si="18"/>
        <v>-12284712.9336261</v>
      </c>
      <c r="M86">
        <f t="shared" si="19"/>
        <v>7131367.527955371</v>
      </c>
      <c r="N86">
        <f t="shared" si="20"/>
        <v>0</v>
      </c>
      <c r="O86">
        <f t="shared" si="21"/>
        <v>8100697.6906481385</v>
      </c>
      <c r="P86">
        <f t="shared" si="22"/>
        <v>1018958.899069879</v>
      </c>
      <c r="Q86">
        <f t="shared" si="23"/>
        <v>0</v>
      </c>
      <c r="R86">
        <f t="shared" si="24"/>
        <v>0</v>
      </c>
      <c r="S86">
        <f t="shared" si="25"/>
        <v>-1111497.478042528</v>
      </c>
      <c r="T86">
        <f t="shared" si="26"/>
        <v>22370239.170913793</v>
      </c>
      <c r="U86">
        <f t="shared" si="27"/>
        <v>25225052.876918554</v>
      </c>
    </row>
    <row r="87" spans="1:21">
      <c r="A87" s="5">
        <f>'Monthly Data'!A87</f>
        <v>40940</v>
      </c>
      <c r="B87" s="20">
        <f>'Monthly Data'!B87</f>
        <v>21864892.256666664</v>
      </c>
      <c r="C87">
        <f>'Monthly Data'!C87</f>
        <v>553</v>
      </c>
      <c r="D87">
        <f>'Monthly Data'!D87</f>
        <v>0</v>
      </c>
      <c r="E87">
        <f>'Monthly Data'!E87</f>
        <v>248.9</v>
      </c>
      <c r="F87">
        <f>'Monthly Data'!F87</f>
        <v>20</v>
      </c>
      <c r="G87">
        <f>'Monthly Data'!G87</f>
        <v>0</v>
      </c>
      <c r="H87">
        <f>'Monthly Data'!H87</f>
        <v>0</v>
      </c>
      <c r="I87">
        <f>'Monthly Data'!I87</f>
        <v>8</v>
      </c>
      <c r="J87">
        <f>'Monthly Data'!J87</f>
        <v>29</v>
      </c>
      <c r="L87">
        <f t="shared" si="18"/>
        <v>-12284712.9336261</v>
      </c>
      <c r="M87">
        <f t="shared" si="19"/>
        <v>6116076.679527482</v>
      </c>
      <c r="N87">
        <f t="shared" si="20"/>
        <v>0</v>
      </c>
      <c r="O87">
        <f t="shared" si="21"/>
        <v>8036124.5723488312</v>
      </c>
      <c r="P87">
        <f t="shared" si="22"/>
        <v>970437.04673321801</v>
      </c>
      <c r="Q87">
        <f t="shared" si="23"/>
        <v>0</v>
      </c>
      <c r="R87">
        <f t="shared" si="24"/>
        <v>0</v>
      </c>
      <c r="S87">
        <f t="shared" si="25"/>
        <v>-1111497.478042528</v>
      </c>
      <c r="T87">
        <f t="shared" si="26"/>
        <v>20926997.934080645</v>
      </c>
      <c r="U87">
        <f t="shared" si="27"/>
        <v>22653425.821021549</v>
      </c>
    </row>
    <row r="88" spans="1:21">
      <c r="A88" s="5">
        <f>'Monthly Data'!A88</f>
        <v>40969</v>
      </c>
      <c r="B88" s="20">
        <f>'Monthly Data'!B88</f>
        <v>20378098.906666666</v>
      </c>
      <c r="C88">
        <f>'Monthly Data'!C88</f>
        <v>331.1</v>
      </c>
      <c r="D88">
        <f>'Monthly Data'!D88</f>
        <v>2.2000000000000002</v>
      </c>
      <c r="E88">
        <f>'Monthly Data'!E88</f>
        <v>246.3</v>
      </c>
      <c r="F88">
        <f>'Monthly Data'!F88</f>
        <v>22</v>
      </c>
      <c r="G88">
        <f>'Monthly Data'!G88</f>
        <v>1</v>
      </c>
      <c r="H88">
        <f>'Monthly Data'!H88</f>
        <v>0</v>
      </c>
      <c r="I88">
        <f>'Monthly Data'!I88</f>
        <v>8</v>
      </c>
      <c r="J88">
        <f>'Monthly Data'!J88</f>
        <v>31</v>
      </c>
      <c r="L88">
        <f t="shared" si="18"/>
        <v>-12284712.9336261</v>
      </c>
      <c r="M88">
        <f t="shared" si="19"/>
        <v>3661904.1385018979</v>
      </c>
      <c r="N88">
        <f t="shared" si="20"/>
        <v>90843.379084523564</v>
      </c>
      <c r="O88">
        <f t="shared" si="21"/>
        <v>7952179.5185597315</v>
      </c>
      <c r="P88">
        <f t="shared" si="22"/>
        <v>1067480.7514065397</v>
      </c>
      <c r="Q88">
        <f t="shared" si="23"/>
        <v>-1331507.4488301701</v>
      </c>
      <c r="R88">
        <f t="shared" si="24"/>
        <v>0</v>
      </c>
      <c r="S88">
        <f t="shared" si="25"/>
        <v>-1111497.478042528</v>
      </c>
      <c r="T88">
        <f t="shared" si="26"/>
        <v>22370239.170913793</v>
      </c>
      <c r="U88">
        <f t="shared" si="27"/>
        <v>20414929.097967688</v>
      </c>
    </row>
    <row r="89" spans="1:21">
      <c r="A89" s="5">
        <f>'Monthly Data'!A89</f>
        <v>41000</v>
      </c>
      <c r="B89" s="20">
        <f>'Monthly Data'!B89</f>
        <v>18775059.906666663</v>
      </c>
      <c r="C89">
        <f>'Monthly Data'!C89</f>
        <v>334.6</v>
      </c>
      <c r="D89">
        <f>'Monthly Data'!D89</f>
        <v>0</v>
      </c>
      <c r="E89">
        <f>'Monthly Data'!E89</f>
        <v>252</v>
      </c>
      <c r="F89">
        <f>'Monthly Data'!F89</f>
        <v>19</v>
      </c>
      <c r="G89">
        <f>'Monthly Data'!G89</f>
        <v>1</v>
      </c>
      <c r="H89">
        <f>'Monthly Data'!H89</f>
        <v>0</v>
      </c>
      <c r="I89">
        <f>'Monthly Data'!I89</f>
        <v>8</v>
      </c>
      <c r="J89">
        <f>'Monthly Data'!J89</f>
        <v>30</v>
      </c>
      <c r="L89">
        <f t="shared" si="18"/>
        <v>-12284712.9336261</v>
      </c>
      <c r="M89">
        <f t="shared" si="19"/>
        <v>3700613.4845748567</v>
      </c>
      <c r="N89">
        <f t="shared" si="20"/>
        <v>0</v>
      </c>
      <c r="O89">
        <f t="shared" si="21"/>
        <v>8136212.9057127573</v>
      </c>
      <c r="P89">
        <f t="shared" si="22"/>
        <v>921915.19439655705</v>
      </c>
      <c r="Q89">
        <f t="shared" si="23"/>
        <v>-1331507.4488301701</v>
      </c>
      <c r="R89">
        <f t="shared" si="24"/>
        <v>0</v>
      </c>
      <c r="S89">
        <f t="shared" si="25"/>
        <v>-1111497.478042528</v>
      </c>
      <c r="T89">
        <f t="shared" si="26"/>
        <v>21648618.552497219</v>
      </c>
      <c r="U89">
        <f t="shared" si="27"/>
        <v>19679642.276682593</v>
      </c>
    </row>
    <row r="90" spans="1:21">
      <c r="A90" s="5">
        <f>'Monthly Data'!A90</f>
        <v>41030</v>
      </c>
      <c r="B90" s="20">
        <f>'Monthly Data'!B90</f>
        <v>18685878.536666665</v>
      </c>
      <c r="C90">
        <f>'Monthly Data'!C90</f>
        <v>87.2</v>
      </c>
      <c r="D90">
        <f>'Monthly Data'!D90</f>
        <v>28.5</v>
      </c>
      <c r="E90">
        <f>'Monthly Data'!E90</f>
        <v>258.5</v>
      </c>
      <c r="F90">
        <f>'Monthly Data'!F90</f>
        <v>22</v>
      </c>
      <c r="G90">
        <f>'Monthly Data'!G90</f>
        <v>1</v>
      </c>
      <c r="H90">
        <f>'Monthly Data'!H90</f>
        <v>0</v>
      </c>
      <c r="I90">
        <f>'Monthly Data'!I90</f>
        <v>8</v>
      </c>
      <c r="J90">
        <f>'Monthly Data'!J90</f>
        <v>31</v>
      </c>
      <c r="L90">
        <f t="shared" si="18"/>
        <v>-12284712.9336261</v>
      </c>
      <c r="M90">
        <f t="shared" si="19"/>
        <v>964415.70787485805</v>
      </c>
      <c r="N90">
        <f t="shared" si="20"/>
        <v>1176834.6835949642</v>
      </c>
      <c r="O90">
        <f t="shared" si="21"/>
        <v>8346075.5401855074</v>
      </c>
      <c r="P90">
        <f t="shared" si="22"/>
        <v>1067480.7514065397</v>
      </c>
      <c r="Q90">
        <f t="shared" si="23"/>
        <v>-1331507.4488301701</v>
      </c>
      <c r="R90">
        <f t="shared" si="24"/>
        <v>0</v>
      </c>
      <c r="S90">
        <f t="shared" si="25"/>
        <v>-1111497.478042528</v>
      </c>
      <c r="T90">
        <f t="shared" si="26"/>
        <v>22370239.170913793</v>
      </c>
      <c r="U90">
        <f t="shared" si="27"/>
        <v>19197327.993476864</v>
      </c>
    </row>
    <row r="91" spans="1:21">
      <c r="A91" s="5">
        <f>'Monthly Data'!A91</f>
        <v>41061</v>
      </c>
      <c r="B91" s="20">
        <f>'Monthly Data'!B91</f>
        <v>20735989.536666665</v>
      </c>
      <c r="C91">
        <f>'Monthly Data'!C91</f>
        <v>28.2</v>
      </c>
      <c r="D91">
        <f>'Monthly Data'!D91</f>
        <v>81.7</v>
      </c>
      <c r="E91">
        <f>'Monthly Data'!E91</f>
        <v>263.39999999999998</v>
      </c>
      <c r="F91">
        <f>'Monthly Data'!F91</f>
        <v>21</v>
      </c>
      <c r="G91">
        <f>'Monthly Data'!G91</f>
        <v>0</v>
      </c>
      <c r="H91">
        <f>'Monthly Data'!H91</f>
        <v>0</v>
      </c>
      <c r="I91">
        <f>'Monthly Data'!I91</f>
        <v>8</v>
      </c>
      <c r="J91">
        <f>'Monthly Data'!J91</f>
        <v>30</v>
      </c>
      <c r="L91">
        <f t="shared" si="18"/>
        <v>-12284712.9336261</v>
      </c>
      <c r="M91">
        <f t="shared" si="19"/>
        <v>311886.73121641047</v>
      </c>
      <c r="N91">
        <f t="shared" si="20"/>
        <v>3373592.7596388976</v>
      </c>
      <c r="O91">
        <f t="shared" si="21"/>
        <v>8504279.6800188106</v>
      </c>
      <c r="P91">
        <f t="shared" si="22"/>
        <v>1018958.899069879</v>
      </c>
      <c r="Q91">
        <f t="shared" si="23"/>
        <v>0</v>
      </c>
      <c r="R91">
        <f t="shared" si="24"/>
        <v>0</v>
      </c>
      <c r="S91">
        <f t="shared" si="25"/>
        <v>-1111497.478042528</v>
      </c>
      <c r="T91">
        <f t="shared" si="26"/>
        <v>21648618.552497219</v>
      </c>
      <c r="U91">
        <f t="shared" si="27"/>
        <v>21461126.210772589</v>
      </c>
    </row>
    <row r="92" spans="1:21">
      <c r="A92" s="5">
        <f>'Monthly Data'!A92</f>
        <v>41091</v>
      </c>
      <c r="B92" s="20">
        <f>'Monthly Data'!B92</f>
        <v>24756579.266666666</v>
      </c>
      <c r="C92">
        <f>'Monthly Data'!C92</f>
        <v>0</v>
      </c>
      <c r="D92">
        <f>'Monthly Data'!D92</f>
        <v>161</v>
      </c>
      <c r="E92">
        <f>'Monthly Data'!E92</f>
        <v>267</v>
      </c>
      <c r="F92">
        <f>'Monthly Data'!F92</f>
        <v>21</v>
      </c>
      <c r="G92">
        <f>'Monthly Data'!G92</f>
        <v>0</v>
      </c>
      <c r="H92">
        <f>'Monthly Data'!H92</f>
        <v>0</v>
      </c>
      <c r="I92">
        <f>'Monthly Data'!I92</f>
        <v>8</v>
      </c>
      <c r="J92">
        <f>'Monthly Data'!J92</f>
        <v>31</v>
      </c>
      <c r="L92">
        <f t="shared" si="18"/>
        <v>-12284712.9336261</v>
      </c>
      <c r="M92">
        <f t="shared" si="19"/>
        <v>0</v>
      </c>
      <c r="N92">
        <f t="shared" si="20"/>
        <v>6648083.651185588</v>
      </c>
      <c r="O92">
        <f t="shared" si="21"/>
        <v>8620511.2929575648</v>
      </c>
      <c r="P92">
        <f t="shared" si="22"/>
        <v>1018958.899069879</v>
      </c>
      <c r="Q92">
        <f t="shared" si="23"/>
        <v>0</v>
      </c>
      <c r="R92">
        <f t="shared" si="24"/>
        <v>0</v>
      </c>
      <c r="S92">
        <f t="shared" si="25"/>
        <v>-1111497.478042528</v>
      </c>
      <c r="T92">
        <f t="shared" si="26"/>
        <v>22370239.170913793</v>
      </c>
      <c r="U92">
        <f t="shared" si="27"/>
        <v>25261582.602458198</v>
      </c>
    </row>
    <row r="93" spans="1:21">
      <c r="A93" s="5">
        <f>'Monthly Data'!A93</f>
        <v>41122</v>
      </c>
      <c r="B93" s="20">
        <f>'Monthly Data'!B93</f>
        <v>21905861.66666666</v>
      </c>
      <c r="C93">
        <f>'Monthly Data'!C93</f>
        <v>7.8</v>
      </c>
      <c r="D93">
        <f>'Monthly Data'!D93</f>
        <v>79.599999999999994</v>
      </c>
      <c r="E93">
        <f>'Monthly Data'!E93</f>
        <v>269.3</v>
      </c>
      <c r="F93">
        <f>'Monthly Data'!F93</f>
        <v>22</v>
      </c>
      <c r="G93">
        <f>'Monthly Data'!G93</f>
        <v>0</v>
      </c>
      <c r="H93">
        <f>'Monthly Data'!H93</f>
        <v>0</v>
      </c>
      <c r="I93">
        <f>'Monthly Data'!I93</f>
        <v>8</v>
      </c>
      <c r="J93">
        <f>'Monthly Data'!J93</f>
        <v>31</v>
      </c>
      <c r="L93">
        <f t="shared" si="18"/>
        <v>-12284712.9336261</v>
      </c>
      <c r="M93">
        <f t="shared" si="19"/>
        <v>86266.542676879501</v>
      </c>
      <c r="N93">
        <f t="shared" si="20"/>
        <v>3286878.6250582156</v>
      </c>
      <c r="O93">
        <f t="shared" si="21"/>
        <v>8694770.3790017683</v>
      </c>
      <c r="P93">
        <f t="shared" si="22"/>
        <v>1067480.7514065397</v>
      </c>
      <c r="Q93">
        <f t="shared" si="23"/>
        <v>0</v>
      </c>
      <c r="R93">
        <f t="shared" si="24"/>
        <v>0</v>
      </c>
      <c r="S93">
        <f t="shared" si="25"/>
        <v>-1111497.478042528</v>
      </c>
      <c r="T93">
        <f t="shared" si="26"/>
        <v>22370239.170913793</v>
      </c>
      <c r="U93">
        <f t="shared" si="27"/>
        <v>22109425.057388566</v>
      </c>
    </row>
    <row r="94" spans="1:21">
      <c r="A94" s="5">
        <f>'Monthly Data'!A94</f>
        <v>41153</v>
      </c>
      <c r="B94" s="20">
        <f>'Monthly Data'!B94</f>
        <v>18885814.516666662</v>
      </c>
      <c r="C94">
        <f>'Monthly Data'!C94</f>
        <v>103.4</v>
      </c>
      <c r="D94">
        <f>'Monthly Data'!D94</f>
        <v>27.7</v>
      </c>
      <c r="E94">
        <f>'Monthly Data'!E94</f>
        <v>267.2</v>
      </c>
      <c r="F94">
        <f>'Monthly Data'!F94</f>
        <v>19</v>
      </c>
      <c r="G94">
        <f>'Monthly Data'!G94</f>
        <v>0</v>
      </c>
      <c r="H94">
        <f>'Monthly Data'!H94</f>
        <v>1</v>
      </c>
      <c r="I94">
        <f>'Monthly Data'!I94</f>
        <v>8</v>
      </c>
      <c r="J94">
        <f>'Monthly Data'!J94</f>
        <v>30</v>
      </c>
      <c r="L94">
        <f t="shared" si="18"/>
        <v>-12284712.9336261</v>
      </c>
      <c r="M94">
        <f t="shared" si="19"/>
        <v>1143584.6811268385</v>
      </c>
      <c r="N94">
        <f t="shared" si="20"/>
        <v>1143800.7275642285</v>
      </c>
      <c r="O94">
        <f t="shared" si="21"/>
        <v>8626968.604787495</v>
      </c>
      <c r="P94">
        <f t="shared" si="22"/>
        <v>921915.19439655705</v>
      </c>
      <c r="Q94">
        <f t="shared" si="23"/>
        <v>0</v>
      </c>
      <c r="R94">
        <f t="shared" si="24"/>
        <v>-816675.042767431</v>
      </c>
      <c r="S94">
        <f t="shared" si="25"/>
        <v>-1111497.478042528</v>
      </c>
      <c r="T94">
        <f t="shared" si="26"/>
        <v>21648618.552497219</v>
      </c>
      <c r="U94">
        <f t="shared" si="27"/>
        <v>19272002.305936281</v>
      </c>
    </row>
    <row r="95" spans="1:21">
      <c r="A95" s="5">
        <f>'Monthly Data'!A95</f>
        <v>41183</v>
      </c>
      <c r="B95" s="20">
        <f>'Monthly Data'!B95</f>
        <v>19665509.326666664</v>
      </c>
      <c r="C95">
        <f>'Monthly Data'!C95</f>
        <v>250.5</v>
      </c>
      <c r="D95">
        <f>'Monthly Data'!D95</f>
        <v>0.7</v>
      </c>
      <c r="E95">
        <f>'Monthly Data'!E95</f>
        <v>261.39999999999998</v>
      </c>
      <c r="F95">
        <f>'Monthly Data'!F95</f>
        <v>22</v>
      </c>
      <c r="G95">
        <f>'Monthly Data'!G95</f>
        <v>0</v>
      </c>
      <c r="H95">
        <f>'Monthly Data'!H95</f>
        <v>1</v>
      </c>
      <c r="I95">
        <f>'Monthly Data'!I95</f>
        <v>8</v>
      </c>
      <c r="J95">
        <f>'Monthly Data'!J95</f>
        <v>31</v>
      </c>
      <c r="L95">
        <f t="shared" si="18"/>
        <v>-12284712.9336261</v>
      </c>
      <c r="M95">
        <f t="shared" si="19"/>
        <v>2770483.1975074764</v>
      </c>
      <c r="N95">
        <f t="shared" si="20"/>
        <v>28904.711526893858</v>
      </c>
      <c r="O95">
        <f t="shared" si="21"/>
        <v>8439706.5617195033</v>
      </c>
      <c r="P95">
        <f t="shared" si="22"/>
        <v>1067480.7514065397</v>
      </c>
      <c r="Q95">
        <f t="shared" si="23"/>
        <v>0</v>
      </c>
      <c r="R95">
        <f t="shared" si="24"/>
        <v>-816675.042767431</v>
      </c>
      <c r="S95">
        <f t="shared" si="25"/>
        <v>-1111497.478042528</v>
      </c>
      <c r="T95">
        <f t="shared" si="26"/>
        <v>22370239.170913793</v>
      </c>
      <c r="U95">
        <f t="shared" si="27"/>
        <v>20463928.938638147</v>
      </c>
    </row>
    <row r="96" spans="1:21">
      <c r="A96" s="5">
        <f>'Monthly Data'!A96</f>
        <v>41214</v>
      </c>
      <c r="B96" s="20">
        <f>'Monthly Data'!B96</f>
        <v>21360467.68666666</v>
      </c>
      <c r="C96">
        <f>'Monthly Data'!C96</f>
        <v>420.4</v>
      </c>
      <c r="D96">
        <f>'Monthly Data'!D96</f>
        <v>0</v>
      </c>
      <c r="E96">
        <f>'Monthly Data'!E96</f>
        <v>256.3</v>
      </c>
      <c r="F96">
        <f>'Monthly Data'!F96</f>
        <v>22</v>
      </c>
      <c r="G96">
        <f>'Monthly Data'!G96</f>
        <v>0</v>
      </c>
      <c r="H96">
        <f>'Monthly Data'!H96</f>
        <v>1</v>
      </c>
      <c r="I96">
        <f>'Monthly Data'!I96</f>
        <v>8</v>
      </c>
      <c r="J96">
        <f>'Monthly Data'!J96</f>
        <v>30</v>
      </c>
      <c r="L96">
        <f t="shared" si="18"/>
        <v>-12284712.9336261</v>
      </c>
      <c r="M96">
        <f t="shared" si="19"/>
        <v>4649545.4540205309</v>
      </c>
      <c r="N96">
        <f t="shared" si="20"/>
        <v>0</v>
      </c>
      <c r="O96">
        <f t="shared" si="21"/>
        <v>8275045.110056269</v>
      </c>
      <c r="P96">
        <f t="shared" si="22"/>
        <v>1067480.7514065397</v>
      </c>
      <c r="Q96">
        <f t="shared" si="23"/>
        <v>0</v>
      </c>
      <c r="R96">
        <f t="shared" si="24"/>
        <v>-816675.042767431</v>
      </c>
      <c r="S96">
        <f t="shared" si="25"/>
        <v>-1111497.478042528</v>
      </c>
      <c r="T96">
        <f t="shared" si="26"/>
        <v>21648618.552497219</v>
      </c>
      <c r="U96">
        <f t="shared" si="27"/>
        <v>21427804.413544498</v>
      </c>
    </row>
    <row r="97" spans="1:21">
      <c r="A97" s="5">
        <f>'Monthly Data'!A97</f>
        <v>41244</v>
      </c>
      <c r="B97" s="20">
        <f>'Monthly Data'!B97</f>
        <v>23911472.796666663</v>
      </c>
      <c r="C97">
        <f>'Monthly Data'!C97</f>
        <v>535.9</v>
      </c>
      <c r="D97">
        <f>'Monthly Data'!D97</f>
        <v>0</v>
      </c>
      <c r="E97">
        <f>'Monthly Data'!E97</f>
        <v>254.9</v>
      </c>
      <c r="F97">
        <f>'Monthly Data'!F97</f>
        <v>19</v>
      </c>
      <c r="G97">
        <f>'Monthly Data'!G97</f>
        <v>0</v>
      </c>
      <c r="H97">
        <f>'Monthly Data'!H97</f>
        <v>0</v>
      </c>
      <c r="I97">
        <f>'Monthly Data'!I97</f>
        <v>8</v>
      </c>
      <c r="J97">
        <f>'Monthly Data'!J97</f>
        <v>31</v>
      </c>
      <c r="L97">
        <f t="shared" si="18"/>
        <v>-12284712.9336261</v>
      </c>
      <c r="M97">
        <f t="shared" si="19"/>
        <v>5926953.8744281698</v>
      </c>
      <c r="N97">
        <f t="shared" si="20"/>
        <v>0</v>
      </c>
      <c r="O97">
        <f t="shared" si="21"/>
        <v>8229843.9272467541</v>
      </c>
      <c r="P97">
        <f t="shared" si="22"/>
        <v>921915.19439655705</v>
      </c>
      <c r="Q97">
        <f t="shared" si="23"/>
        <v>0</v>
      </c>
      <c r="R97">
        <f t="shared" si="24"/>
        <v>0</v>
      </c>
      <c r="S97">
        <f t="shared" si="25"/>
        <v>-1111497.478042528</v>
      </c>
      <c r="T97">
        <f t="shared" si="26"/>
        <v>22370239.170913793</v>
      </c>
      <c r="U97">
        <f t="shared" si="27"/>
        <v>24052741.755316645</v>
      </c>
    </row>
    <row r="98" spans="1:21">
      <c r="A98" s="5">
        <f>'Monthly Data'!A98</f>
        <v>41275</v>
      </c>
      <c r="B98" s="20">
        <f>'Monthly Data'!B98</f>
        <v>24740826.696666665</v>
      </c>
      <c r="C98">
        <f>'Monthly Data'!C98</f>
        <v>657.4</v>
      </c>
      <c r="D98">
        <f>'Monthly Data'!D98</f>
        <v>0</v>
      </c>
      <c r="E98">
        <f>'Monthly Data'!E98</f>
        <v>253.9</v>
      </c>
      <c r="F98">
        <f>'Monthly Data'!F98</f>
        <v>22</v>
      </c>
      <c r="G98">
        <f>'Monthly Data'!G98</f>
        <v>0</v>
      </c>
      <c r="H98">
        <f>'Monthly Data'!H98</f>
        <v>0</v>
      </c>
      <c r="I98">
        <f>'Monthly Data'!I98</f>
        <v>9</v>
      </c>
      <c r="J98">
        <f>'Monthly Data'!J98</f>
        <v>31</v>
      </c>
      <c r="L98">
        <f t="shared" si="18"/>
        <v>-12284712.9336261</v>
      </c>
      <c r="M98">
        <f t="shared" ref="M98:M109" si="28">LondonHDD*C98</f>
        <v>7270721.1738180229</v>
      </c>
      <c r="N98">
        <f t="shared" ref="N98:N109" si="29">LondonCDD*D98</f>
        <v>0</v>
      </c>
      <c r="O98">
        <f t="shared" ref="O98:O109" si="30">LONFTE*E98</f>
        <v>8197557.3680971004</v>
      </c>
      <c r="P98">
        <f t="shared" ref="P98:P109" si="31">PeakDays*F98</f>
        <v>1067480.7514065397</v>
      </c>
      <c r="Q98">
        <f t="shared" ref="Q98:Q109" si="32">Spring*G98</f>
        <v>0</v>
      </c>
      <c r="R98">
        <f t="shared" ref="R98:R109" si="33">Fall*H98</f>
        <v>0</v>
      </c>
      <c r="S98">
        <f t="shared" ref="S98:S109" si="34">trend*I98</f>
        <v>-1250434.662797844</v>
      </c>
      <c r="T98">
        <f t="shared" ref="T98:T109" si="35">MonthDays*J98</f>
        <v>22370239.170913793</v>
      </c>
      <c r="U98">
        <f t="shared" si="27"/>
        <v>25370850.867811512</v>
      </c>
    </row>
    <row r="99" spans="1:21">
      <c r="A99" s="5">
        <f>'Monthly Data'!A99</f>
        <v>41306</v>
      </c>
      <c r="B99" s="20">
        <f>'Monthly Data'!B99</f>
        <v>22536631.536666662</v>
      </c>
      <c r="C99">
        <f>'Monthly Data'!C99</f>
        <v>657</v>
      </c>
      <c r="D99">
        <f>'Monthly Data'!D99</f>
        <v>0</v>
      </c>
      <c r="E99">
        <f>'Monthly Data'!E99</f>
        <v>249.1</v>
      </c>
      <c r="F99">
        <f>'Monthly Data'!F99</f>
        <v>19</v>
      </c>
      <c r="G99">
        <f>'Monthly Data'!G99</f>
        <v>0</v>
      </c>
      <c r="H99">
        <f>'Monthly Data'!H99</f>
        <v>0</v>
      </c>
      <c r="I99">
        <f>'Monthly Data'!I99</f>
        <v>9</v>
      </c>
      <c r="J99">
        <f>'Monthly Data'!J99</f>
        <v>28</v>
      </c>
      <c r="L99">
        <f t="shared" si="18"/>
        <v>-12284712.9336261</v>
      </c>
      <c r="M99">
        <f t="shared" si="28"/>
        <v>7266297.2485525422</v>
      </c>
      <c r="N99">
        <f t="shared" si="29"/>
        <v>0</v>
      </c>
      <c r="O99">
        <f t="shared" si="30"/>
        <v>8042581.8841787614</v>
      </c>
      <c r="P99">
        <f t="shared" si="31"/>
        <v>921915.19439655705</v>
      </c>
      <c r="Q99">
        <f t="shared" si="32"/>
        <v>0</v>
      </c>
      <c r="R99">
        <f t="shared" si="33"/>
        <v>0</v>
      </c>
      <c r="S99">
        <f t="shared" si="34"/>
        <v>-1250434.662797844</v>
      </c>
      <c r="T99">
        <f t="shared" si="35"/>
        <v>20205377.315664072</v>
      </c>
      <c r="U99">
        <f t="shared" si="27"/>
        <v>22901024.046367988</v>
      </c>
    </row>
    <row r="100" spans="1:21">
      <c r="A100" s="5">
        <f>'Monthly Data'!A100</f>
        <v>41334</v>
      </c>
      <c r="B100" s="20">
        <f>'Monthly Data'!B100</f>
        <v>22952454.086666659</v>
      </c>
      <c r="C100">
        <f>'Monthly Data'!C100</f>
        <v>581.9</v>
      </c>
      <c r="D100">
        <f>'Monthly Data'!D100</f>
        <v>0</v>
      </c>
      <c r="E100">
        <f>'Monthly Data'!E100</f>
        <v>247.6</v>
      </c>
      <c r="F100">
        <f>'Monthly Data'!F100</f>
        <v>20</v>
      </c>
      <c r="G100">
        <f>'Monthly Data'!G100</f>
        <v>1</v>
      </c>
      <c r="H100">
        <f>'Monthly Data'!H100</f>
        <v>0</v>
      </c>
      <c r="I100">
        <f>'Monthly Data'!I100</f>
        <v>9</v>
      </c>
      <c r="J100">
        <f>'Monthly Data'!J100</f>
        <v>31</v>
      </c>
      <c r="L100">
        <f t="shared" si="18"/>
        <v>-12284712.9336261</v>
      </c>
      <c r="M100">
        <f t="shared" si="28"/>
        <v>6435705.2799584847</v>
      </c>
      <c r="N100">
        <f t="shared" si="29"/>
        <v>0</v>
      </c>
      <c r="O100">
        <f t="shared" si="30"/>
        <v>7994152.0454542805</v>
      </c>
      <c r="P100">
        <f t="shared" si="31"/>
        <v>970437.04673321801</v>
      </c>
      <c r="Q100">
        <f t="shared" si="32"/>
        <v>-1331507.4488301701</v>
      </c>
      <c r="R100">
        <f t="shared" si="33"/>
        <v>0</v>
      </c>
      <c r="S100">
        <f t="shared" si="34"/>
        <v>-1250434.662797844</v>
      </c>
      <c r="T100">
        <f t="shared" si="35"/>
        <v>22370239.170913793</v>
      </c>
      <c r="U100">
        <f t="shared" si="27"/>
        <v>22903878.497805662</v>
      </c>
    </row>
    <row r="101" spans="1:21">
      <c r="A101" s="5">
        <f>'Monthly Data'!A101</f>
        <v>41365</v>
      </c>
      <c r="B101" s="20">
        <f>'Monthly Data'!B101</f>
        <v>20061175.656666666</v>
      </c>
      <c r="C101">
        <f>'Monthly Data'!C101</f>
        <v>362.2</v>
      </c>
      <c r="D101">
        <f>'Monthly Data'!D101</f>
        <v>0</v>
      </c>
      <c r="E101">
        <f>'Monthly Data'!E101</f>
        <v>248.1</v>
      </c>
      <c r="F101">
        <f>'Monthly Data'!F101</f>
        <v>21</v>
      </c>
      <c r="G101">
        <f>'Monthly Data'!G101</f>
        <v>1</v>
      </c>
      <c r="H101">
        <f>'Monthly Data'!H101</f>
        <v>0</v>
      </c>
      <c r="I101">
        <f>'Monthly Data'!I101</f>
        <v>9</v>
      </c>
      <c r="J101">
        <f>'Monthly Data'!J101</f>
        <v>30</v>
      </c>
      <c r="L101">
        <f t="shared" si="18"/>
        <v>-12284712.9336261</v>
      </c>
      <c r="M101">
        <f t="shared" si="28"/>
        <v>4005864.3278930453</v>
      </c>
      <c r="N101">
        <f t="shared" si="29"/>
        <v>0</v>
      </c>
      <c r="O101">
        <f t="shared" si="30"/>
        <v>8010295.3250291077</v>
      </c>
      <c r="P101">
        <f t="shared" si="31"/>
        <v>1018958.899069879</v>
      </c>
      <c r="Q101">
        <f t="shared" si="32"/>
        <v>-1331507.4488301701</v>
      </c>
      <c r="R101">
        <f t="shared" si="33"/>
        <v>0</v>
      </c>
      <c r="S101">
        <f t="shared" si="34"/>
        <v>-1250434.662797844</v>
      </c>
      <c r="T101">
        <f t="shared" si="35"/>
        <v>21648618.552497219</v>
      </c>
      <c r="U101">
        <f t="shared" si="27"/>
        <v>19817082.059235137</v>
      </c>
    </row>
    <row r="102" spans="1:21">
      <c r="A102" s="5">
        <f>'Monthly Data'!A102</f>
        <v>41395</v>
      </c>
      <c r="B102" s="20">
        <f>'Monthly Data'!B102</f>
        <v>18868716.00666666</v>
      </c>
      <c r="C102">
        <f>'Monthly Data'!C102</f>
        <v>122.2</v>
      </c>
      <c r="D102">
        <f>'Monthly Data'!D102</f>
        <v>27</v>
      </c>
      <c r="E102">
        <f>'Monthly Data'!E102</f>
        <v>255.6</v>
      </c>
      <c r="F102">
        <f>'Monthly Data'!F102</f>
        <v>22</v>
      </c>
      <c r="G102">
        <f>'Monthly Data'!G102</f>
        <v>1</v>
      </c>
      <c r="H102">
        <f>'Monthly Data'!H102</f>
        <v>0</v>
      </c>
      <c r="I102">
        <f>'Monthly Data'!I102</f>
        <v>9</v>
      </c>
      <c r="J102">
        <f>'Monthly Data'!J102</f>
        <v>31</v>
      </c>
      <c r="L102">
        <f t="shared" si="18"/>
        <v>-12284712.9336261</v>
      </c>
      <c r="M102">
        <f t="shared" si="28"/>
        <v>1351509.1686044454</v>
      </c>
      <c r="N102">
        <f t="shared" si="29"/>
        <v>1114896.0160373347</v>
      </c>
      <c r="O102">
        <f t="shared" si="30"/>
        <v>8252444.5186515115</v>
      </c>
      <c r="P102">
        <f t="shared" si="31"/>
        <v>1067480.7514065397</v>
      </c>
      <c r="Q102">
        <f t="shared" si="32"/>
        <v>-1331507.4488301701</v>
      </c>
      <c r="R102">
        <f t="shared" si="33"/>
        <v>0</v>
      </c>
      <c r="S102">
        <f t="shared" si="34"/>
        <v>-1250434.662797844</v>
      </c>
      <c r="T102">
        <f t="shared" si="35"/>
        <v>22370239.170913793</v>
      </c>
      <c r="U102">
        <f t="shared" si="27"/>
        <v>19289914.580359507</v>
      </c>
    </row>
    <row r="103" spans="1:21">
      <c r="A103" s="5">
        <f>'Monthly Data'!A103</f>
        <v>41426</v>
      </c>
      <c r="B103" s="20">
        <f>'Monthly Data'!B103</f>
        <v>20142170.716666665</v>
      </c>
      <c r="C103">
        <f>'Monthly Data'!C103</f>
        <v>41.1</v>
      </c>
      <c r="D103">
        <f>'Monthly Data'!D103</f>
        <v>52.7</v>
      </c>
      <c r="E103">
        <f>'Monthly Data'!E103</f>
        <v>263</v>
      </c>
      <c r="F103">
        <f>'Monthly Data'!F103</f>
        <v>20</v>
      </c>
      <c r="G103">
        <f>'Monthly Data'!G103</f>
        <v>0</v>
      </c>
      <c r="H103">
        <f>'Monthly Data'!H103</f>
        <v>0</v>
      </c>
      <c r="I103">
        <f>'Monthly Data'!I103</f>
        <v>9</v>
      </c>
      <c r="J103">
        <f>'Monthly Data'!J103</f>
        <v>30</v>
      </c>
      <c r="L103">
        <f t="shared" si="18"/>
        <v>-12284712.9336261</v>
      </c>
      <c r="M103">
        <f t="shared" si="28"/>
        <v>454558.32102817274</v>
      </c>
      <c r="N103">
        <f t="shared" si="29"/>
        <v>2176111.8535247236</v>
      </c>
      <c r="O103">
        <f t="shared" si="30"/>
        <v>8491365.0563589502</v>
      </c>
      <c r="P103">
        <f t="shared" si="31"/>
        <v>970437.04673321801</v>
      </c>
      <c r="Q103">
        <f t="shared" si="32"/>
        <v>0</v>
      </c>
      <c r="R103">
        <f t="shared" si="33"/>
        <v>0</v>
      </c>
      <c r="S103">
        <f t="shared" si="34"/>
        <v>-1250434.662797844</v>
      </c>
      <c r="T103">
        <f t="shared" si="35"/>
        <v>21648618.552497219</v>
      </c>
      <c r="U103">
        <f t="shared" si="27"/>
        <v>20205943.233718339</v>
      </c>
    </row>
    <row r="104" spans="1:21">
      <c r="A104" s="5">
        <f>'Monthly Data'!A104</f>
        <v>41456</v>
      </c>
      <c r="B104" s="20">
        <f>'Monthly Data'!B104</f>
        <v>24441287.616666667</v>
      </c>
      <c r="C104">
        <f>'Monthly Data'!C104</f>
        <v>7.1</v>
      </c>
      <c r="D104">
        <f>'Monthly Data'!D104</f>
        <v>108.8</v>
      </c>
      <c r="E104">
        <f>'Monthly Data'!E104</f>
        <v>267.39999999999998</v>
      </c>
      <c r="F104">
        <f>'Monthly Data'!F104</f>
        <v>22</v>
      </c>
      <c r="G104">
        <f>'Monthly Data'!G104</f>
        <v>0</v>
      </c>
      <c r="H104">
        <f>'Monthly Data'!H104</f>
        <v>0</v>
      </c>
      <c r="I104">
        <f>'Monthly Data'!I104</f>
        <v>9</v>
      </c>
      <c r="J104">
        <f>'Monthly Data'!J104</f>
        <v>31</v>
      </c>
      <c r="L104">
        <f t="shared" si="18"/>
        <v>-12284712.9336261</v>
      </c>
      <c r="M104">
        <f t="shared" si="28"/>
        <v>78524.673462287741</v>
      </c>
      <c r="N104">
        <f t="shared" si="29"/>
        <v>4492618.0201800736</v>
      </c>
      <c r="O104">
        <f t="shared" si="30"/>
        <v>8633425.9166174252</v>
      </c>
      <c r="P104">
        <f t="shared" si="31"/>
        <v>1067480.7514065397</v>
      </c>
      <c r="Q104">
        <f t="shared" si="32"/>
        <v>0</v>
      </c>
      <c r="R104">
        <f t="shared" si="33"/>
        <v>0</v>
      </c>
      <c r="S104">
        <f t="shared" si="34"/>
        <v>-1250434.662797844</v>
      </c>
      <c r="T104">
        <f t="shared" si="35"/>
        <v>22370239.170913793</v>
      </c>
      <c r="U104">
        <f t="shared" si="27"/>
        <v>23107140.936156176</v>
      </c>
    </row>
    <row r="105" spans="1:21">
      <c r="A105" s="5">
        <f>'Monthly Data'!A105</f>
        <v>41487</v>
      </c>
      <c r="B105" s="20">
        <f>'Monthly Data'!B105</f>
        <v>21856231.656666663</v>
      </c>
      <c r="C105">
        <f>'Monthly Data'!C105</f>
        <v>18.399999999999999</v>
      </c>
      <c r="D105">
        <f>'Monthly Data'!D105</f>
        <v>57.5</v>
      </c>
      <c r="E105">
        <f>'Monthly Data'!E105</f>
        <v>266.5</v>
      </c>
      <c r="F105">
        <f>'Monthly Data'!F105</f>
        <v>21</v>
      </c>
      <c r="G105">
        <f>'Monthly Data'!G105</f>
        <v>0</v>
      </c>
      <c r="H105">
        <f>'Monthly Data'!H105</f>
        <v>0</v>
      </c>
      <c r="I105">
        <f>'Monthly Data'!I105</f>
        <v>9</v>
      </c>
      <c r="J105">
        <f>'Monthly Data'!J105</f>
        <v>31</v>
      </c>
      <c r="L105">
        <f t="shared" si="18"/>
        <v>-12284712.9336261</v>
      </c>
      <c r="M105">
        <f t="shared" si="28"/>
        <v>203500.56221212598</v>
      </c>
      <c r="N105">
        <f t="shared" si="29"/>
        <v>2374315.5897091385</v>
      </c>
      <c r="O105">
        <f t="shared" si="30"/>
        <v>8604368.0133827385</v>
      </c>
      <c r="P105">
        <f t="shared" si="31"/>
        <v>1018958.899069879</v>
      </c>
      <c r="Q105">
        <f t="shared" si="32"/>
        <v>0</v>
      </c>
      <c r="R105">
        <f t="shared" si="33"/>
        <v>0</v>
      </c>
      <c r="S105">
        <f t="shared" si="34"/>
        <v>-1250434.662797844</v>
      </c>
      <c r="T105">
        <f t="shared" si="35"/>
        <v>22370239.170913793</v>
      </c>
      <c r="U105">
        <f t="shared" si="27"/>
        <v>21036234.638863731</v>
      </c>
    </row>
    <row r="106" spans="1:21">
      <c r="A106" s="5">
        <f>'Monthly Data'!A106</f>
        <v>41518</v>
      </c>
      <c r="B106" s="20">
        <f>'Monthly Data'!B106</f>
        <v>19627599.206666663</v>
      </c>
      <c r="C106">
        <f>'Monthly Data'!C106</f>
        <v>94.9</v>
      </c>
      <c r="D106">
        <f>'Monthly Data'!D106</f>
        <v>26</v>
      </c>
      <c r="E106">
        <f>'Monthly Data'!E106</f>
        <v>263.10000000000002</v>
      </c>
      <c r="F106">
        <f>'Monthly Data'!F106</f>
        <v>20</v>
      </c>
      <c r="G106">
        <f>'Monthly Data'!G106</f>
        <v>0</v>
      </c>
      <c r="H106">
        <f>'Monthly Data'!H106</f>
        <v>1</v>
      </c>
      <c r="I106">
        <f>'Monthly Data'!I106</f>
        <v>9</v>
      </c>
      <c r="J106">
        <f>'Monthly Data'!J106</f>
        <v>30</v>
      </c>
      <c r="L106">
        <f t="shared" si="18"/>
        <v>-12284712.9336261</v>
      </c>
      <c r="M106">
        <f t="shared" si="28"/>
        <v>1049576.2692353672</v>
      </c>
      <c r="N106">
        <f t="shared" si="29"/>
        <v>1073603.5709989148</v>
      </c>
      <c r="O106">
        <f t="shared" si="30"/>
        <v>8494593.7122739162</v>
      </c>
      <c r="P106">
        <f t="shared" si="31"/>
        <v>970437.04673321801</v>
      </c>
      <c r="Q106">
        <f t="shared" si="32"/>
        <v>0</v>
      </c>
      <c r="R106">
        <f t="shared" si="33"/>
        <v>-816675.042767431</v>
      </c>
      <c r="S106">
        <f t="shared" si="34"/>
        <v>-1250434.662797844</v>
      </c>
      <c r="T106">
        <f t="shared" si="35"/>
        <v>21648618.552497219</v>
      </c>
      <c r="U106">
        <f t="shared" si="27"/>
        <v>18885006.512547258</v>
      </c>
    </row>
    <row r="107" spans="1:21">
      <c r="A107" s="5">
        <f>'Monthly Data'!A107</f>
        <v>41548</v>
      </c>
      <c r="B107" s="20">
        <f>'Monthly Data'!B107</f>
        <v>20952918.896666661</v>
      </c>
      <c r="C107">
        <f>'Monthly Data'!C107</f>
        <v>184</v>
      </c>
      <c r="D107">
        <f>'Monthly Data'!D107</f>
        <v>2.6</v>
      </c>
      <c r="E107">
        <f>'Monthly Data'!E107</f>
        <v>259.39999999999998</v>
      </c>
      <c r="F107">
        <f>'Monthly Data'!F107</f>
        <v>22</v>
      </c>
      <c r="G107">
        <f>'Monthly Data'!G107</f>
        <v>0</v>
      </c>
      <c r="H107">
        <f>'Monthly Data'!H107</f>
        <v>1</v>
      </c>
      <c r="I107">
        <f>'Monthly Data'!I107</f>
        <v>9</v>
      </c>
      <c r="J107">
        <f>'Monthly Data'!J107</f>
        <v>31</v>
      </c>
      <c r="L107">
        <f t="shared" si="18"/>
        <v>-12284712.9336261</v>
      </c>
      <c r="M107">
        <f t="shared" si="28"/>
        <v>2035005.62212126</v>
      </c>
      <c r="N107">
        <f t="shared" si="29"/>
        <v>107360.35709989148</v>
      </c>
      <c r="O107">
        <f t="shared" si="30"/>
        <v>8375133.443420195</v>
      </c>
      <c r="P107">
        <f t="shared" si="31"/>
        <v>1067480.7514065397</v>
      </c>
      <c r="Q107">
        <f t="shared" si="32"/>
        <v>0</v>
      </c>
      <c r="R107">
        <f t="shared" si="33"/>
        <v>-816675.042767431</v>
      </c>
      <c r="S107">
        <f t="shared" si="34"/>
        <v>-1250434.662797844</v>
      </c>
      <c r="T107">
        <f t="shared" si="35"/>
        <v>22370239.170913793</v>
      </c>
      <c r="U107">
        <f t="shared" si="27"/>
        <v>19603396.705770303</v>
      </c>
    </row>
    <row r="108" spans="1:21">
      <c r="A108" s="5">
        <f>'Monthly Data'!A108</f>
        <v>41579</v>
      </c>
      <c r="B108" s="20">
        <f>'Monthly Data'!B108</f>
        <v>23000874.046666667</v>
      </c>
      <c r="C108">
        <f>'Monthly Data'!C108</f>
        <v>492.1</v>
      </c>
      <c r="D108">
        <f>'Monthly Data'!D108</f>
        <v>0</v>
      </c>
      <c r="E108">
        <f>'Monthly Data'!E108</f>
        <v>259.10000000000002</v>
      </c>
      <c r="F108">
        <f>'Monthly Data'!F108</f>
        <v>21</v>
      </c>
      <c r="G108">
        <f>'Monthly Data'!G108</f>
        <v>0</v>
      </c>
      <c r="H108">
        <f>'Monthly Data'!H108</f>
        <v>1</v>
      </c>
      <c r="I108">
        <f>'Monthly Data'!I108</f>
        <v>9</v>
      </c>
      <c r="J108">
        <f>'Monthly Data'!J108</f>
        <v>30</v>
      </c>
      <c r="L108">
        <f t="shared" si="18"/>
        <v>-12284712.9336261</v>
      </c>
      <c r="M108">
        <f t="shared" si="28"/>
        <v>5442534.0578580005</v>
      </c>
      <c r="N108">
        <f t="shared" si="29"/>
        <v>0</v>
      </c>
      <c r="O108">
        <f t="shared" si="30"/>
        <v>8365447.4756753007</v>
      </c>
      <c r="P108">
        <f t="shared" si="31"/>
        <v>1018958.899069879</v>
      </c>
      <c r="Q108">
        <f t="shared" si="32"/>
        <v>0</v>
      </c>
      <c r="R108">
        <f t="shared" si="33"/>
        <v>-816675.042767431</v>
      </c>
      <c r="S108">
        <f t="shared" si="34"/>
        <v>-1250434.662797844</v>
      </c>
      <c r="T108">
        <f t="shared" si="35"/>
        <v>21648618.552497219</v>
      </c>
      <c r="U108">
        <f t="shared" si="27"/>
        <v>22123736.345909026</v>
      </c>
    </row>
    <row r="109" spans="1:21">
      <c r="A109" s="5">
        <f>'Monthly Data'!A109</f>
        <v>41609</v>
      </c>
      <c r="B109" s="20">
        <f>'Monthly Data'!B109</f>
        <v>26249065.88666667</v>
      </c>
      <c r="C109">
        <f>'Monthly Data'!C109</f>
        <v>675.7</v>
      </c>
      <c r="D109">
        <f>'Monthly Data'!D109</f>
        <v>0</v>
      </c>
      <c r="E109">
        <f>'Monthly Data'!E109</f>
        <v>257.89999999999998</v>
      </c>
      <c r="F109">
        <f>'Monthly Data'!F109</f>
        <v>20</v>
      </c>
      <c r="G109">
        <f>'Monthly Data'!G109</f>
        <v>0</v>
      </c>
      <c r="H109">
        <f>'Monthly Data'!H109</f>
        <v>0</v>
      </c>
      <c r="I109">
        <f>'Monthly Data'!I109</f>
        <v>9</v>
      </c>
      <c r="J109">
        <f>'Monthly Data'!J109</f>
        <v>31</v>
      </c>
      <c r="L109">
        <f t="shared" si="18"/>
        <v>-12284712.9336261</v>
      </c>
      <c r="M109">
        <f t="shared" si="28"/>
        <v>7473115.7547137793</v>
      </c>
      <c r="N109">
        <f t="shared" si="29"/>
        <v>0</v>
      </c>
      <c r="O109">
        <f t="shared" si="30"/>
        <v>8326703.6046957141</v>
      </c>
      <c r="P109">
        <f t="shared" si="31"/>
        <v>970437.04673321801</v>
      </c>
      <c r="Q109">
        <f t="shared" si="32"/>
        <v>0</v>
      </c>
      <c r="R109">
        <f t="shared" si="33"/>
        <v>0</v>
      </c>
      <c r="S109">
        <f t="shared" si="34"/>
        <v>-1250434.662797844</v>
      </c>
      <c r="T109">
        <f t="shared" si="35"/>
        <v>22370239.170913793</v>
      </c>
      <c r="U109">
        <f t="shared" si="27"/>
        <v>25605347.980632558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E110"/>
  <sheetViews>
    <sheetView workbookViewId="0">
      <selection activeCell="D1" sqref="D1"/>
    </sheetView>
  </sheetViews>
  <sheetFormatPr defaultRowHeight="15"/>
  <cols>
    <col min="3" max="3" width="11.28515625" bestFit="1" customWidth="1"/>
  </cols>
  <sheetData>
    <row r="1" spans="1:5">
      <c r="A1" t="s">
        <v>10</v>
      </c>
      <c r="B1" t="s">
        <v>1</v>
      </c>
      <c r="C1" t="s">
        <v>44</v>
      </c>
      <c r="D1" t="s">
        <v>35</v>
      </c>
      <c r="E1" t="s">
        <v>36</v>
      </c>
    </row>
    <row r="2" spans="1:5">
      <c r="A2" s="5">
        <v>38353</v>
      </c>
      <c r="B2" s="9">
        <f t="shared" ref="B2:B33" si="0">YEAR(A2)</f>
        <v>2005</v>
      </c>
      <c r="C2" s="20">
        <f>'Predicted Monthly Data'!B2</f>
        <v>28622997.07</v>
      </c>
      <c r="D2">
        <f>'Predicted Monthly Data'!U2</f>
        <v>27981030.914878644</v>
      </c>
      <c r="E2" s="8">
        <f t="shared" ref="E2:E33" si="1">ABS(D2-C2)/C2</f>
        <v>2.242833458534663E-2</v>
      </c>
    </row>
    <row r="3" spans="1:5">
      <c r="A3" s="5">
        <v>38384</v>
      </c>
      <c r="B3" s="9">
        <f t="shared" si="0"/>
        <v>2005</v>
      </c>
      <c r="C3" s="20">
        <f>'Predicted Monthly Data'!B3</f>
        <v>24248151.560000002</v>
      </c>
      <c r="D3">
        <f>'Predicted Monthly Data'!U3</f>
        <v>24432675.720883884</v>
      </c>
      <c r="E3" s="8">
        <f t="shared" si="1"/>
        <v>7.6098238015088158E-3</v>
      </c>
    </row>
    <row r="4" spans="1:5">
      <c r="A4" s="5">
        <v>38412</v>
      </c>
      <c r="B4" s="9">
        <f t="shared" si="0"/>
        <v>2005</v>
      </c>
      <c r="C4" s="20">
        <f>'Predicted Monthly Data'!B4</f>
        <v>25340650.720000003</v>
      </c>
      <c r="D4">
        <f>'Predicted Monthly Data'!U4</f>
        <v>25242841.770144321</v>
      </c>
      <c r="E4" s="8">
        <f t="shared" si="1"/>
        <v>3.859764728870447E-3</v>
      </c>
    </row>
    <row r="5" spans="1:5">
      <c r="A5" s="5">
        <v>38443</v>
      </c>
      <c r="B5" s="9">
        <f t="shared" si="0"/>
        <v>2005</v>
      </c>
      <c r="C5" s="20">
        <f>'Predicted Monthly Data'!B5</f>
        <v>20286648.91</v>
      </c>
      <c r="D5">
        <f>'Predicted Monthly Data'!U5</f>
        <v>20890532.115965761</v>
      </c>
      <c r="E5" s="8">
        <f t="shared" si="1"/>
        <v>2.9767518955192539E-2</v>
      </c>
    </row>
    <row r="6" spans="1:5">
      <c r="A6" s="5">
        <v>38473</v>
      </c>
      <c r="B6" s="9">
        <f t="shared" si="0"/>
        <v>2005</v>
      </c>
      <c r="C6" s="20">
        <f>'Predicted Monthly Data'!B6</f>
        <v>19819607.190000001</v>
      </c>
      <c r="D6">
        <f>'Predicted Monthly Data'!U6</f>
        <v>20459610.676469494</v>
      </c>
      <c r="E6" s="8">
        <f t="shared" si="1"/>
        <v>3.2291431426169061E-2</v>
      </c>
    </row>
    <row r="7" spans="1:5">
      <c r="A7" s="5">
        <v>38504</v>
      </c>
      <c r="B7" s="9">
        <f t="shared" si="0"/>
        <v>2005</v>
      </c>
      <c r="C7" s="20">
        <f>'Predicted Monthly Data'!B7</f>
        <v>24239634.66</v>
      </c>
      <c r="D7">
        <f>'Predicted Monthly Data'!U7</f>
        <v>24213904.862106882</v>
      </c>
      <c r="E7" s="8">
        <f t="shared" si="1"/>
        <v>1.0614763074617277E-3</v>
      </c>
    </row>
    <row r="8" spans="1:5">
      <c r="A8" s="5">
        <v>38534</v>
      </c>
      <c r="B8" s="9">
        <f t="shared" si="0"/>
        <v>2005</v>
      </c>
      <c r="C8" s="20">
        <f>'Predicted Monthly Data'!B8</f>
        <v>25395311.940000001</v>
      </c>
      <c r="D8">
        <f>'Predicted Monthly Data'!U8</f>
        <v>25570847.175822802</v>
      </c>
      <c r="E8" s="8">
        <f t="shared" si="1"/>
        <v>6.9121118195959652E-3</v>
      </c>
    </row>
    <row r="9" spans="1:5">
      <c r="A9" s="5">
        <v>38565</v>
      </c>
      <c r="B9" s="9">
        <f t="shared" si="0"/>
        <v>2005</v>
      </c>
      <c r="C9" s="20">
        <f>'Predicted Monthly Data'!B9</f>
        <v>24070887.219999999</v>
      </c>
      <c r="D9">
        <f>'Predicted Monthly Data'!U9</f>
        <v>24499919.744492598</v>
      </c>
      <c r="E9" s="8">
        <f t="shared" si="1"/>
        <v>1.7823710466979583E-2</v>
      </c>
    </row>
    <row r="10" spans="1:5">
      <c r="A10" s="5">
        <v>38596</v>
      </c>
      <c r="B10" s="9">
        <f t="shared" si="0"/>
        <v>2005</v>
      </c>
      <c r="C10" s="20">
        <f>'Predicted Monthly Data'!B10</f>
        <v>20477242.48</v>
      </c>
      <c r="D10">
        <f>'Predicted Monthly Data'!U10</f>
        <v>20105286.104133826</v>
      </c>
      <c r="E10" s="8">
        <f t="shared" si="1"/>
        <v>1.8164378149521952E-2</v>
      </c>
    </row>
    <row r="11" spans="1:5">
      <c r="A11" s="5">
        <v>38626</v>
      </c>
      <c r="B11" s="9">
        <f t="shared" si="0"/>
        <v>2005</v>
      </c>
      <c r="C11" s="20">
        <f>'Predicted Monthly Data'!B11</f>
        <v>20828690.909999996</v>
      </c>
      <c r="D11">
        <f>'Predicted Monthly Data'!U11</f>
        <v>21663177.773032639</v>
      </c>
      <c r="E11" s="8">
        <f t="shared" si="1"/>
        <v>4.0064297206119655E-2</v>
      </c>
    </row>
    <row r="12" spans="1:5">
      <c r="A12" s="5">
        <v>38657</v>
      </c>
      <c r="B12" s="9">
        <f t="shared" si="0"/>
        <v>2005</v>
      </c>
      <c r="C12" s="20">
        <f>'Predicted Monthly Data'!B12</f>
        <v>22508551.010000002</v>
      </c>
      <c r="D12">
        <f>'Predicted Monthly Data'!U12</f>
        <v>22310327.828499835</v>
      </c>
      <c r="E12" s="8">
        <f t="shared" si="1"/>
        <v>8.8065722849996388E-3</v>
      </c>
    </row>
    <row r="13" spans="1:5">
      <c r="A13" s="5">
        <v>38687</v>
      </c>
      <c r="B13" s="9">
        <f t="shared" si="0"/>
        <v>2005</v>
      </c>
      <c r="C13" s="20">
        <f>'Predicted Monthly Data'!B13</f>
        <v>27451289.5</v>
      </c>
      <c r="D13">
        <f>'Predicted Monthly Data'!U13</f>
        <v>27143411.381343156</v>
      </c>
      <c r="E13" s="8">
        <f t="shared" si="1"/>
        <v>1.1215433746995525E-2</v>
      </c>
    </row>
    <row r="14" spans="1:5">
      <c r="A14" s="5">
        <v>38718</v>
      </c>
      <c r="B14" s="9">
        <f t="shared" si="0"/>
        <v>2006</v>
      </c>
      <c r="C14" s="20">
        <f>'Predicted Monthly Data'!B14</f>
        <v>25519571.829999998</v>
      </c>
      <c r="D14">
        <f>'Predicted Monthly Data'!U14</f>
        <v>25355994.507662706</v>
      </c>
      <c r="E14" s="8">
        <f t="shared" si="1"/>
        <v>6.4098772278379616E-3</v>
      </c>
    </row>
    <row r="15" spans="1:5">
      <c r="A15" s="5">
        <v>38749</v>
      </c>
      <c r="B15" s="9">
        <f t="shared" si="0"/>
        <v>2006</v>
      </c>
      <c r="C15" s="20">
        <f>'Predicted Monthly Data'!B15</f>
        <v>23636616.529999997</v>
      </c>
      <c r="D15">
        <f>'Predicted Monthly Data'!U15</f>
        <v>23662531.545025378</v>
      </c>
      <c r="E15" s="8">
        <f t="shared" si="1"/>
        <v>1.0963927511574772E-3</v>
      </c>
    </row>
    <row r="16" spans="1:5">
      <c r="A16" s="5">
        <v>38777</v>
      </c>
      <c r="B16" s="9">
        <f t="shared" si="0"/>
        <v>2006</v>
      </c>
      <c r="C16" s="20">
        <f>'Predicted Monthly Data'!B16</f>
        <v>24126650.760000002</v>
      </c>
      <c r="D16">
        <f>'Predicted Monthly Data'!U16</f>
        <v>23892846.208433919</v>
      </c>
      <c r="E16" s="8">
        <f t="shared" si="1"/>
        <v>9.6907172857043072E-3</v>
      </c>
    </row>
    <row r="17" spans="1:5">
      <c r="A17" s="5">
        <v>38808</v>
      </c>
      <c r="B17" s="9">
        <f t="shared" si="0"/>
        <v>2006</v>
      </c>
      <c r="C17" s="20">
        <f>'Predicted Monthly Data'!B17</f>
        <v>19562803.740000002</v>
      </c>
      <c r="D17">
        <f>'Predicted Monthly Data'!U17</f>
        <v>20209235.659040242</v>
      </c>
      <c r="E17" s="8">
        <f t="shared" si="1"/>
        <v>3.3043930084443014E-2</v>
      </c>
    </row>
    <row r="18" spans="1:5">
      <c r="A18" s="5">
        <v>38838</v>
      </c>
      <c r="B18" s="9">
        <f t="shared" si="0"/>
        <v>2006</v>
      </c>
      <c r="C18" s="20">
        <f>'Predicted Monthly Data'!B18</f>
        <v>19991986.050000001</v>
      </c>
      <c r="D18">
        <f>'Predicted Monthly Data'!U18</f>
        <v>20799405.042002115</v>
      </c>
      <c r="E18" s="8">
        <f t="shared" si="1"/>
        <v>4.0387132623180007E-2</v>
      </c>
    </row>
    <row r="19" spans="1:5">
      <c r="A19" s="5">
        <v>38869</v>
      </c>
      <c r="B19" s="9">
        <f t="shared" si="0"/>
        <v>2006</v>
      </c>
      <c r="C19" s="20">
        <f>'Predicted Monthly Data'!B19</f>
        <v>20889575.020000003</v>
      </c>
      <c r="D19">
        <f>'Predicted Monthly Data'!U19</f>
        <v>21022165.133755006</v>
      </c>
      <c r="E19" s="8">
        <f t="shared" si="1"/>
        <v>6.3471905784612077E-3</v>
      </c>
    </row>
    <row r="20" spans="1:5">
      <c r="A20" s="5">
        <v>38899</v>
      </c>
      <c r="B20" s="9">
        <f t="shared" si="0"/>
        <v>2006</v>
      </c>
      <c r="C20" s="20">
        <f>'Predicted Monthly Data'!B20</f>
        <v>24737970.199999999</v>
      </c>
      <c r="D20">
        <f>'Predicted Monthly Data'!U20</f>
        <v>25136702.223782852</v>
      </c>
      <c r="E20" s="8">
        <f t="shared" si="1"/>
        <v>1.6118219100403518E-2</v>
      </c>
    </row>
    <row r="21" spans="1:5">
      <c r="A21" s="5">
        <v>38930</v>
      </c>
      <c r="B21" s="9">
        <f t="shared" si="0"/>
        <v>2006</v>
      </c>
      <c r="C21" s="20">
        <f>'Predicted Monthly Data'!B21</f>
        <v>22593665.560000002</v>
      </c>
      <c r="D21">
        <f>'Predicted Monthly Data'!U21</f>
        <v>22573810.99617184</v>
      </c>
      <c r="E21" s="8">
        <f t="shared" si="1"/>
        <v>8.7876682849167772E-4</v>
      </c>
    </row>
    <row r="22" spans="1:5">
      <c r="A22" s="5">
        <v>38961</v>
      </c>
      <c r="B22" s="9">
        <f t="shared" si="0"/>
        <v>2006</v>
      </c>
      <c r="C22" s="20">
        <f>'Predicted Monthly Data'!B22</f>
        <v>19182041.209999997</v>
      </c>
      <c r="D22">
        <f>'Predicted Monthly Data'!U22</f>
        <v>19343420.411168627</v>
      </c>
      <c r="E22" s="8">
        <f t="shared" si="1"/>
        <v>8.4130358913263072E-3</v>
      </c>
    </row>
    <row r="23" spans="1:5">
      <c r="A23" s="5">
        <v>38991</v>
      </c>
      <c r="B23" s="9">
        <f t="shared" si="0"/>
        <v>2006</v>
      </c>
      <c r="C23" s="20">
        <f>'Predicted Monthly Data'!B23</f>
        <v>21407417.84</v>
      </c>
      <c r="D23">
        <f>'Predicted Monthly Data'!U23</f>
        <v>22187357.126436651</v>
      </c>
      <c r="E23" s="8">
        <f t="shared" si="1"/>
        <v>3.6433132303295618E-2</v>
      </c>
    </row>
    <row r="24" spans="1:5">
      <c r="A24" s="5">
        <v>39022</v>
      </c>
      <c r="B24" s="9">
        <f t="shared" si="0"/>
        <v>2006</v>
      </c>
      <c r="C24" s="20">
        <f>'Predicted Monthly Data'!B24</f>
        <v>22027561.960000001</v>
      </c>
      <c r="D24">
        <f>'Predicted Monthly Data'!U24</f>
        <v>22200909.273835666</v>
      </c>
      <c r="E24" s="8">
        <f t="shared" si="1"/>
        <v>7.8695642373154216E-3</v>
      </c>
    </row>
    <row r="25" spans="1:5">
      <c r="A25" s="5">
        <v>39052</v>
      </c>
      <c r="B25" s="9">
        <f t="shared" si="0"/>
        <v>2006</v>
      </c>
      <c r="C25" s="20">
        <f>'Predicted Monthly Data'!B25</f>
        <v>25361773.539999999</v>
      </c>
      <c r="D25">
        <f>'Predicted Monthly Data'!U25</f>
        <v>25034197.305035248</v>
      </c>
      <c r="E25" s="8">
        <f t="shared" si="1"/>
        <v>1.2916140681096496E-2</v>
      </c>
    </row>
    <row r="26" spans="1:5">
      <c r="A26" s="5">
        <v>39083</v>
      </c>
      <c r="B26" s="9">
        <f t="shared" si="0"/>
        <v>2007</v>
      </c>
      <c r="C26" s="20">
        <f>'Predicted Monthly Data'!B26</f>
        <v>25989297.806666661</v>
      </c>
      <c r="D26">
        <f>'Predicted Monthly Data'!U26</f>
        <v>26488059.968655489</v>
      </c>
      <c r="E26" s="8">
        <f t="shared" si="1"/>
        <v>1.9191059554555877E-2</v>
      </c>
    </row>
    <row r="27" spans="1:5">
      <c r="A27" s="5">
        <v>39114</v>
      </c>
      <c r="B27" s="9">
        <f t="shared" si="0"/>
        <v>2007</v>
      </c>
      <c r="C27" s="20">
        <f>'Predicted Monthly Data'!B27</f>
        <v>25405002.176666662</v>
      </c>
      <c r="D27">
        <f>'Predicted Monthly Data'!U27</f>
        <v>25298619.371695902</v>
      </c>
      <c r="E27" s="8">
        <f t="shared" si="1"/>
        <v>4.1874747433978832E-3</v>
      </c>
    </row>
    <row r="28" spans="1:5">
      <c r="A28" s="5">
        <v>39142</v>
      </c>
      <c r="B28" s="9">
        <f t="shared" si="0"/>
        <v>2007</v>
      </c>
      <c r="C28" s="20">
        <f>'Predicted Monthly Data'!B28</f>
        <v>24292353.446666665</v>
      </c>
      <c r="D28">
        <f>'Predicted Monthly Data'!U28</f>
        <v>23553455.815735117</v>
      </c>
      <c r="E28" s="8">
        <f t="shared" si="1"/>
        <v>3.041688128545398E-2</v>
      </c>
    </row>
    <row r="29" spans="1:5">
      <c r="A29" s="5">
        <v>39173</v>
      </c>
      <c r="B29" s="9">
        <f t="shared" si="0"/>
        <v>2007</v>
      </c>
      <c r="C29" s="20">
        <f>'Predicted Monthly Data'!B29</f>
        <v>21175397.006666664</v>
      </c>
      <c r="D29">
        <f>'Predicted Monthly Data'!U29</f>
        <v>21055675.789621338</v>
      </c>
      <c r="E29" s="8">
        <f t="shared" si="1"/>
        <v>5.6537885456236728E-3</v>
      </c>
    </row>
    <row r="30" spans="1:5">
      <c r="A30" s="5">
        <v>39203</v>
      </c>
      <c r="B30" s="9">
        <f t="shared" si="0"/>
        <v>2007</v>
      </c>
      <c r="C30" s="20">
        <f>'Predicted Monthly Data'!B30</f>
        <v>19844241.896666665</v>
      </c>
      <c r="D30">
        <f>'Predicted Monthly Data'!U30</f>
        <v>20350296.707090929</v>
      </c>
      <c r="E30" s="8">
        <f t="shared" si="1"/>
        <v>2.5501342558682933E-2</v>
      </c>
    </row>
    <row r="31" spans="1:5">
      <c r="A31" s="5">
        <v>39234</v>
      </c>
      <c r="B31" s="9">
        <f t="shared" si="0"/>
        <v>2007</v>
      </c>
      <c r="C31" s="20">
        <f>'Predicted Monthly Data'!B31</f>
        <v>22507117.626666661</v>
      </c>
      <c r="D31">
        <f>'Predicted Monthly Data'!U31</f>
        <v>21787082.746537097</v>
      </c>
      <c r="E31" s="8">
        <f t="shared" si="1"/>
        <v>3.1991430092161599E-2</v>
      </c>
    </row>
    <row r="32" spans="1:5">
      <c r="A32" s="5">
        <v>39264</v>
      </c>
      <c r="B32" s="9">
        <f t="shared" si="0"/>
        <v>2007</v>
      </c>
      <c r="C32" s="20">
        <f>'Predicted Monthly Data'!B32</f>
        <v>22641026.906666666</v>
      </c>
      <c r="D32">
        <f>'Predicted Monthly Data'!U32</f>
        <v>22683507.516811732</v>
      </c>
      <c r="E32" s="8">
        <f t="shared" si="1"/>
        <v>1.8762669343658387E-3</v>
      </c>
    </row>
    <row r="33" spans="1:5">
      <c r="A33" s="5">
        <v>39295</v>
      </c>
      <c r="B33" s="9">
        <f t="shared" si="0"/>
        <v>2007</v>
      </c>
      <c r="C33" s="20">
        <f>'Predicted Monthly Data'!B33</f>
        <v>23733180.766666666</v>
      </c>
      <c r="D33">
        <f>'Predicted Monthly Data'!U33</f>
        <v>23531118.205997683</v>
      </c>
      <c r="E33" s="8">
        <f t="shared" si="1"/>
        <v>8.5139266689773056E-3</v>
      </c>
    </row>
    <row r="34" spans="1:5">
      <c r="A34" s="5">
        <v>39326</v>
      </c>
      <c r="B34" s="9">
        <f t="shared" ref="B34:B65" si="2">YEAR(A34)</f>
        <v>2007</v>
      </c>
      <c r="C34" s="20">
        <f>'Predicted Monthly Data'!B34</f>
        <v>20748753.376666665</v>
      </c>
      <c r="D34">
        <f>'Predicted Monthly Data'!U34</f>
        <v>20251198.828447491</v>
      </c>
      <c r="E34" s="8">
        <f t="shared" ref="E34:E65" si="3">ABS(D34-C34)/C34</f>
        <v>2.3979973118708274E-2</v>
      </c>
    </row>
    <row r="35" spans="1:5">
      <c r="A35" s="5">
        <v>39356</v>
      </c>
      <c r="B35" s="9">
        <f t="shared" si="2"/>
        <v>2007</v>
      </c>
      <c r="C35" s="20">
        <f>'Predicted Monthly Data'!B35</f>
        <v>21043161.836666662</v>
      </c>
      <c r="D35">
        <f>'Predicted Monthly Data'!U35</f>
        <v>21431151.429084744</v>
      </c>
      <c r="E35" s="8">
        <f t="shared" si="3"/>
        <v>1.843779919717338E-2</v>
      </c>
    </row>
    <row r="36" spans="1:5">
      <c r="A36" s="5">
        <v>39387</v>
      </c>
      <c r="B36" s="9">
        <f t="shared" si="2"/>
        <v>2007</v>
      </c>
      <c r="C36" s="20">
        <f>'Predicted Monthly Data'!B36</f>
        <v>23066783.216666665</v>
      </c>
      <c r="D36">
        <f>'Predicted Monthly Data'!U36</f>
        <v>23199093.506842092</v>
      </c>
      <c r="E36" s="8">
        <f t="shared" si="3"/>
        <v>5.7359662564404439E-3</v>
      </c>
    </row>
    <row r="37" spans="1:5">
      <c r="A37" s="5">
        <v>39417</v>
      </c>
      <c r="B37" s="9">
        <f t="shared" si="2"/>
        <v>2007</v>
      </c>
      <c r="C37" s="20">
        <f>'Predicted Monthly Data'!B37</f>
        <v>27007513.506666664</v>
      </c>
      <c r="D37">
        <f>'Predicted Monthly Data'!U37</f>
        <v>26629185.246931784</v>
      </c>
      <c r="E37" s="8">
        <f t="shared" si="3"/>
        <v>1.4008259577154031E-2</v>
      </c>
    </row>
    <row r="38" spans="1:5">
      <c r="A38" s="5">
        <v>39448</v>
      </c>
      <c r="B38" s="9">
        <f t="shared" si="2"/>
        <v>2008</v>
      </c>
      <c r="C38" s="20">
        <f>'Predicted Monthly Data'!B38</f>
        <v>26898401.383333337</v>
      </c>
      <c r="D38">
        <f>'Predicted Monthly Data'!U38</f>
        <v>26352791.928450704</v>
      </c>
      <c r="E38" s="8">
        <f t="shared" si="3"/>
        <v>2.028408480887273E-2</v>
      </c>
    </row>
    <row r="39" spans="1:5">
      <c r="A39" s="5">
        <v>39479</v>
      </c>
      <c r="B39" s="9">
        <f t="shared" si="2"/>
        <v>2008</v>
      </c>
      <c r="C39" s="20">
        <f>'Predicted Monthly Data'!B39</f>
        <v>25491713.493333336</v>
      </c>
      <c r="D39">
        <f>'Predicted Monthly Data'!U39</f>
        <v>25413892.958947212</v>
      </c>
      <c r="E39" s="8">
        <f t="shared" si="3"/>
        <v>3.0527776960335095E-3</v>
      </c>
    </row>
    <row r="40" spans="1:5">
      <c r="A40" s="5">
        <v>39508</v>
      </c>
      <c r="B40" s="9">
        <f t="shared" si="2"/>
        <v>2008</v>
      </c>
      <c r="C40" s="20">
        <f>'Predicted Monthly Data'!B40</f>
        <v>25384508.963333335</v>
      </c>
      <c r="D40">
        <f>'Predicted Monthly Data'!U40</f>
        <v>24681745.990295924</v>
      </c>
      <c r="E40" s="8">
        <f t="shared" si="3"/>
        <v>2.768471803226593E-2</v>
      </c>
    </row>
    <row r="41" spans="1:5">
      <c r="A41" s="5">
        <v>39539</v>
      </c>
      <c r="B41" s="9">
        <f t="shared" si="2"/>
        <v>2008</v>
      </c>
      <c r="C41" s="20">
        <f>'Predicted Monthly Data'!B41</f>
        <v>20527641.313333336</v>
      </c>
      <c r="D41">
        <f>'Predicted Monthly Data'!U41</f>
        <v>20085805.996020056</v>
      </c>
      <c r="E41" s="8">
        <f t="shared" si="3"/>
        <v>2.1523920384671488E-2</v>
      </c>
    </row>
    <row r="42" spans="1:5">
      <c r="A42" s="5">
        <v>39569</v>
      </c>
      <c r="B42" s="9">
        <f t="shared" si="2"/>
        <v>2008</v>
      </c>
      <c r="C42" s="20">
        <f>'Predicted Monthly Data'!B42</f>
        <v>19827797.303333335</v>
      </c>
      <c r="D42">
        <f>'Predicted Monthly Data'!U42</f>
        <v>20243429.332370363</v>
      </c>
      <c r="E42" s="8">
        <f t="shared" si="3"/>
        <v>2.0962087854668299E-2</v>
      </c>
    </row>
    <row r="43" spans="1:5">
      <c r="A43" s="5">
        <v>39600</v>
      </c>
      <c r="B43" s="9">
        <f t="shared" si="2"/>
        <v>2008</v>
      </c>
      <c r="C43" s="20">
        <f>'Predicted Monthly Data'!B43</f>
        <v>21414260.283333335</v>
      </c>
      <c r="D43">
        <f>'Predicted Monthly Data'!U43</f>
        <v>21598047.779932078</v>
      </c>
      <c r="E43" s="8">
        <f t="shared" si="3"/>
        <v>8.582481681227357E-3</v>
      </c>
    </row>
    <row r="44" spans="1:5">
      <c r="A44" s="5">
        <v>39630</v>
      </c>
      <c r="B44" s="9">
        <f t="shared" si="2"/>
        <v>2008</v>
      </c>
      <c r="C44" s="20">
        <f>'Predicted Monthly Data'!B44</f>
        <v>23762525.153333336</v>
      </c>
      <c r="D44">
        <f>'Predicted Monthly Data'!U44</f>
        <v>23577326.931848738</v>
      </c>
      <c r="E44" s="8">
        <f t="shared" si="3"/>
        <v>7.7937096453159866E-3</v>
      </c>
    </row>
    <row r="45" spans="1:5">
      <c r="A45" s="5">
        <v>39661</v>
      </c>
      <c r="B45" s="9">
        <f t="shared" si="2"/>
        <v>2008</v>
      </c>
      <c r="C45" s="20">
        <f>'Predicted Monthly Data'!B45</f>
        <v>22118269.213333335</v>
      </c>
      <c r="D45">
        <f>'Predicted Monthly Data'!U45</f>
        <v>21942152.640390828</v>
      </c>
      <c r="E45" s="8">
        <f t="shared" si="3"/>
        <v>7.9624934141022171E-3</v>
      </c>
    </row>
    <row r="46" spans="1:5">
      <c r="A46" s="5">
        <v>39692</v>
      </c>
      <c r="B46" s="9">
        <f t="shared" si="2"/>
        <v>2008</v>
      </c>
      <c r="C46" s="20">
        <f>'Predicted Monthly Data'!B46</f>
        <v>20204472.273333337</v>
      </c>
      <c r="D46">
        <f>'Predicted Monthly Data'!U46</f>
        <v>19480710.630385347</v>
      </c>
      <c r="E46" s="8">
        <f t="shared" si="3"/>
        <v>3.5821853357844921E-2</v>
      </c>
    </row>
    <row r="47" spans="1:5">
      <c r="A47" s="5">
        <v>39722</v>
      </c>
      <c r="B47" s="9">
        <f t="shared" si="2"/>
        <v>2008</v>
      </c>
      <c r="C47" s="20">
        <f>'Predicted Monthly Data'!B47</f>
        <v>21060690.823333338</v>
      </c>
      <c r="D47">
        <f>'Predicted Monthly Data'!U47</f>
        <v>21757082.302366003</v>
      </c>
      <c r="E47" s="8">
        <f t="shared" si="3"/>
        <v>3.3065937146806543E-2</v>
      </c>
    </row>
    <row r="48" spans="1:5">
      <c r="A48" s="5">
        <v>39753</v>
      </c>
      <c r="B48" s="9">
        <f t="shared" si="2"/>
        <v>2008</v>
      </c>
      <c r="C48" s="20">
        <f>'Predicted Monthly Data'!B48</f>
        <v>23006111.283333331</v>
      </c>
      <c r="D48">
        <f>'Predicted Monthly Data'!U48</f>
        <v>22635823.100651439</v>
      </c>
      <c r="E48" s="8">
        <f t="shared" si="3"/>
        <v>1.6095209578080482E-2</v>
      </c>
    </row>
    <row r="49" spans="1:5">
      <c r="A49" s="5">
        <v>39783</v>
      </c>
      <c r="B49" s="9">
        <f t="shared" si="2"/>
        <v>2008</v>
      </c>
      <c r="C49" s="20">
        <f>'Predicted Monthly Data'!B49</f>
        <v>27318717.57333333</v>
      </c>
      <c r="D49">
        <f>'Predicted Monthly Data'!U49</f>
        <v>26345004.473600879</v>
      </c>
      <c r="E49" s="8">
        <f t="shared" si="3"/>
        <v>3.5642708963868917E-2</v>
      </c>
    </row>
    <row r="50" spans="1:5">
      <c r="A50" s="5">
        <v>39814</v>
      </c>
      <c r="B50" s="9">
        <f t="shared" si="2"/>
        <v>2009</v>
      </c>
      <c r="C50" s="20">
        <f>'Predicted Monthly Data'!B50</f>
        <v>28195934.98</v>
      </c>
      <c r="D50">
        <f>'Predicted Monthly Data'!U50</f>
        <v>27997316.532729805</v>
      </c>
      <c r="E50" s="8">
        <f t="shared" si="3"/>
        <v>7.0442227722216123E-3</v>
      </c>
    </row>
    <row r="51" spans="1:5">
      <c r="A51" s="5">
        <v>39845</v>
      </c>
      <c r="B51" s="9">
        <f t="shared" si="2"/>
        <v>2009</v>
      </c>
      <c r="C51" s="20">
        <f>'Predicted Monthly Data'!B51</f>
        <v>23533242.719999995</v>
      </c>
      <c r="D51">
        <f>'Predicted Monthly Data'!U51</f>
        <v>22960365.750407301</v>
      </c>
      <c r="E51" s="8">
        <f t="shared" si="3"/>
        <v>2.4343307737434254E-2</v>
      </c>
    </row>
    <row r="52" spans="1:5">
      <c r="A52" s="5">
        <v>39873</v>
      </c>
      <c r="B52" s="9">
        <f t="shared" si="2"/>
        <v>2009</v>
      </c>
      <c r="C52" s="20">
        <f>'Predicted Monthly Data'!B52</f>
        <v>23805160.720000003</v>
      </c>
      <c r="D52">
        <f>'Predicted Monthly Data'!U52</f>
        <v>22954590.903444998</v>
      </c>
      <c r="E52" s="8">
        <f t="shared" si="3"/>
        <v>3.573047989717603E-2</v>
      </c>
    </row>
    <row r="53" spans="1:5">
      <c r="A53" s="5">
        <v>39904</v>
      </c>
      <c r="B53" s="9">
        <f t="shared" si="2"/>
        <v>2009</v>
      </c>
      <c r="C53" s="20">
        <f>'Predicted Monthly Data'!B53</f>
        <v>21691888.189999998</v>
      </c>
      <c r="D53">
        <f>'Predicted Monthly Data'!U53</f>
        <v>19732940.126382519</v>
      </c>
      <c r="E53" s="8">
        <f t="shared" si="3"/>
        <v>9.0307862849881265E-2</v>
      </c>
    </row>
    <row r="54" spans="1:5">
      <c r="A54" s="5">
        <v>39934</v>
      </c>
      <c r="B54" s="9">
        <f t="shared" si="2"/>
        <v>2009</v>
      </c>
      <c r="C54" s="20">
        <f>'Predicted Monthly Data'!B54</f>
        <v>19644740.68</v>
      </c>
      <c r="D54">
        <f>'Predicted Monthly Data'!U54</f>
        <v>18896899.189617362</v>
      </c>
      <c r="E54" s="8">
        <f t="shared" si="3"/>
        <v>3.8068280083941419E-2</v>
      </c>
    </row>
    <row r="55" spans="1:5">
      <c r="A55" s="5">
        <v>39965</v>
      </c>
      <c r="B55" s="9">
        <f t="shared" si="2"/>
        <v>2009</v>
      </c>
      <c r="C55" s="20">
        <f>'Predicted Monthly Data'!B55</f>
        <v>19976014.390000004</v>
      </c>
      <c r="D55">
        <f>'Predicted Monthly Data'!U55</f>
        <v>19894925.177143682</v>
      </c>
      <c r="E55" s="8">
        <f t="shared" si="3"/>
        <v>4.0593289168291647E-3</v>
      </c>
    </row>
    <row r="56" spans="1:5">
      <c r="A56" s="5">
        <v>39995</v>
      </c>
      <c r="B56" s="9">
        <f t="shared" si="2"/>
        <v>2009</v>
      </c>
      <c r="C56" s="20">
        <f>'Predicted Monthly Data'!B56</f>
        <v>20346936.549999997</v>
      </c>
      <c r="D56">
        <f>'Predicted Monthly Data'!U56</f>
        <v>20161086.317265358</v>
      </c>
      <c r="E56" s="8">
        <f t="shared" si="3"/>
        <v>9.1340645938486117E-3</v>
      </c>
    </row>
    <row r="57" spans="1:5">
      <c r="A57" s="5">
        <v>40026</v>
      </c>
      <c r="B57" s="9">
        <f t="shared" si="2"/>
        <v>2009</v>
      </c>
      <c r="C57" s="20">
        <f>'Predicted Monthly Data'!B57</f>
        <v>22334126.620000001</v>
      </c>
      <c r="D57">
        <f>'Predicted Monthly Data'!U57</f>
        <v>21829049.171512984</v>
      </c>
      <c r="E57" s="8">
        <f t="shared" si="3"/>
        <v>2.2614604863694342E-2</v>
      </c>
    </row>
    <row r="58" spans="1:5">
      <c r="A58" s="5">
        <v>40057</v>
      </c>
      <c r="B58" s="9">
        <f t="shared" si="2"/>
        <v>2009</v>
      </c>
      <c r="C58" s="20">
        <f>'Predicted Monthly Data'!B58</f>
        <v>19258864.259999998</v>
      </c>
      <c r="D58">
        <f>'Predicted Monthly Data'!U58</f>
        <v>18519526.80469051</v>
      </c>
      <c r="E58" s="8">
        <f t="shared" si="3"/>
        <v>3.8389462915789201E-2</v>
      </c>
    </row>
    <row r="59" spans="1:5">
      <c r="A59" s="5">
        <v>40087</v>
      </c>
      <c r="B59" s="9">
        <f t="shared" si="2"/>
        <v>2009</v>
      </c>
      <c r="C59" s="20">
        <f>'Predicted Monthly Data'!B59</f>
        <v>20756342.680000003</v>
      </c>
      <c r="D59">
        <f>'Predicted Monthly Data'!U59</f>
        <v>21018580.273538962</v>
      </c>
      <c r="E59" s="8">
        <f t="shared" si="3"/>
        <v>1.2634094434740685E-2</v>
      </c>
    </row>
    <row r="60" spans="1:5">
      <c r="A60" s="5">
        <v>40118</v>
      </c>
      <c r="B60" s="9">
        <f t="shared" si="2"/>
        <v>2009</v>
      </c>
      <c r="C60" s="20">
        <f>'Predicted Monthly Data'!B60</f>
        <v>21120714.619999994</v>
      </c>
      <c r="D60">
        <f>'Predicted Monthly Data'!U60</f>
        <v>20836520.199663673</v>
      </c>
      <c r="E60" s="8">
        <f t="shared" si="3"/>
        <v>1.3455719915234624E-2</v>
      </c>
    </row>
    <row r="61" spans="1:5">
      <c r="A61" s="5">
        <v>40148</v>
      </c>
      <c r="B61" s="9">
        <f t="shared" si="2"/>
        <v>2009</v>
      </c>
      <c r="C61" s="20">
        <f>'Predicted Monthly Data'!B61</f>
        <v>25946111.009999998</v>
      </c>
      <c r="D61">
        <f>'Predicted Monthly Data'!U61</f>
        <v>25523400.617392115</v>
      </c>
      <c r="E61" s="8">
        <f t="shared" si="3"/>
        <v>1.6291859402164897E-2</v>
      </c>
    </row>
    <row r="62" spans="1:5">
      <c r="A62" s="5">
        <v>40179</v>
      </c>
      <c r="B62" s="9">
        <f t="shared" si="2"/>
        <v>2010</v>
      </c>
      <c r="C62" s="20">
        <f>'Predicted Monthly Data'!B62</f>
        <v>26142073.753333338</v>
      </c>
      <c r="D62">
        <f>'Predicted Monthly Data'!U62</f>
        <v>26298612.003933877</v>
      </c>
      <c r="E62" s="8">
        <f t="shared" si="3"/>
        <v>5.9879813697097835E-3</v>
      </c>
    </row>
    <row r="63" spans="1:5">
      <c r="A63" s="5">
        <v>40210</v>
      </c>
      <c r="B63" s="9">
        <f t="shared" si="2"/>
        <v>2010</v>
      </c>
      <c r="C63" s="20">
        <f>'Predicted Monthly Data'!B63</f>
        <v>22846232.453333337</v>
      </c>
      <c r="D63">
        <f>'Predicted Monthly Data'!U63</f>
        <v>22937363.741116837</v>
      </c>
      <c r="E63" s="8">
        <f t="shared" si="3"/>
        <v>3.9888978618093096E-3</v>
      </c>
    </row>
    <row r="64" spans="1:5">
      <c r="A64" s="5">
        <v>40238</v>
      </c>
      <c r="B64" s="9">
        <f t="shared" si="2"/>
        <v>2010</v>
      </c>
      <c r="C64" s="20">
        <f>'Predicted Monthly Data'!B64</f>
        <v>21856743.573333338</v>
      </c>
      <c r="D64">
        <f>'Predicted Monthly Data'!U64</f>
        <v>21851474.07558867</v>
      </c>
      <c r="E64" s="8">
        <f t="shared" si="3"/>
        <v>2.410925363601469E-4</v>
      </c>
    </row>
    <row r="65" spans="1:5">
      <c r="A65" s="5">
        <v>40269</v>
      </c>
      <c r="B65" s="9">
        <f t="shared" si="2"/>
        <v>2010</v>
      </c>
      <c r="C65" s="20">
        <f>'Predicted Monthly Data'!B65</f>
        <v>18311020.943333331</v>
      </c>
      <c r="D65">
        <f>'Predicted Monthly Data'!U65</f>
        <v>18800504.577000581</v>
      </c>
      <c r="E65" s="8">
        <f t="shared" si="3"/>
        <v>2.6731640752421303E-2</v>
      </c>
    </row>
    <row r="66" spans="1:5">
      <c r="A66" s="5">
        <v>40299</v>
      </c>
      <c r="B66" s="9">
        <f t="shared" ref="B66:B97" si="4">YEAR(A66)</f>
        <v>2010</v>
      </c>
      <c r="C66" s="20">
        <f>'Predicted Monthly Data'!B66</f>
        <v>19813333.883333333</v>
      </c>
      <c r="D66">
        <f>'Predicted Monthly Data'!U66</f>
        <v>19855925.177061304</v>
      </c>
      <c r="E66" s="8">
        <f t="shared" ref="E66:E97" si="5">ABS(D66-C66)/C66</f>
        <v>2.1496278202730308E-3</v>
      </c>
    </row>
    <row r="67" spans="1:5">
      <c r="A67" s="5">
        <v>40330</v>
      </c>
      <c r="B67" s="9">
        <f t="shared" si="4"/>
        <v>2010</v>
      </c>
      <c r="C67" s="20">
        <f>'Predicted Monthly Data'!B67</f>
        <v>20211623.123333335</v>
      </c>
      <c r="D67">
        <f>'Predicted Monthly Data'!U67</f>
        <v>20627595.82102827</v>
      </c>
      <c r="E67" s="8">
        <f t="shared" si="5"/>
        <v>2.0580865532502171E-2</v>
      </c>
    </row>
    <row r="68" spans="1:5">
      <c r="A68" s="5">
        <v>40360</v>
      </c>
      <c r="B68" s="9">
        <f t="shared" si="4"/>
        <v>2010</v>
      </c>
      <c r="C68" s="20">
        <f>'Predicted Monthly Data'!B68</f>
        <v>24129649.153333332</v>
      </c>
      <c r="D68">
        <f>'Predicted Monthly Data'!U68</f>
        <v>24137819.632489856</v>
      </c>
      <c r="E68" s="8">
        <f t="shared" si="5"/>
        <v>3.3860745776302561E-4</v>
      </c>
    </row>
    <row r="69" spans="1:5">
      <c r="A69" s="5">
        <v>40391</v>
      </c>
      <c r="B69" s="9">
        <f t="shared" si="4"/>
        <v>2010</v>
      </c>
      <c r="C69" s="20">
        <f>'Predicted Monthly Data'!B69</f>
        <v>23362004.293333333</v>
      </c>
      <c r="D69">
        <f>'Predicted Monthly Data'!U69</f>
        <v>23737644.911403775</v>
      </c>
      <c r="E69" s="8">
        <f t="shared" si="5"/>
        <v>1.6079126317840649E-2</v>
      </c>
    </row>
    <row r="70" spans="1:5">
      <c r="A70" s="5">
        <v>40422</v>
      </c>
      <c r="B70" s="9">
        <f t="shared" si="4"/>
        <v>2010</v>
      </c>
      <c r="C70" s="20">
        <f>'Predicted Monthly Data'!B70</f>
        <v>18923454.90333334</v>
      </c>
      <c r="D70">
        <f>'Predicted Monthly Data'!U70</f>
        <v>18884514.613594275</v>
      </c>
      <c r="E70" s="8">
        <f t="shared" si="5"/>
        <v>2.0577790862177916E-3</v>
      </c>
    </row>
    <row r="71" spans="1:5">
      <c r="A71" s="5">
        <v>40452</v>
      </c>
      <c r="B71" s="9">
        <f t="shared" si="4"/>
        <v>2010</v>
      </c>
      <c r="C71" s="20">
        <f>'Predicted Monthly Data'!B71</f>
        <v>19435090.90333334</v>
      </c>
      <c r="D71">
        <f>'Predicted Monthly Data'!U71</f>
        <v>20071243.022287372</v>
      </c>
      <c r="E71" s="8">
        <f t="shared" si="5"/>
        <v>3.273214013343901E-2</v>
      </c>
    </row>
    <row r="72" spans="1:5">
      <c r="A72" s="5">
        <v>40483</v>
      </c>
      <c r="B72" s="9">
        <f t="shared" si="4"/>
        <v>2010</v>
      </c>
      <c r="C72" s="20">
        <f>'Predicted Monthly Data'!B72</f>
        <v>21055943.953333341</v>
      </c>
      <c r="D72">
        <f>'Predicted Monthly Data'!U72</f>
        <v>21417380.763154238</v>
      </c>
      <c r="E72" s="8">
        <f t="shared" si="5"/>
        <v>1.7165547677271398E-2</v>
      </c>
    </row>
    <row r="73" spans="1:5">
      <c r="A73" s="5">
        <v>40513</v>
      </c>
      <c r="B73" s="9">
        <f t="shared" si="4"/>
        <v>2010</v>
      </c>
      <c r="C73" s="20">
        <f>'Predicted Monthly Data'!B73</f>
        <v>25379014.213333335</v>
      </c>
      <c r="D73">
        <f>'Predicted Monthly Data'!U73</f>
        <v>26282108.346265338</v>
      </c>
      <c r="E73" s="8">
        <f t="shared" si="5"/>
        <v>3.558428729109369E-2</v>
      </c>
    </row>
    <row r="74" spans="1:5">
      <c r="A74" s="5">
        <v>40544</v>
      </c>
      <c r="B74" s="9">
        <f t="shared" si="4"/>
        <v>2011</v>
      </c>
      <c r="C74" s="20">
        <f>'Predicted Monthly Data'!B74</f>
        <v>25968288.383333337</v>
      </c>
      <c r="D74">
        <f>'Predicted Monthly Data'!U74</f>
        <v>27041280.02795215</v>
      </c>
      <c r="E74" s="8">
        <f t="shared" si="5"/>
        <v>4.1319305638467412E-2</v>
      </c>
    </row>
    <row r="75" spans="1:5">
      <c r="A75" s="5">
        <v>40575</v>
      </c>
      <c r="B75" s="9">
        <f t="shared" si="4"/>
        <v>2011</v>
      </c>
      <c r="C75" s="20">
        <f>'Predicted Monthly Data'!B75</f>
        <v>22895626.133333344</v>
      </c>
      <c r="D75">
        <f>'Predicted Monthly Data'!U75</f>
        <v>23457372.368408114</v>
      </c>
      <c r="E75" s="8">
        <f t="shared" si="5"/>
        <v>2.4535089444744782E-2</v>
      </c>
    </row>
    <row r="76" spans="1:5">
      <c r="A76" s="5">
        <v>40603</v>
      </c>
      <c r="B76" s="9">
        <f t="shared" si="4"/>
        <v>2011</v>
      </c>
      <c r="C76" s="20">
        <f>'Predicted Monthly Data'!B76</f>
        <v>23442172.173333336</v>
      </c>
      <c r="D76">
        <f>'Predicted Monthly Data'!U76</f>
        <v>23655452.009837393</v>
      </c>
      <c r="E76" s="8">
        <f t="shared" si="5"/>
        <v>9.0981260152450255E-3</v>
      </c>
    </row>
    <row r="77" spans="1:5">
      <c r="A77" s="5">
        <v>40634</v>
      </c>
      <c r="B77" s="9">
        <f t="shared" si="4"/>
        <v>2011</v>
      </c>
      <c r="C77" s="20">
        <f>'Predicted Monthly Data'!B77</f>
        <v>19943782.243333336</v>
      </c>
      <c r="D77">
        <f>'Predicted Monthly Data'!U77</f>
        <v>19872216.579514284</v>
      </c>
      <c r="E77" s="8">
        <f t="shared" si="5"/>
        <v>3.5883696956716792E-3</v>
      </c>
    </row>
    <row r="78" spans="1:5">
      <c r="A78" s="5">
        <v>40664</v>
      </c>
      <c r="B78" s="9">
        <f t="shared" si="4"/>
        <v>2011</v>
      </c>
      <c r="C78" s="20">
        <f>'Predicted Monthly Data'!B78</f>
        <v>19207800.74333334</v>
      </c>
      <c r="D78">
        <f>'Predicted Monthly Data'!U78</f>
        <v>19230655.302836545</v>
      </c>
      <c r="E78" s="8">
        <f t="shared" si="5"/>
        <v>1.1898582148264685E-3</v>
      </c>
    </row>
    <row r="79" spans="1:5">
      <c r="A79" s="5">
        <v>40695</v>
      </c>
      <c r="B79" s="9">
        <f t="shared" si="4"/>
        <v>2011</v>
      </c>
      <c r="C79" s="20">
        <f>'Predicted Monthly Data'!B79</f>
        <v>19760831.673333336</v>
      </c>
      <c r="D79">
        <f>'Predicted Monthly Data'!U79</f>
        <v>19748383.363862243</v>
      </c>
      <c r="E79" s="8">
        <f t="shared" si="5"/>
        <v>6.29948661922552E-4</v>
      </c>
    </row>
    <row r="80" spans="1:5">
      <c r="A80" s="5">
        <v>40725</v>
      </c>
      <c r="B80" s="9">
        <f t="shared" si="4"/>
        <v>2011</v>
      </c>
      <c r="C80" s="20">
        <f>'Predicted Monthly Data'!B80</f>
        <v>25169327.073333334</v>
      </c>
      <c r="D80">
        <f>'Predicted Monthly Data'!U80</f>
        <v>25163835.303219985</v>
      </c>
      <c r="E80" s="8">
        <f t="shared" si="5"/>
        <v>2.1819296548327029E-4</v>
      </c>
    </row>
    <row r="81" spans="1:5">
      <c r="A81" s="5">
        <v>40756</v>
      </c>
      <c r="B81" s="9">
        <f t="shared" si="4"/>
        <v>2011</v>
      </c>
      <c r="C81" s="20">
        <f>'Predicted Monthly Data'!B81</f>
        <v>22460865.073333338</v>
      </c>
      <c r="D81">
        <f>'Predicted Monthly Data'!U81</f>
        <v>22130917.100686319</v>
      </c>
      <c r="E81" s="8">
        <f t="shared" si="5"/>
        <v>1.468990493330328E-2</v>
      </c>
    </row>
    <row r="82" spans="1:5">
      <c r="A82" s="5">
        <v>40787</v>
      </c>
      <c r="B82" s="9">
        <f t="shared" si="4"/>
        <v>2011</v>
      </c>
      <c r="C82" s="20">
        <f>'Predicted Monthly Data'!B82</f>
        <v>19343184.393333334</v>
      </c>
      <c r="D82">
        <f>'Predicted Monthly Data'!U82</f>
        <v>19135791.517299067</v>
      </c>
      <c r="E82" s="8">
        <f t="shared" si="5"/>
        <v>1.0721754588957215E-2</v>
      </c>
    </row>
    <row r="83" spans="1:5">
      <c r="A83" s="5">
        <v>40817</v>
      </c>
      <c r="B83" s="9">
        <f t="shared" si="4"/>
        <v>2011</v>
      </c>
      <c r="C83" s="20">
        <f>'Predicted Monthly Data'!B83</f>
        <v>19754696.887333337</v>
      </c>
      <c r="D83">
        <f>'Predicted Monthly Data'!U83</f>
        <v>20265551.462825757</v>
      </c>
      <c r="E83" s="8">
        <f t="shared" si="5"/>
        <v>2.5859904528323995E-2</v>
      </c>
    </row>
    <row r="84" spans="1:5">
      <c r="A84" s="5">
        <v>40848</v>
      </c>
      <c r="B84" s="9">
        <f t="shared" si="4"/>
        <v>2011</v>
      </c>
      <c r="C84" s="20">
        <f>'Predicted Monthly Data'!B84</f>
        <v>20484671.063333333</v>
      </c>
      <c r="D84">
        <f>'Predicted Monthly Data'!U84</f>
        <v>20697103.36971711</v>
      </c>
      <c r="E84" s="8">
        <f t="shared" si="5"/>
        <v>1.0370305958391588E-2</v>
      </c>
    </row>
    <row r="85" spans="1:5">
      <c r="A85" s="5">
        <v>40878</v>
      </c>
      <c r="B85" s="9">
        <f t="shared" si="4"/>
        <v>2011</v>
      </c>
      <c r="C85" s="20">
        <f>'Predicted Monthly Data'!B85</f>
        <v>24136908.163333334</v>
      </c>
      <c r="D85">
        <f>'Predicted Monthly Data'!U85</f>
        <v>24300960.714995734</v>
      </c>
      <c r="E85" s="8">
        <f t="shared" si="5"/>
        <v>6.7967508743151522E-3</v>
      </c>
    </row>
    <row r="86" spans="1:5">
      <c r="A86" s="5">
        <v>40909</v>
      </c>
      <c r="B86" s="9">
        <f t="shared" si="4"/>
        <v>2012</v>
      </c>
      <c r="C86" s="20">
        <f>'Predicted Monthly Data'!B86</f>
        <v>24503624.296666659</v>
      </c>
      <c r="D86">
        <f>'Predicted Monthly Data'!U86</f>
        <v>25225052.876918554</v>
      </c>
      <c r="E86" s="8">
        <f t="shared" si="5"/>
        <v>2.9441709174019379E-2</v>
      </c>
    </row>
    <row r="87" spans="1:5">
      <c r="A87" s="5">
        <v>40940</v>
      </c>
      <c r="B87" s="9">
        <f t="shared" si="4"/>
        <v>2012</v>
      </c>
      <c r="C87" s="20">
        <f>'Predicted Monthly Data'!B87</f>
        <v>21864892.256666664</v>
      </c>
      <c r="D87">
        <f>'Predicted Monthly Data'!U87</f>
        <v>22653425.821021549</v>
      </c>
      <c r="E87" s="8">
        <f t="shared" si="5"/>
        <v>3.6063912645828811E-2</v>
      </c>
    </row>
    <row r="88" spans="1:5">
      <c r="A88" s="5">
        <v>40969</v>
      </c>
      <c r="B88" s="9">
        <f t="shared" si="4"/>
        <v>2012</v>
      </c>
      <c r="C88" s="20">
        <f>'Predicted Monthly Data'!B88</f>
        <v>20378098.906666666</v>
      </c>
      <c r="D88">
        <f>'Predicted Monthly Data'!U88</f>
        <v>20414929.097967688</v>
      </c>
      <c r="E88" s="8">
        <f t="shared" si="5"/>
        <v>1.8073418658780178E-3</v>
      </c>
    </row>
    <row r="89" spans="1:5">
      <c r="A89" s="5">
        <v>41000</v>
      </c>
      <c r="B89" s="9">
        <f t="shared" si="4"/>
        <v>2012</v>
      </c>
      <c r="C89" s="20">
        <f>'Predicted Monthly Data'!B89</f>
        <v>18775059.906666663</v>
      </c>
      <c r="D89">
        <f>'Predicted Monthly Data'!U89</f>
        <v>19679642.276682593</v>
      </c>
      <c r="E89" s="8">
        <f t="shared" si="5"/>
        <v>4.8179999132505064E-2</v>
      </c>
    </row>
    <row r="90" spans="1:5">
      <c r="A90" s="5">
        <v>41030</v>
      </c>
      <c r="B90" s="9">
        <f t="shared" si="4"/>
        <v>2012</v>
      </c>
      <c r="C90" s="20">
        <f>'Predicted Monthly Data'!B90</f>
        <v>18685878.536666665</v>
      </c>
      <c r="D90">
        <f>'Predicted Monthly Data'!U90</f>
        <v>19197327.993476864</v>
      </c>
      <c r="E90" s="8">
        <f t="shared" si="5"/>
        <v>2.737090770479958E-2</v>
      </c>
    </row>
    <row r="91" spans="1:5">
      <c r="A91" s="5">
        <v>41061</v>
      </c>
      <c r="B91" s="9">
        <f t="shared" si="4"/>
        <v>2012</v>
      </c>
      <c r="C91" s="20">
        <f>'Predicted Monthly Data'!B91</f>
        <v>20735989.536666665</v>
      </c>
      <c r="D91">
        <f>'Predicted Monthly Data'!U91</f>
        <v>21461126.210772589</v>
      </c>
      <c r="E91" s="8">
        <f t="shared" si="5"/>
        <v>3.4969957562126078E-2</v>
      </c>
    </row>
    <row r="92" spans="1:5">
      <c r="A92" s="5">
        <v>41091</v>
      </c>
      <c r="B92" s="9">
        <f t="shared" si="4"/>
        <v>2012</v>
      </c>
      <c r="C92" s="20">
        <f>'Predicted Monthly Data'!B92</f>
        <v>24756579.266666666</v>
      </c>
      <c r="D92">
        <f>'Predicted Monthly Data'!U92</f>
        <v>25261582.602458198</v>
      </c>
      <c r="E92" s="8">
        <f t="shared" si="5"/>
        <v>2.0398752604383046E-2</v>
      </c>
    </row>
    <row r="93" spans="1:5">
      <c r="A93" s="5">
        <v>41122</v>
      </c>
      <c r="B93" s="9">
        <f t="shared" si="4"/>
        <v>2012</v>
      </c>
      <c r="C93" s="20">
        <f>'Predicted Monthly Data'!B93</f>
        <v>21905861.66666666</v>
      </c>
      <c r="D93">
        <f>'Predicted Monthly Data'!U93</f>
        <v>22109425.057388566</v>
      </c>
      <c r="E93" s="8">
        <f t="shared" si="5"/>
        <v>9.2926447641939088E-3</v>
      </c>
    </row>
    <row r="94" spans="1:5">
      <c r="A94" s="5">
        <v>41153</v>
      </c>
      <c r="B94" s="9">
        <f t="shared" si="4"/>
        <v>2012</v>
      </c>
      <c r="C94" s="20">
        <f>'Predicted Monthly Data'!B94</f>
        <v>18885814.516666662</v>
      </c>
      <c r="D94">
        <f>'Predicted Monthly Data'!U94</f>
        <v>19272002.305936281</v>
      </c>
      <c r="E94" s="8">
        <f t="shared" si="5"/>
        <v>2.0448564128849694E-2</v>
      </c>
    </row>
    <row r="95" spans="1:5">
      <c r="A95" s="5">
        <v>41183</v>
      </c>
      <c r="B95" s="9">
        <f t="shared" si="4"/>
        <v>2012</v>
      </c>
      <c r="C95" s="20">
        <f>'Predicted Monthly Data'!B95</f>
        <v>19665509.326666664</v>
      </c>
      <c r="D95">
        <f>'Predicted Monthly Data'!U95</f>
        <v>20463928.938638147</v>
      </c>
      <c r="E95" s="8">
        <f t="shared" si="5"/>
        <v>4.0599996608723279E-2</v>
      </c>
    </row>
    <row r="96" spans="1:5">
      <c r="A96" s="5">
        <v>41214</v>
      </c>
      <c r="B96" s="9">
        <f t="shared" si="4"/>
        <v>2012</v>
      </c>
      <c r="C96" s="20">
        <f>'Predicted Monthly Data'!B96</f>
        <v>21360467.68666666</v>
      </c>
      <c r="D96">
        <f>'Predicted Monthly Data'!U96</f>
        <v>21427804.413544498</v>
      </c>
      <c r="E96" s="8">
        <f t="shared" si="5"/>
        <v>3.1523994636068003E-3</v>
      </c>
    </row>
    <row r="97" spans="1:5">
      <c r="A97" s="5">
        <v>41244</v>
      </c>
      <c r="B97" s="9">
        <f t="shared" si="4"/>
        <v>2012</v>
      </c>
      <c r="C97" s="20">
        <f>'Predicted Monthly Data'!B97</f>
        <v>23911472.796666663</v>
      </c>
      <c r="D97">
        <f>'Predicted Monthly Data'!U97</f>
        <v>24052741.755316645</v>
      </c>
      <c r="E97" s="8">
        <f t="shared" si="5"/>
        <v>5.9079990534784254E-3</v>
      </c>
    </row>
    <row r="98" spans="1:5">
      <c r="A98" s="5">
        <v>41275</v>
      </c>
      <c r="B98" s="9">
        <f t="shared" ref="B98:B109" si="6">YEAR(A98)</f>
        <v>2013</v>
      </c>
      <c r="C98" s="20">
        <f>'Predicted Monthly Data'!B98</f>
        <v>24740826.696666665</v>
      </c>
      <c r="D98">
        <f>'Predicted Monthly Data'!U98</f>
        <v>25370850.867811512</v>
      </c>
      <c r="E98" s="8">
        <f t="shared" ref="E98:E109" si="7">ABS(D98-C98)/C98</f>
        <v>2.5464960361641031E-2</v>
      </c>
    </row>
    <row r="99" spans="1:5">
      <c r="A99" s="21">
        <v>41306</v>
      </c>
      <c r="B99" s="22">
        <f t="shared" si="6"/>
        <v>2013</v>
      </c>
      <c r="C99" s="20">
        <f>'Predicted Monthly Data'!B99</f>
        <v>22536631.536666662</v>
      </c>
      <c r="D99">
        <f>'Predicted Monthly Data'!U99</f>
        <v>22901024.046367988</v>
      </c>
      <c r="E99" s="8">
        <f t="shared" si="7"/>
        <v>1.6168898582224544E-2</v>
      </c>
    </row>
    <row r="100" spans="1:5">
      <c r="A100" s="5">
        <v>41334</v>
      </c>
      <c r="B100" s="9">
        <f t="shared" si="6"/>
        <v>2013</v>
      </c>
      <c r="C100" s="20">
        <f>'Predicted Monthly Data'!B100</f>
        <v>22952454.086666659</v>
      </c>
      <c r="D100">
        <f>'Predicted Monthly Data'!U100</f>
        <v>22903878.497805662</v>
      </c>
      <c r="E100" s="8">
        <f t="shared" si="7"/>
        <v>2.1163570865920687E-3</v>
      </c>
    </row>
    <row r="101" spans="1:5">
      <c r="A101" s="5">
        <v>41365</v>
      </c>
      <c r="B101" s="9">
        <f t="shared" si="6"/>
        <v>2013</v>
      </c>
      <c r="C101" s="20">
        <f>'Predicted Monthly Data'!B101</f>
        <v>20061175.656666666</v>
      </c>
      <c r="D101">
        <f>'Predicted Monthly Data'!U101</f>
        <v>19817082.059235137</v>
      </c>
      <c r="E101" s="8">
        <f t="shared" si="7"/>
        <v>1.2167462246930324E-2</v>
      </c>
    </row>
    <row r="102" spans="1:5">
      <c r="A102" s="5">
        <v>41395</v>
      </c>
      <c r="B102" s="9">
        <f t="shared" si="6"/>
        <v>2013</v>
      </c>
      <c r="C102" s="20">
        <f>'Predicted Monthly Data'!B102</f>
        <v>18868716.00666666</v>
      </c>
      <c r="D102">
        <f>'Predicted Monthly Data'!U102</f>
        <v>19289914.580359507</v>
      </c>
      <c r="E102" s="8">
        <f t="shared" si="7"/>
        <v>2.2322588009911746E-2</v>
      </c>
    </row>
    <row r="103" spans="1:5">
      <c r="A103" s="5">
        <v>41426</v>
      </c>
      <c r="B103" s="9">
        <f t="shared" si="6"/>
        <v>2013</v>
      </c>
      <c r="C103" s="20">
        <f>'Predicted Monthly Data'!B103</f>
        <v>20142170.716666665</v>
      </c>
      <c r="D103">
        <f>'Predicted Monthly Data'!U103</f>
        <v>20205943.233718339</v>
      </c>
      <c r="E103" s="8">
        <f t="shared" si="7"/>
        <v>3.1661193795217797E-3</v>
      </c>
    </row>
    <row r="104" spans="1:5">
      <c r="A104" s="5">
        <v>41456</v>
      </c>
      <c r="B104" s="9">
        <f t="shared" si="6"/>
        <v>2013</v>
      </c>
      <c r="C104" s="20">
        <f>'Predicted Monthly Data'!B104</f>
        <v>24441287.616666667</v>
      </c>
      <c r="D104">
        <f>'Predicted Monthly Data'!U104</f>
        <v>23107140.936156176</v>
      </c>
      <c r="E104" s="8">
        <f t="shared" si="7"/>
        <v>5.4585777207610299E-2</v>
      </c>
    </row>
    <row r="105" spans="1:5">
      <c r="A105" s="5">
        <v>41487</v>
      </c>
      <c r="B105" s="9">
        <f t="shared" si="6"/>
        <v>2013</v>
      </c>
      <c r="C105" s="20">
        <f>'Predicted Monthly Data'!B105</f>
        <v>21856231.656666663</v>
      </c>
      <c r="D105">
        <f>'Predicted Monthly Data'!U105</f>
        <v>21036234.638863731</v>
      </c>
      <c r="E105" s="8">
        <f t="shared" si="7"/>
        <v>3.7517767503750493E-2</v>
      </c>
    </row>
    <row r="106" spans="1:5">
      <c r="A106" s="5">
        <v>41518</v>
      </c>
      <c r="B106" s="9">
        <f t="shared" si="6"/>
        <v>2013</v>
      </c>
      <c r="C106" s="20">
        <f>'Predicted Monthly Data'!B106</f>
        <v>19627599.206666663</v>
      </c>
      <c r="D106">
        <f>'Predicted Monthly Data'!U106</f>
        <v>18885006.512547258</v>
      </c>
      <c r="E106" s="8">
        <f t="shared" si="7"/>
        <v>3.7834107284357925E-2</v>
      </c>
    </row>
    <row r="107" spans="1:5">
      <c r="A107" s="5">
        <v>41548</v>
      </c>
      <c r="B107" s="9">
        <f t="shared" si="6"/>
        <v>2013</v>
      </c>
      <c r="C107" s="20">
        <f>'Predicted Monthly Data'!B107</f>
        <v>20952918.896666661</v>
      </c>
      <c r="D107">
        <f>'Predicted Monthly Data'!U107</f>
        <v>19603396.705770303</v>
      </c>
      <c r="E107" s="8">
        <f t="shared" si="7"/>
        <v>6.4407360022333215E-2</v>
      </c>
    </row>
    <row r="108" spans="1:5">
      <c r="A108" s="21">
        <v>41579</v>
      </c>
      <c r="B108" s="22">
        <f t="shared" si="6"/>
        <v>2013</v>
      </c>
      <c r="C108" s="20">
        <f>'Predicted Monthly Data'!B108</f>
        <v>23000874.046666667</v>
      </c>
      <c r="D108">
        <f>'Predicted Monthly Data'!U108</f>
        <v>22123736.345909026</v>
      </c>
      <c r="E108" s="8">
        <f t="shared" si="7"/>
        <v>3.8134972565738556E-2</v>
      </c>
    </row>
    <row r="109" spans="1:5">
      <c r="A109" s="5">
        <v>41609</v>
      </c>
      <c r="B109" s="9">
        <f t="shared" si="6"/>
        <v>2013</v>
      </c>
      <c r="C109" s="20">
        <f>'Predicted Monthly Data'!B109</f>
        <v>26249065.88666667</v>
      </c>
      <c r="D109">
        <f>'Predicted Monthly Data'!U109</f>
        <v>25605347.980632558</v>
      </c>
      <c r="E109" s="8">
        <f t="shared" si="7"/>
        <v>2.4523459570463851E-2</v>
      </c>
    </row>
    <row r="110" spans="1:5">
      <c r="E110" s="11">
        <f>AVERAGE(E2:E109)</f>
        <v>1.8966180670710236E-2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2:D14"/>
  <sheetViews>
    <sheetView workbookViewId="0">
      <selection activeCell="A2" sqref="A2:D14"/>
    </sheetView>
  </sheetViews>
  <sheetFormatPr defaultRowHeight="15"/>
  <cols>
    <col min="1" max="1" width="5" customWidth="1"/>
    <col min="2" max="2" width="11.5703125" customWidth="1"/>
    <col min="3" max="3" width="15.7109375" customWidth="1"/>
    <col min="4" max="4" width="16.7109375" customWidth="1"/>
  </cols>
  <sheetData>
    <row r="2" spans="1:4">
      <c r="A2" s="13" t="s">
        <v>47</v>
      </c>
    </row>
    <row r="3" spans="1:4">
      <c r="B3" t="s">
        <v>46</v>
      </c>
      <c r="C3" t="s">
        <v>37</v>
      </c>
      <c r="D3" t="s">
        <v>38</v>
      </c>
    </row>
    <row r="4" spans="1:4">
      <c r="A4" s="10">
        <v>2005</v>
      </c>
      <c r="B4" s="6">
        <v>283289663.16999996</v>
      </c>
      <c r="C4" s="6">
        <v>284513566.06777382</v>
      </c>
      <c r="D4" s="11">
        <v>4.3203231776212294E-3</v>
      </c>
    </row>
    <row r="5" spans="1:4">
      <c r="A5" s="10">
        <v>2006</v>
      </c>
      <c r="B5" s="6">
        <v>269037634.24000001</v>
      </c>
      <c r="C5" s="6">
        <v>271418575.43235022</v>
      </c>
      <c r="D5" s="11">
        <v>8.8498443687110556E-3</v>
      </c>
    </row>
    <row r="6" spans="1:4">
      <c r="A6" s="10">
        <v>2007</v>
      </c>
      <c r="B6" s="6">
        <v>277453829.56999993</v>
      </c>
      <c r="C6" s="6">
        <v>276258445.1334514</v>
      </c>
      <c r="D6" s="11">
        <v>4.3084084959329879E-3</v>
      </c>
    </row>
    <row r="7" spans="1:4">
      <c r="A7" s="10">
        <v>2008</v>
      </c>
      <c r="B7" s="6">
        <v>277015109.06000006</v>
      </c>
      <c r="C7" s="6">
        <v>274113814.06525958</v>
      </c>
      <c r="D7" s="11">
        <v>1.0473417874517742E-2</v>
      </c>
    </row>
    <row r="8" spans="1:4">
      <c r="A8" s="10">
        <v>2009</v>
      </c>
      <c r="B8" s="6">
        <v>266610077.42000002</v>
      </c>
      <c r="C8" s="6">
        <v>260325201.06378928</v>
      </c>
      <c r="D8" s="11">
        <v>2.3573288815748539E-2</v>
      </c>
    </row>
    <row r="9" spans="1:4">
      <c r="A9" s="10">
        <v>2010</v>
      </c>
      <c r="B9" s="6">
        <v>261466185.15000004</v>
      </c>
      <c r="C9" s="6">
        <v>264902186.68492439</v>
      </c>
      <c r="D9" s="11">
        <v>1.3141284533421272E-2</v>
      </c>
    </row>
    <row r="10" spans="1:4">
      <c r="A10" s="10">
        <v>2011</v>
      </c>
      <c r="B10" s="6">
        <v>262568154.00400001</v>
      </c>
      <c r="C10" s="6">
        <v>264699519.12115467</v>
      </c>
      <c r="D10" s="11">
        <v>8.1173786106680263E-3</v>
      </c>
    </row>
    <row r="11" spans="1:4">
      <c r="A11" s="10">
        <v>2012</v>
      </c>
      <c r="B11" s="6">
        <v>255429248.69999993</v>
      </c>
      <c r="C11" s="6">
        <v>261218989.35012218</v>
      </c>
      <c r="D11" s="11">
        <v>2.2666709782019793E-2</v>
      </c>
    </row>
    <row r="12" spans="1:4">
      <c r="A12" s="10">
        <v>2013</v>
      </c>
      <c r="B12" s="6">
        <v>265429952.00999999</v>
      </c>
      <c r="C12" s="6">
        <v>260849556.40517724</v>
      </c>
      <c r="D12" s="11">
        <v>1.7256513705921891E-2</v>
      </c>
    </row>
    <row r="13" spans="1:4">
      <c r="C13" s="14" t="s">
        <v>39</v>
      </c>
      <c r="D13" s="12">
        <f>AVERAGE(D4:D12)</f>
        <v>1.2523018818284725E-2</v>
      </c>
    </row>
    <row r="14" spans="1:4">
      <c r="C14" s="14" t="s">
        <v>40</v>
      </c>
      <c r="D14" s="12">
        <f>'Predicted Monthly Data Summ'!E110</f>
        <v>1.8966180670710236E-2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3:C12"/>
  <sheetViews>
    <sheetView workbookViewId="0">
      <selection activeCell="C5" sqref="C5"/>
    </sheetView>
  </sheetViews>
  <sheetFormatPr defaultRowHeight="15"/>
  <cols>
    <col min="1" max="1" width="5" customWidth="1"/>
    <col min="2" max="2" width="11.5703125" customWidth="1"/>
    <col min="3" max="3" width="15.7109375" customWidth="1"/>
  </cols>
  <sheetData>
    <row r="3" spans="1:3">
      <c r="B3" t="s">
        <v>46</v>
      </c>
      <c r="C3" t="s">
        <v>37</v>
      </c>
    </row>
    <row r="4" spans="1:3">
      <c r="A4" s="10">
        <v>2005</v>
      </c>
      <c r="B4" s="6">
        <v>283289663.16999996</v>
      </c>
      <c r="C4" s="6">
        <v>284513566.06777382</v>
      </c>
    </row>
    <row r="5" spans="1:3">
      <c r="A5" s="10">
        <v>2006</v>
      </c>
      <c r="B5" s="6">
        <v>269037634.24000001</v>
      </c>
      <c r="C5" s="6">
        <v>271418575.43235022</v>
      </c>
    </row>
    <row r="6" spans="1:3">
      <c r="A6" s="10">
        <v>2007</v>
      </c>
      <c r="B6" s="6">
        <v>277453829.56999993</v>
      </c>
      <c r="C6" s="6">
        <v>276258445.1334514</v>
      </c>
    </row>
    <row r="7" spans="1:3">
      <c r="A7" s="10">
        <v>2008</v>
      </c>
      <c r="B7" s="6">
        <v>277015109.06000006</v>
      </c>
      <c r="C7" s="6">
        <v>274113814.06525958</v>
      </c>
    </row>
    <row r="8" spans="1:3">
      <c r="A8" s="10">
        <v>2009</v>
      </c>
      <c r="B8" s="6">
        <v>266610077.42000002</v>
      </c>
      <c r="C8" s="6">
        <v>260325201.06378928</v>
      </c>
    </row>
    <row r="9" spans="1:3">
      <c r="A9" s="10">
        <v>2010</v>
      </c>
      <c r="B9" s="6">
        <v>261466185.15000004</v>
      </c>
      <c r="C9" s="6">
        <v>264902186.68492439</v>
      </c>
    </row>
    <row r="10" spans="1:3">
      <c r="A10" s="10">
        <v>2011</v>
      </c>
      <c r="B10" s="6">
        <v>262568154.00400001</v>
      </c>
      <c r="C10" s="6">
        <v>264699519.12115467</v>
      </c>
    </row>
    <row r="11" spans="1:3">
      <c r="A11" s="10">
        <v>2012</v>
      </c>
      <c r="B11" s="6">
        <v>255429248.69999993</v>
      </c>
      <c r="C11" s="6">
        <v>261218989.35012218</v>
      </c>
    </row>
    <row r="12" spans="1:3">
      <c r="A12" s="10">
        <v>2013</v>
      </c>
      <c r="B12" s="6">
        <v>265429952.00999999</v>
      </c>
      <c r="C12" s="6">
        <v>260849556.40517724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6"/>
  <dimension ref="A1:U133"/>
  <sheetViews>
    <sheetView topLeftCell="G1" workbookViewId="0">
      <selection activeCell="J6" sqref="J6"/>
    </sheetView>
  </sheetViews>
  <sheetFormatPr defaultRowHeight="15"/>
  <cols>
    <col min="1" max="1" width="7.42578125" bestFit="1" customWidth="1"/>
    <col min="2" max="2" width="11.28515625" bestFit="1" customWidth="1"/>
    <col min="3" max="3" width="11.42578125" bestFit="1" customWidth="1"/>
    <col min="4" max="4" width="11.28515625" bestFit="1" customWidth="1"/>
    <col min="5" max="5" width="12" bestFit="1" customWidth="1"/>
    <col min="6" max="6" width="9.42578125" bestFit="1" customWidth="1"/>
    <col min="7" max="7" width="6.5703125" bestFit="1" customWidth="1"/>
    <col min="8" max="8" width="4.140625" bestFit="1" customWidth="1"/>
    <col min="9" max="9" width="5.85546875" bestFit="1" customWidth="1"/>
    <col min="10" max="10" width="11" bestFit="1" customWidth="1"/>
    <col min="12" max="12" width="12.7109375" bestFit="1" customWidth="1"/>
    <col min="13" max="16" width="12" bestFit="1" customWidth="1"/>
    <col min="17" max="19" width="12.7109375" bestFit="1" customWidth="1"/>
    <col min="20" max="20" width="12" bestFit="1" customWidth="1"/>
    <col min="21" max="21" width="17" bestFit="1" customWidth="1"/>
  </cols>
  <sheetData>
    <row r="1" spans="1:21">
      <c r="A1" t="str">
        <f>'Monthly Data'!A1</f>
        <v>Date</v>
      </c>
      <c r="B1" t="str">
        <f>'Monthly Data'!B1</f>
        <v>NSLS</v>
      </c>
      <c r="C1" t="str">
        <f>'Monthly Data'!C1</f>
        <v>LondonHDD</v>
      </c>
      <c r="D1" t="str">
        <f>'Monthly Data'!D1</f>
        <v>LondonCDD</v>
      </c>
      <c r="E1" t="str">
        <f>'Monthly Data'!E1</f>
        <v>LONFTE</v>
      </c>
      <c r="F1" t="str">
        <f>'Monthly Data'!F1</f>
        <v>PeakDays</v>
      </c>
      <c r="G1" t="str">
        <f>'Monthly Data'!G1</f>
        <v>Spring</v>
      </c>
      <c r="H1" t="str">
        <f>'Monthly Data'!H1</f>
        <v>Fall</v>
      </c>
      <c r="I1" t="str">
        <f>'Monthly Data'!I1</f>
        <v>trend</v>
      </c>
      <c r="J1" t="str">
        <f>'Monthly Data'!J1</f>
        <v>MonthDays</v>
      </c>
      <c r="L1" t="s">
        <v>34</v>
      </c>
      <c r="M1" t="s">
        <v>11</v>
      </c>
      <c r="N1" t="s">
        <v>12</v>
      </c>
      <c r="O1" t="s">
        <v>13</v>
      </c>
      <c r="P1" t="s">
        <v>14</v>
      </c>
      <c r="Q1" t="str">
        <f>G1</f>
        <v>Spring</v>
      </c>
      <c r="R1" t="str">
        <f t="shared" ref="R1:T1" si="0">H1</f>
        <v>Fall</v>
      </c>
      <c r="S1" t="str">
        <f t="shared" si="0"/>
        <v>trend</v>
      </c>
      <c r="T1" t="str">
        <f t="shared" si="0"/>
        <v>MonthDays</v>
      </c>
      <c r="U1" t="s">
        <v>41</v>
      </c>
    </row>
    <row r="2" spans="1:21">
      <c r="A2" s="5">
        <f>'Monthly Data'!A2</f>
        <v>38353</v>
      </c>
      <c r="B2" s="20">
        <f>'Monthly Data'!B2</f>
        <v>28622997.07</v>
      </c>
      <c r="C2">
        <v>716.23</v>
      </c>
      <c r="D2">
        <v>0</v>
      </c>
      <c r="E2">
        <v>262.8</v>
      </c>
      <c r="F2">
        <v>20</v>
      </c>
      <c r="G2">
        <f>'Monthly Data'!G2</f>
        <v>0</v>
      </c>
      <c r="H2">
        <f>'Monthly Data'!H2</f>
        <v>0</v>
      </c>
      <c r="I2">
        <f>'Monthly Data'!I2</f>
        <v>1</v>
      </c>
      <c r="J2">
        <f>'Monthly Data'!J2</f>
        <v>31</v>
      </c>
      <c r="L2">
        <f t="shared" ref="L2:L65" si="1">const</f>
        <v>-12284712.9336261</v>
      </c>
      <c r="M2">
        <f t="shared" ref="M2:M33" si="2">LondonHDD*C2</f>
        <v>7921369.9822386419</v>
      </c>
      <c r="N2">
        <f t="shared" ref="N2:N33" si="3">LondonCDD*D2</f>
        <v>0</v>
      </c>
      <c r="O2">
        <f t="shared" ref="O2:O33" si="4">LONFTE*E2</f>
        <v>8484907.7445290182</v>
      </c>
      <c r="P2">
        <f t="shared" ref="P2:P33" si="5">PeakDays*F2</f>
        <v>970437.04673321801</v>
      </c>
      <c r="Q2">
        <f t="shared" ref="Q2:Q33" si="6">Spring*G2</f>
        <v>0</v>
      </c>
      <c r="R2">
        <f t="shared" ref="R2:R33" si="7">Fall*H2</f>
        <v>0</v>
      </c>
      <c r="S2">
        <f t="shared" ref="S2:S33" si="8">trend*I2</f>
        <v>-138937.184755316</v>
      </c>
      <c r="T2">
        <f t="shared" ref="T2:T33" si="9">MonthDays*J2</f>
        <v>22370239.170913793</v>
      </c>
      <c r="U2">
        <f>SUM(L2:T2)</f>
        <v>27323303.826033257</v>
      </c>
    </row>
    <row r="3" spans="1:21">
      <c r="A3" s="5">
        <f>'Monthly Data'!A3</f>
        <v>38384</v>
      </c>
      <c r="B3" s="20">
        <f>'Monthly Data'!B3</f>
        <v>24248151.560000002</v>
      </c>
      <c r="C3">
        <v>650.25</v>
      </c>
      <c r="D3">
        <v>0</v>
      </c>
      <c r="E3">
        <v>262.7</v>
      </c>
      <c r="F3">
        <v>20</v>
      </c>
      <c r="G3">
        <f>'Monthly Data'!G3</f>
        <v>0</v>
      </c>
      <c r="H3">
        <f>'Monthly Data'!H3</f>
        <v>0</v>
      </c>
      <c r="I3">
        <f>'Monthly Data'!I3</f>
        <v>1</v>
      </c>
      <c r="J3">
        <f>'Monthly Data'!J3</f>
        <v>28</v>
      </c>
      <c r="L3">
        <f t="shared" si="1"/>
        <v>-12284712.9336261</v>
      </c>
      <c r="M3">
        <f t="shared" si="2"/>
        <v>7191643.5096975509</v>
      </c>
      <c r="N3">
        <f t="shared" si="3"/>
        <v>0</v>
      </c>
      <c r="O3">
        <f t="shared" si="4"/>
        <v>8481679.0886140522</v>
      </c>
      <c r="P3">
        <f t="shared" si="5"/>
        <v>970437.04673321801</v>
      </c>
      <c r="Q3">
        <f t="shared" si="6"/>
        <v>0</v>
      </c>
      <c r="R3">
        <f t="shared" si="7"/>
        <v>0</v>
      </c>
      <c r="S3">
        <f t="shared" si="8"/>
        <v>-138937.184755316</v>
      </c>
      <c r="T3">
        <f t="shared" si="9"/>
        <v>20205377.315664072</v>
      </c>
      <c r="U3">
        <f t="shared" ref="U3:U66" si="10">SUM(L3:T3)</f>
        <v>24425486.842327476</v>
      </c>
    </row>
    <row r="4" spans="1:21">
      <c r="A4" s="5">
        <f>'Monthly Data'!A4</f>
        <v>38412</v>
      </c>
      <c r="B4" s="20">
        <f>'Monthly Data'!B4</f>
        <v>25340650.720000003</v>
      </c>
      <c r="C4">
        <v>533.91</v>
      </c>
      <c r="D4">
        <v>0.22</v>
      </c>
      <c r="E4">
        <v>262.5</v>
      </c>
      <c r="F4">
        <v>21</v>
      </c>
      <c r="G4">
        <f>'Monthly Data'!G4</f>
        <v>1</v>
      </c>
      <c r="H4">
        <f>'Monthly Data'!H4</f>
        <v>0</v>
      </c>
      <c r="I4">
        <f>'Monthly Data'!I4</f>
        <v>1</v>
      </c>
      <c r="J4">
        <f>'Monthly Data'!J4</f>
        <v>31</v>
      </c>
      <c r="L4">
        <f t="shared" si="1"/>
        <v>-12284712.9336261</v>
      </c>
      <c r="M4">
        <f t="shared" si="2"/>
        <v>5904944.8462324012</v>
      </c>
      <c r="N4">
        <f t="shared" si="3"/>
        <v>9084.3379084523567</v>
      </c>
      <c r="O4">
        <f t="shared" si="4"/>
        <v>8475221.776784122</v>
      </c>
      <c r="P4">
        <f t="shared" si="5"/>
        <v>1018958.899069879</v>
      </c>
      <c r="Q4">
        <f t="shared" si="6"/>
        <v>-1331507.4488301701</v>
      </c>
      <c r="R4">
        <f t="shared" si="7"/>
        <v>0</v>
      </c>
      <c r="S4">
        <f t="shared" si="8"/>
        <v>-138937.184755316</v>
      </c>
      <c r="T4">
        <f t="shared" si="9"/>
        <v>22370239.170913793</v>
      </c>
      <c r="U4">
        <f t="shared" si="10"/>
        <v>24023291.463697061</v>
      </c>
    </row>
    <row r="5" spans="1:21">
      <c r="A5" s="5">
        <f>'Monthly Data'!A5</f>
        <v>38443</v>
      </c>
      <c r="B5" s="20">
        <f>'Monthly Data'!B5</f>
        <v>20286648.91</v>
      </c>
      <c r="C5">
        <v>312.88</v>
      </c>
      <c r="D5">
        <v>0.32</v>
      </c>
      <c r="E5">
        <v>264.7</v>
      </c>
      <c r="F5">
        <v>21</v>
      </c>
      <c r="G5">
        <f>'Monthly Data'!G5</f>
        <v>1</v>
      </c>
      <c r="H5">
        <f>'Monthly Data'!H5</f>
        <v>0</v>
      </c>
      <c r="I5">
        <f>'Monthly Data'!I5</f>
        <v>1</v>
      </c>
      <c r="J5">
        <f>'Monthly Data'!J5</f>
        <v>30</v>
      </c>
      <c r="L5">
        <f t="shared" si="1"/>
        <v>-12284712.9336261</v>
      </c>
      <c r="M5">
        <f t="shared" si="2"/>
        <v>3460394.3426592383</v>
      </c>
      <c r="N5">
        <f t="shared" si="3"/>
        <v>13213.582412294336</v>
      </c>
      <c r="O5">
        <f t="shared" si="4"/>
        <v>8546252.2069133613</v>
      </c>
      <c r="P5">
        <f t="shared" si="5"/>
        <v>1018958.899069879</v>
      </c>
      <c r="Q5">
        <f t="shared" si="6"/>
        <v>-1331507.4488301701</v>
      </c>
      <c r="R5">
        <f t="shared" si="7"/>
        <v>0</v>
      </c>
      <c r="S5">
        <f t="shared" si="8"/>
        <v>-138937.184755316</v>
      </c>
      <c r="T5">
        <f t="shared" si="9"/>
        <v>21648618.552497219</v>
      </c>
      <c r="U5">
        <f t="shared" si="10"/>
        <v>20932280.016340408</v>
      </c>
    </row>
    <row r="6" spans="1:21">
      <c r="A6" s="5">
        <f>'Monthly Data'!A6</f>
        <v>38473</v>
      </c>
      <c r="B6" s="20">
        <f>'Monthly Data'!B6</f>
        <v>19819607.190000001</v>
      </c>
      <c r="C6">
        <v>145.96</v>
      </c>
      <c r="D6">
        <v>16.98</v>
      </c>
      <c r="E6">
        <v>267.3</v>
      </c>
      <c r="F6">
        <v>21</v>
      </c>
      <c r="G6">
        <f>'Monthly Data'!G6</f>
        <v>1</v>
      </c>
      <c r="H6">
        <f>'Monthly Data'!H6</f>
        <v>0</v>
      </c>
      <c r="I6">
        <f>'Monthly Data'!I6</f>
        <v>1</v>
      </c>
      <c r="J6">
        <f>'Monthly Data'!J6</f>
        <v>31</v>
      </c>
      <c r="L6">
        <f t="shared" si="1"/>
        <v>-12284712.9336261</v>
      </c>
      <c r="M6">
        <f t="shared" si="2"/>
        <v>1614290.329374017</v>
      </c>
      <c r="N6">
        <f t="shared" si="3"/>
        <v>701145.71675236826</v>
      </c>
      <c r="O6">
        <f t="shared" si="4"/>
        <v>8630197.260702461</v>
      </c>
      <c r="P6">
        <f t="shared" si="5"/>
        <v>1018958.899069879</v>
      </c>
      <c r="Q6">
        <f t="shared" si="6"/>
        <v>-1331507.4488301701</v>
      </c>
      <c r="R6">
        <f t="shared" si="7"/>
        <v>0</v>
      </c>
      <c r="S6">
        <f t="shared" si="8"/>
        <v>-138937.184755316</v>
      </c>
      <c r="T6">
        <f t="shared" si="9"/>
        <v>22370239.170913793</v>
      </c>
      <c r="U6">
        <f t="shared" si="10"/>
        <v>20579673.809600934</v>
      </c>
    </row>
    <row r="7" spans="1:21">
      <c r="A7" s="5">
        <f>'Monthly Data'!A7</f>
        <v>38504</v>
      </c>
      <c r="B7" s="20">
        <f>'Monthly Data'!B7</f>
        <v>24239634.66</v>
      </c>
      <c r="C7">
        <v>30.95</v>
      </c>
      <c r="D7">
        <v>59.64</v>
      </c>
      <c r="E7">
        <v>272.39999999999998</v>
      </c>
      <c r="F7">
        <v>22</v>
      </c>
      <c r="G7">
        <f>'Monthly Data'!G7</f>
        <v>0</v>
      </c>
      <c r="H7">
        <f>'Monthly Data'!H7</f>
        <v>0</v>
      </c>
      <c r="I7">
        <f>'Monthly Data'!I7</f>
        <v>1</v>
      </c>
      <c r="J7">
        <f>'Monthly Data'!J7</f>
        <v>30</v>
      </c>
      <c r="L7">
        <f t="shared" si="1"/>
        <v>-12284712.9336261</v>
      </c>
      <c r="M7">
        <f t="shared" si="2"/>
        <v>342301.21741659235</v>
      </c>
      <c r="N7">
        <f t="shared" si="3"/>
        <v>2462681.4220913569</v>
      </c>
      <c r="O7">
        <f t="shared" si="4"/>
        <v>8794858.7123656943</v>
      </c>
      <c r="P7">
        <f t="shared" si="5"/>
        <v>1067480.7514065397</v>
      </c>
      <c r="Q7">
        <f t="shared" si="6"/>
        <v>0</v>
      </c>
      <c r="R7">
        <f t="shared" si="7"/>
        <v>0</v>
      </c>
      <c r="S7">
        <f t="shared" si="8"/>
        <v>-138937.184755316</v>
      </c>
      <c r="T7">
        <f t="shared" si="9"/>
        <v>21648618.552497219</v>
      </c>
      <c r="U7">
        <f t="shared" si="10"/>
        <v>21892290.537395988</v>
      </c>
    </row>
    <row r="8" spans="1:21">
      <c r="A8" s="5">
        <f>'Monthly Data'!A8</f>
        <v>38534</v>
      </c>
      <c r="B8" s="20">
        <f>'Monthly Data'!B8</f>
        <v>25395311.940000001</v>
      </c>
      <c r="C8">
        <v>6</v>
      </c>
      <c r="D8">
        <v>109.95</v>
      </c>
      <c r="E8">
        <v>277.5</v>
      </c>
      <c r="F8">
        <v>20</v>
      </c>
      <c r="G8">
        <f>'Monthly Data'!G8</f>
        <v>0</v>
      </c>
      <c r="H8">
        <f>'Monthly Data'!H8</f>
        <v>0</v>
      </c>
      <c r="I8">
        <f>'Monthly Data'!I8</f>
        <v>1</v>
      </c>
      <c r="J8">
        <f>'Monthly Data'!J8</f>
        <v>31</v>
      </c>
      <c r="L8">
        <f t="shared" si="1"/>
        <v>-12284712.9336261</v>
      </c>
      <c r="M8">
        <f t="shared" si="2"/>
        <v>66358.878982214999</v>
      </c>
      <c r="N8">
        <f t="shared" si="3"/>
        <v>4540104.3319742568</v>
      </c>
      <c r="O8">
        <f t="shared" si="4"/>
        <v>8959520.1640289295</v>
      </c>
      <c r="P8">
        <f t="shared" si="5"/>
        <v>970437.04673321801</v>
      </c>
      <c r="Q8">
        <f t="shared" si="6"/>
        <v>0</v>
      </c>
      <c r="R8">
        <f t="shared" si="7"/>
        <v>0</v>
      </c>
      <c r="S8">
        <f t="shared" si="8"/>
        <v>-138937.184755316</v>
      </c>
      <c r="T8">
        <f t="shared" si="9"/>
        <v>22370239.170913793</v>
      </c>
      <c r="U8">
        <f t="shared" si="10"/>
        <v>24483009.474250995</v>
      </c>
    </row>
    <row r="9" spans="1:21">
      <c r="A9" s="5">
        <f>'Monthly Data'!A9</f>
        <v>38565</v>
      </c>
      <c r="B9" s="20">
        <f>'Monthly Data'!B9</f>
        <v>24070887.219999999</v>
      </c>
      <c r="C9">
        <v>11.72</v>
      </c>
      <c r="D9">
        <v>76.849999999999994</v>
      </c>
      <c r="E9">
        <v>280.2</v>
      </c>
      <c r="F9">
        <v>22</v>
      </c>
      <c r="G9">
        <f>'Monthly Data'!G9</f>
        <v>0</v>
      </c>
      <c r="H9">
        <f>'Monthly Data'!H9</f>
        <v>0</v>
      </c>
      <c r="I9">
        <f>'Monthly Data'!I9</f>
        <v>1</v>
      </c>
      <c r="J9">
        <f>'Monthly Data'!J9</f>
        <v>31</v>
      </c>
      <c r="L9">
        <f t="shared" si="1"/>
        <v>-12284712.9336261</v>
      </c>
      <c r="M9">
        <f t="shared" si="2"/>
        <v>129621.01027859331</v>
      </c>
      <c r="N9">
        <f t="shared" si="3"/>
        <v>3173324.4012025613</v>
      </c>
      <c r="O9">
        <f t="shared" si="4"/>
        <v>9046693.8737329952</v>
      </c>
      <c r="P9">
        <f t="shared" si="5"/>
        <v>1067480.7514065397</v>
      </c>
      <c r="Q9">
        <f t="shared" si="6"/>
        <v>0</v>
      </c>
      <c r="R9">
        <f t="shared" si="7"/>
        <v>0</v>
      </c>
      <c r="S9">
        <f t="shared" si="8"/>
        <v>-138937.184755316</v>
      </c>
      <c r="T9">
        <f t="shared" si="9"/>
        <v>22370239.170913793</v>
      </c>
      <c r="U9">
        <f t="shared" si="10"/>
        <v>23363709.089153066</v>
      </c>
    </row>
    <row r="10" spans="1:21">
      <c r="A10" s="5">
        <f>'Monthly Data'!A10</f>
        <v>38596</v>
      </c>
      <c r="B10" s="20">
        <f>'Monthly Data'!B10</f>
        <v>20477242.48</v>
      </c>
      <c r="C10">
        <v>72.849999999999994</v>
      </c>
      <c r="D10">
        <v>24.35</v>
      </c>
      <c r="E10">
        <v>275.89999999999998</v>
      </c>
      <c r="F10">
        <v>21</v>
      </c>
      <c r="G10">
        <f>'Monthly Data'!G10</f>
        <v>0</v>
      </c>
      <c r="H10">
        <f>'Monthly Data'!H10</f>
        <v>1</v>
      </c>
      <c r="I10">
        <f>'Monthly Data'!I10</f>
        <v>1</v>
      </c>
      <c r="J10">
        <f>'Monthly Data'!J10</f>
        <v>30</v>
      </c>
      <c r="L10">
        <f t="shared" si="1"/>
        <v>-12284712.9336261</v>
      </c>
      <c r="M10">
        <f t="shared" si="2"/>
        <v>805707.38897572702</v>
      </c>
      <c r="N10">
        <f t="shared" si="3"/>
        <v>1005471.0366855222</v>
      </c>
      <c r="O10">
        <f t="shared" si="4"/>
        <v>8907861.6693894826</v>
      </c>
      <c r="P10">
        <f t="shared" si="5"/>
        <v>1018958.899069879</v>
      </c>
      <c r="Q10">
        <f t="shared" si="6"/>
        <v>0</v>
      </c>
      <c r="R10">
        <f t="shared" si="7"/>
        <v>-816675.042767431</v>
      </c>
      <c r="S10">
        <f t="shared" si="8"/>
        <v>-138937.184755316</v>
      </c>
      <c r="T10">
        <f t="shared" si="9"/>
        <v>21648618.552497219</v>
      </c>
      <c r="U10">
        <f t="shared" si="10"/>
        <v>20146292.385468982</v>
      </c>
    </row>
    <row r="11" spans="1:21">
      <c r="A11" s="5">
        <f>'Monthly Data'!A11</f>
        <v>38626</v>
      </c>
      <c r="B11" s="20">
        <f>'Monthly Data'!B11</f>
        <v>20828690.909999996</v>
      </c>
      <c r="C11">
        <v>241.64</v>
      </c>
      <c r="D11">
        <v>3.42</v>
      </c>
      <c r="E11">
        <v>268.8</v>
      </c>
      <c r="F11">
        <v>20</v>
      </c>
      <c r="G11">
        <f>'Monthly Data'!G11</f>
        <v>0</v>
      </c>
      <c r="H11">
        <f>'Monthly Data'!H11</f>
        <v>1</v>
      </c>
      <c r="I11">
        <f>'Monthly Data'!I11</f>
        <v>1</v>
      </c>
      <c r="J11">
        <f>'Monthly Data'!J11</f>
        <v>31</v>
      </c>
      <c r="L11">
        <f t="shared" si="1"/>
        <v>-12284712.9336261</v>
      </c>
      <c r="M11">
        <f t="shared" si="2"/>
        <v>2672493.252877072</v>
      </c>
      <c r="N11">
        <f t="shared" si="3"/>
        <v>141220.16203139571</v>
      </c>
      <c r="O11">
        <f t="shared" si="4"/>
        <v>8678627.0994269419</v>
      </c>
      <c r="P11">
        <f t="shared" si="5"/>
        <v>970437.04673321801</v>
      </c>
      <c r="Q11">
        <f t="shared" si="6"/>
        <v>0</v>
      </c>
      <c r="R11">
        <f t="shared" si="7"/>
        <v>-816675.042767431</v>
      </c>
      <c r="S11">
        <f t="shared" si="8"/>
        <v>-138937.184755316</v>
      </c>
      <c r="T11">
        <f t="shared" si="9"/>
        <v>22370239.170913793</v>
      </c>
      <c r="U11">
        <f t="shared" si="10"/>
        <v>21592691.570833571</v>
      </c>
    </row>
    <row r="12" spans="1:21">
      <c r="A12" s="5">
        <f>'Monthly Data'!A12</f>
        <v>38657</v>
      </c>
      <c r="B12" s="20">
        <f>'Monthly Data'!B12</f>
        <v>22508551.010000002</v>
      </c>
      <c r="C12">
        <v>414.34</v>
      </c>
      <c r="D12">
        <v>0</v>
      </c>
      <c r="E12">
        <v>263</v>
      </c>
      <c r="F12">
        <v>22</v>
      </c>
      <c r="G12">
        <f>'Monthly Data'!G12</f>
        <v>0</v>
      </c>
      <c r="H12">
        <f>'Monthly Data'!H12</f>
        <v>1</v>
      </c>
      <c r="I12">
        <f>'Monthly Data'!I12</f>
        <v>1</v>
      </c>
      <c r="J12">
        <f>'Monthly Data'!J12</f>
        <v>30</v>
      </c>
      <c r="L12">
        <f t="shared" si="1"/>
        <v>-12284712.9336261</v>
      </c>
      <c r="M12">
        <f t="shared" si="2"/>
        <v>4582522.9862484932</v>
      </c>
      <c r="N12">
        <f t="shared" si="3"/>
        <v>0</v>
      </c>
      <c r="O12">
        <f t="shared" si="4"/>
        <v>8491365.0563589502</v>
      </c>
      <c r="P12">
        <f t="shared" si="5"/>
        <v>1067480.7514065397</v>
      </c>
      <c r="Q12">
        <f t="shared" si="6"/>
        <v>0</v>
      </c>
      <c r="R12">
        <f t="shared" si="7"/>
        <v>-816675.042767431</v>
      </c>
      <c r="S12">
        <f t="shared" si="8"/>
        <v>-138937.184755316</v>
      </c>
      <c r="T12">
        <f t="shared" si="9"/>
        <v>21648618.552497219</v>
      </c>
      <c r="U12">
        <f t="shared" si="10"/>
        <v>22549662.185362354</v>
      </c>
    </row>
    <row r="13" spans="1:21">
      <c r="A13" s="5">
        <f>'Monthly Data'!A13</f>
        <v>38687</v>
      </c>
      <c r="B13" s="20">
        <f>'Monthly Data'!B13</f>
        <v>27451289.5</v>
      </c>
      <c r="C13">
        <v>630.9</v>
      </c>
      <c r="D13">
        <v>0</v>
      </c>
      <c r="E13">
        <v>262</v>
      </c>
      <c r="F13">
        <v>20</v>
      </c>
      <c r="G13">
        <f>'Monthly Data'!G13</f>
        <v>0</v>
      </c>
      <c r="H13">
        <f>'Monthly Data'!H13</f>
        <v>0</v>
      </c>
      <c r="I13">
        <f>'Monthly Data'!I13</f>
        <v>1</v>
      </c>
      <c r="J13">
        <f>'Monthly Data'!J13</f>
        <v>31</v>
      </c>
      <c r="L13">
        <f t="shared" si="1"/>
        <v>-12284712.9336261</v>
      </c>
      <c r="M13">
        <f t="shared" si="2"/>
        <v>6977636.1249799067</v>
      </c>
      <c r="N13">
        <f t="shared" si="3"/>
        <v>0</v>
      </c>
      <c r="O13">
        <f t="shared" si="4"/>
        <v>8459078.4972092956</v>
      </c>
      <c r="P13">
        <f t="shared" si="5"/>
        <v>970437.04673321801</v>
      </c>
      <c r="Q13">
        <f t="shared" si="6"/>
        <v>0</v>
      </c>
      <c r="R13">
        <f t="shared" si="7"/>
        <v>0</v>
      </c>
      <c r="S13">
        <f t="shared" si="8"/>
        <v>-138937.184755316</v>
      </c>
      <c r="T13">
        <f t="shared" si="9"/>
        <v>22370239.170913793</v>
      </c>
      <c r="U13">
        <f t="shared" si="10"/>
        <v>26353740.721454799</v>
      </c>
    </row>
    <row r="14" spans="1:21">
      <c r="A14" s="5">
        <f>'Monthly Data'!A14</f>
        <v>38718</v>
      </c>
      <c r="B14" s="20">
        <f>'Monthly Data'!B14</f>
        <v>25519571.829999998</v>
      </c>
      <c r="C14">
        <v>716.23</v>
      </c>
      <c r="D14">
        <v>0</v>
      </c>
      <c r="E14">
        <v>260</v>
      </c>
      <c r="F14">
        <v>21</v>
      </c>
      <c r="G14">
        <f>'Monthly Data'!G14</f>
        <v>0</v>
      </c>
      <c r="H14">
        <f>'Monthly Data'!H14</f>
        <v>0</v>
      </c>
      <c r="I14">
        <f>'Monthly Data'!I14</f>
        <v>2</v>
      </c>
      <c r="J14">
        <f>'Monthly Data'!J14</f>
        <v>31</v>
      </c>
      <c r="L14">
        <f t="shared" si="1"/>
        <v>-12284712.9336261</v>
      </c>
      <c r="M14">
        <f t="shared" si="2"/>
        <v>7921369.9822386419</v>
      </c>
      <c r="N14">
        <f t="shared" si="3"/>
        <v>0</v>
      </c>
      <c r="O14">
        <f t="shared" si="4"/>
        <v>8394505.3789099883</v>
      </c>
      <c r="P14">
        <f t="shared" si="5"/>
        <v>1018958.899069879</v>
      </c>
      <c r="Q14">
        <f t="shared" si="6"/>
        <v>0</v>
      </c>
      <c r="R14">
        <f t="shared" si="7"/>
        <v>0</v>
      </c>
      <c r="S14">
        <f t="shared" si="8"/>
        <v>-277874.36951063201</v>
      </c>
      <c r="T14">
        <f t="shared" si="9"/>
        <v>22370239.170913793</v>
      </c>
      <c r="U14">
        <f t="shared" si="10"/>
        <v>27142486.127995569</v>
      </c>
    </row>
    <row r="15" spans="1:21">
      <c r="A15" s="5">
        <f>'Monthly Data'!A15</f>
        <v>38749</v>
      </c>
      <c r="B15" s="20">
        <f>'Monthly Data'!B15</f>
        <v>23636616.529999997</v>
      </c>
      <c r="C15">
        <v>650.25</v>
      </c>
      <c r="D15">
        <v>0</v>
      </c>
      <c r="E15">
        <v>257.39999999999998</v>
      </c>
      <c r="F15">
        <v>20</v>
      </c>
      <c r="G15">
        <f>'Monthly Data'!G15</f>
        <v>0</v>
      </c>
      <c r="H15">
        <f>'Monthly Data'!H15</f>
        <v>0</v>
      </c>
      <c r="I15">
        <f>'Monthly Data'!I15</f>
        <v>2</v>
      </c>
      <c r="J15">
        <f>'Monthly Data'!J15</f>
        <v>28</v>
      </c>
      <c r="L15">
        <f t="shared" si="1"/>
        <v>-12284712.9336261</v>
      </c>
      <c r="M15">
        <f t="shared" si="2"/>
        <v>7191643.5096975509</v>
      </c>
      <c r="N15">
        <f t="shared" si="3"/>
        <v>0</v>
      </c>
      <c r="O15">
        <f t="shared" si="4"/>
        <v>8310560.3251208877</v>
      </c>
      <c r="P15">
        <f t="shared" si="5"/>
        <v>970437.04673321801</v>
      </c>
      <c r="Q15">
        <f t="shared" si="6"/>
        <v>0</v>
      </c>
      <c r="R15">
        <f t="shared" si="7"/>
        <v>0</v>
      </c>
      <c r="S15">
        <f t="shared" si="8"/>
        <v>-277874.36951063201</v>
      </c>
      <c r="T15">
        <f t="shared" si="9"/>
        <v>20205377.315664072</v>
      </c>
      <c r="U15">
        <f t="shared" si="10"/>
        <v>24115430.894078996</v>
      </c>
    </row>
    <row r="16" spans="1:21">
      <c r="A16" s="5">
        <f>'Monthly Data'!A16</f>
        <v>38777</v>
      </c>
      <c r="B16" s="20">
        <f>'Monthly Data'!B16</f>
        <v>24126650.760000002</v>
      </c>
      <c r="C16">
        <v>533.91</v>
      </c>
      <c r="D16">
        <v>0.22</v>
      </c>
      <c r="E16">
        <v>256</v>
      </c>
      <c r="F16">
        <v>23</v>
      </c>
      <c r="G16">
        <f>'Monthly Data'!G16</f>
        <v>1</v>
      </c>
      <c r="H16">
        <f>'Monthly Data'!H16</f>
        <v>0</v>
      </c>
      <c r="I16">
        <f>'Monthly Data'!I16</f>
        <v>2</v>
      </c>
      <c r="J16">
        <f>'Monthly Data'!J16</f>
        <v>31</v>
      </c>
      <c r="L16">
        <f t="shared" si="1"/>
        <v>-12284712.9336261</v>
      </c>
      <c r="M16">
        <f t="shared" si="2"/>
        <v>5904944.8462324012</v>
      </c>
      <c r="N16">
        <f t="shared" si="3"/>
        <v>9084.3379084523567</v>
      </c>
      <c r="O16">
        <f t="shared" si="4"/>
        <v>8265359.1423113728</v>
      </c>
      <c r="P16">
        <f t="shared" si="5"/>
        <v>1116002.6037432007</v>
      </c>
      <c r="Q16">
        <f t="shared" si="6"/>
        <v>-1331507.4488301701</v>
      </c>
      <c r="R16">
        <f t="shared" si="7"/>
        <v>0</v>
      </c>
      <c r="S16">
        <f t="shared" si="8"/>
        <v>-277874.36951063201</v>
      </c>
      <c r="T16">
        <f t="shared" si="9"/>
        <v>22370239.170913793</v>
      </c>
      <c r="U16">
        <f t="shared" si="10"/>
        <v>23771535.349142317</v>
      </c>
    </row>
    <row r="17" spans="1:21">
      <c r="A17" s="5">
        <f>'Monthly Data'!A17</f>
        <v>38808</v>
      </c>
      <c r="B17" s="20">
        <f>'Monthly Data'!B17</f>
        <v>19562803.740000002</v>
      </c>
      <c r="C17">
        <v>312.88</v>
      </c>
      <c r="D17">
        <v>0.32</v>
      </c>
      <c r="E17">
        <v>260.7</v>
      </c>
      <c r="F17">
        <v>18</v>
      </c>
      <c r="G17">
        <f>'Monthly Data'!G17</f>
        <v>1</v>
      </c>
      <c r="H17">
        <f>'Monthly Data'!H17</f>
        <v>0</v>
      </c>
      <c r="I17">
        <f>'Monthly Data'!I17</f>
        <v>2</v>
      </c>
      <c r="J17">
        <f>'Monthly Data'!J17</f>
        <v>30</v>
      </c>
      <c r="L17">
        <f t="shared" si="1"/>
        <v>-12284712.9336261</v>
      </c>
      <c r="M17">
        <f t="shared" si="2"/>
        <v>3460394.3426592383</v>
      </c>
      <c r="N17">
        <f t="shared" si="3"/>
        <v>13213.582412294336</v>
      </c>
      <c r="O17">
        <f t="shared" si="4"/>
        <v>8417105.9703147449</v>
      </c>
      <c r="P17">
        <f t="shared" si="5"/>
        <v>873393.34205989621</v>
      </c>
      <c r="Q17">
        <f t="shared" si="6"/>
        <v>-1331507.4488301701</v>
      </c>
      <c r="R17">
        <f t="shared" si="7"/>
        <v>0</v>
      </c>
      <c r="S17">
        <f t="shared" si="8"/>
        <v>-277874.36951063201</v>
      </c>
      <c r="T17">
        <f t="shared" si="9"/>
        <v>21648618.552497219</v>
      </c>
      <c r="U17">
        <f t="shared" si="10"/>
        <v>20518631.037976492</v>
      </c>
    </row>
    <row r="18" spans="1:21">
      <c r="A18" s="5">
        <f>'Monthly Data'!A18</f>
        <v>38838</v>
      </c>
      <c r="B18" s="20">
        <f>'Monthly Data'!B18</f>
        <v>19991986.050000001</v>
      </c>
      <c r="C18">
        <v>145.96</v>
      </c>
      <c r="D18">
        <v>16.98</v>
      </c>
      <c r="E18">
        <v>267.3</v>
      </c>
      <c r="F18">
        <v>22</v>
      </c>
      <c r="G18">
        <f>'Monthly Data'!G18</f>
        <v>1</v>
      </c>
      <c r="H18">
        <f>'Monthly Data'!H18</f>
        <v>0</v>
      </c>
      <c r="I18">
        <f>'Monthly Data'!I18</f>
        <v>2</v>
      </c>
      <c r="J18">
        <f>'Monthly Data'!J18</f>
        <v>31</v>
      </c>
      <c r="L18">
        <f t="shared" si="1"/>
        <v>-12284712.9336261</v>
      </c>
      <c r="M18">
        <f t="shared" si="2"/>
        <v>1614290.329374017</v>
      </c>
      <c r="N18">
        <f t="shared" si="3"/>
        <v>701145.71675236826</v>
      </c>
      <c r="O18">
        <f t="shared" si="4"/>
        <v>8630197.260702461</v>
      </c>
      <c r="P18">
        <f t="shared" si="5"/>
        <v>1067480.7514065397</v>
      </c>
      <c r="Q18">
        <f t="shared" si="6"/>
        <v>-1331507.4488301701</v>
      </c>
      <c r="R18">
        <f t="shared" si="7"/>
        <v>0</v>
      </c>
      <c r="S18">
        <f t="shared" si="8"/>
        <v>-277874.36951063201</v>
      </c>
      <c r="T18">
        <f t="shared" si="9"/>
        <v>22370239.170913793</v>
      </c>
      <c r="U18">
        <f t="shared" si="10"/>
        <v>20489258.477182277</v>
      </c>
    </row>
    <row r="19" spans="1:21">
      <c r="A19" s="5">
        <f>'Monthly Data'!A19</f>
        <v>38869</v>
      </c>
      <c r="B19" s="20">
        <f>'Monthly Data'!B19</f>
        <v>20889575.020000003</v>
      </c>
      <c r="C19">
        <v>30.95</v>
      </c>
      <c r="D19">
        <v>59.64</v>
      </c>
      <c r="E19">
        <v>270.7</v>
      </c>
      <c r="F19">
        <v>22</v>
      </c>
      <c r="G19">
        <f>'Monthly Data'!G19</f>
        <v>0</v>
      </c>
      <c r="H19">
        <f>'Monthly Data'!H19</f>
        <v>0</v>
      </c>
      <c r="I19">
        <f>'Monthly Data'!I19</f>
        <v>2</v>
      </c>
      <c r="J19">
        <f>'Monthly Data'!J19</f>
        <v>30</v>
      </c>
      <c r="L19">
        <f t="shared" si="1"/>
        <v>-12284712.9336261</v>
      </c>
      <c r="M19">
        <f t="shared" si="2"/>
        <v>342301.21741659235</v>
      </c>
      <c r="N19">
        <f t="shared" si="3"/>
        <v>2462681.4220913569</v>
      </c>
      <c r="O19">
        <f t="shared" si="4"/>
        <v>8739971.5618112832</v>
      </c>
      <c r="P19">
        <f t="shared" si="5"/>
        <v>1067480.7514065397</v>
      </c>
      <c r="Q19">
        <f t="shared" si="6"/>
        <v>0</v>
      </c>
      <c r="R19">
        <f t="shared" si="7"/>
        <v>0</v>
      </c>
      <c r="S19">
        <f t="shared" si="8"/>
        <v>-277874.36951063201</v>
      </c>
      <c r="T19">
        <f t="shared" si="9"/>
        <v>21648618.552497219</v>
      </c>
      <c r="U19">
        <f t="shared" si="10"/>
        <v>21698466.202086259</v>
      </c>
    </row>
    <row r="20" spans="1:21">
      <c r="A20" s="5">
        <f>'Monthly Data'!A20</f>
        <v>38899</v>
      </c>
      <c r="B20" s="20">
        <f>'Monthly Data'!B20</f>
        <v>24737970.199999999</v>
      </c>
      <c r="C20">
        <v>6</v>
      </c>
      <c r="D20">
        <v>109.95</v>
      </c>
      <c r="E20">
        <v>272.60000000000002</v>
      </c>
      <c r="F20">
        <v>20</v>
      </c>
      <c r="G20">
        <f>'Monthly Data'!G20</f>
        <v>0</v>
      </c>
      <c r="H20">
        <f>'Monthly Data'!H20</f>
        <v>0</v>
      </c>
      <c r="I20">
        <f>'Monthly Data'!I20</f>
        <v>2</v>
      </c>
      <c r="J20">
        <f>'Monthly Data'!J20</f>
        <v>31</v>
      </c>
      <c r="L20">
        <f t="shared" si="1"/>
        <v>-12284712.9336261</v>
      </c>
      <c r="M20">
        <f t="shared" si="2"/>
        <v>66358.878982214999</v>
      </c>
      <c r="N20">
        <f t="shared" si="3"/>
        <v>4540104.3319742568</v>
      </c>
      <c r="O20">
        <f t="shared" si="4"/>
        <v>8801316.0241956264</v>
      </c>
      <c r="P20">
        <f t="shared" si="5"/>
        <v>970437.04673321801</v>
      </c>
      <c r="Q20">
        <f t="shared" si="6"/>
        <v>0</v>
      </c>
      <c r="R20">
        <f t="shared" si="7"/>
        <v>0</v>
      </c>
      <c r="S20">
        <f t="shared" si="8"/>
        <v>-277874.36951063201</v>
      </c>
      <c r="T20">
        <f t="shared" si="9"/>
        <v>22370239.170913793</v>
      </c>
      <c r="U20">
        <f t="shared" si="10"/>
        <v>24185868.149662375</v>
      </c>
    </row>
    <row r="21" spans="1:21">
      <c r="A21" s="5">
        <f>'Monthly Data'!A21</f>
        <v>38930</v>
      </c>
      <c r="B21" s="20">
        <f>'Monthly Data'!B21</f>
        <v>22593665.560000002</v>
      </c>
      <c r="C21">
        <v>11.72</v>
      </c>
      <c r="D21">
        <v>76.849999999999994</v>
      </c>
      <c r="E21">
        <v>273.3</v>
      </c>
      <c r="F21">
        <v>22</v>
      </c>
      <c r="G21">
        <f>'Monthly Data'!G21</f>
        <v>0</v>
      </c>
      <c r="H21">
        <f>'Monthly Data'!H21</f>
        <v>0</v>
      </c>
      <c r="I21">
        <f>'Monthly Data'!I21</f>
        <v>2</v>
      </c>
      <c r="J21">
        <f>'Monthly Data'!J21</f>
        <v>31</v>
      </c>
      <c r="L21">
        <f t="shared" si="1"/>
        <v>-12284712.9336261</v>
      </c>
      <c r="M21">
        <f t="shared" si="2"/>
        <v>129621.01027859331</v>
      </c>
      <c r="N21">
        <f t="shared" si="3"/>
        <v>3173324.4012025613</v>
      </c>
      <c r="O21">
        <f t="shared" si="4"/>
        <v>8823916.6156003848</v>
      </c>
      <c r="P21">
        <f t="shared" si="5"/>
        <v>1067480.7514065397</v>
      </c>
      <c r="Q21">
        <f t="shared" si="6"/>
        <v>0</v>
      </c>
      <c r="R21">
        <f t="shared" si="7"/>
        <v>0</v>
      </c>
      <c r="S21">
        <f t="shared" si="8"/>
        <v>-277874.36951063201</v>
      </c>
      <c r="T21">
        <f t="shared" si="9"/>
        <v>22370239.170913793</v>
      </c>
      <c r="U21">
        <f t="shared" si="10"/>
        <v>23001994.646265142</v>
      </c>
    </row>
    <row r="22" spans="1:21">
      <c r="A22" s="5">
        <f>'Monthly Data'!A22</f>
        <v>38961</v>
      </c>
      <c r="B22" s="20">
        <f>'Monthly Data'!B22</f>
        <v>19182041.209999997</v>
      </c>
      <c r="C22">
        <v>72.849999999999994</v>
      </c>
      <c r="D22">
        <v>24.35</v>
      </c>
      <c r="E22">
        <v>272.8</v>
      </c>
      <c r="F22">
        <v>20</v>
      </c>
      <c r="G22">
        <f>'Monthly Data'!G22</f>
        <v>0</v>
      </c>
      <c r="H22">
        <f>'Monthly Data'!H22</f>
        <v>1</v>
      </c>
      <c r="I22">
        <f>'Monthly Data'!I22</f>
        <v>2</v>
      </c>
      <c r="J22">
        <f>'Monthly Data'!J22</f>
        <v>30</v>
      </c>
      <c r="L22">
        <f t="shared" si="1"/>
        <v>-12284712.9336261</v>
      </c>
      <c r="M22">
        <f t="shared" si="2"/>
        <v>805707.38897572702</v>
      </c>
      <c r="N22">
        <f t="shared" si="3"/>
        <v>1005471.0366855222</v>
      </c>
      <c r="O22">
        <f t="shared" si="4"/>
        <v>8807773.3360255565</v>
      </c>
      <c r="P22">
        <f t="shared" si="5"/>
        <v>970437.04673321801</v>
      </c>
      <c r="Q22">
        <f t="shared" si="6"/>
        <v>0</v>
      </c>
      <c r="R22">
        <f t="shared" si="7"/>
        <v>-816675.042767431</v>
      </c>
      <c r="S22">
        <f t="shared" si="8"/>
        <v>-277874.36951063201</v>
      </c>
      <c r="T22">
        <f t="shared" si="9"/>
        <v>21648618.552497219</v>
      </c>
      <c r="U22">
        <f t="shared" si="10"/>
        <v>19858745.01501308</v>
      </c>
    </row>
    <row r="23" spans="1:21">
      <c r="A23" s="5">
        <f>'Monthly Data'!A23</f>
        <v>38991</v>
      </c>
      <c r="B23" s="20">
        <f>'Monthly Data'!B23</f>
        <v>21407417.84</v>
      </c>
      <c r="C23">
        <v>241.64</v>
      </c>
      <c r="D23">
        <v>3.42</v>
      </c>
      <c r="E23">
        <v>270.8</v>
      </c>
      <c r="F23">
        <v>21</v>
      </c>
      <c r="G23">
        <f>'Monthly Data'!G23</f>
        <v>0</v>
      </c>
      <c r="H23">
        <f>'Monthly Data'!H23</f>
        <v>1</v>
      </c>
      <c r="I23">
        <f>'Monthly Data'!I23</f>
        <v>2</v>
      </c>
      <c r="J23">
        <f>'Monthly Data'!J23</f>
        <v>31</v>
      </c>
      <c r="L23">
        <f t="shared" si="1"/>
        <v>-12284712.9336261</v>
      </c>
      <c r="M23">
        <f t="shared" si="2"/>
        <v>2672493.252877072</v>
      </c>
      <c r="N23">
        <f t="shared" si="3"/>
        <v>141220.16203139571</v>
      </c>
      <c r="O23">
        <f t="shared" si="4"/>
        <v>8743200.2177262492</v>
      </c>
      <c r="P23">
        <f t="shared" si="5"/>
        <v>1018958.899069879</v>
      </c>
      <c r="Q23">
        <f t="shared" si="6"/>
        <v>0</v>
      </c>
      <c r="R23">
        <f t="shared" si="7"/>
        <v>-816675.042767431</v>
      </c>
      <c r="S23">
        <f t="shared" si="8"/>
        <v>-277874.36951063201</v>
      </c>
      <c r="T23">
        <f t="shared" si="9"/>
        <v>22370239.170913793</v>
      </c>
      <c r="U23">
        <f t="shared" si="10"/>
        <v>21566849.356714226</v>
      </c>
    </row>
    <row r="24" spans="1:21">
      <c r="A24" s="5">
        <f>'Monthly Data'!A24</f>
        <v>39022</v>
      </c>
      <c r="B24" s="20">
        <f>'Monthly Data'!B24</f>
        <v>22027561.960000001</v>
      </c>
      <c r="C24">
        <v>414.34</v>
      </c>
      <c r="D24">
        <v>0</v>
      </c>
      <c r="E24">
        <v>267.10000000000002</v>
      </c>
      <c r="F24">
        <v>22</v>
      </c>
      <c r="G24">
        <f>'Monthly Data'!G24</f>
        <v>0</v>
      </c>
      <c r="H24">
        <f>'Monthly Data'!H24</f>
        <v>1</v>
      </c>
      <c r="I24">
        <f>'Monthly Data'!I24</f>
        <v>2</v>
      </c>
      <c r="J24">
        <f>'Monthly Data'!J24</f>
        <v>30</v>
      </c>
      <c r="L24">
        <f t="shared" si="1"/>
        <v>-12284712.9336261</v>
      </c>
      <c r="M24">
        <f t="shared" si="2"/>
        <v>4582522.9862484932</v>
      </c>
      <c r="N24">
        <f t="shared" si="3"/>
        <v>0</v>
      </c>
      <c r="O24">
        <f t="shared" si="4"/>
        <v>8623739.9488725308</v>
      </c>
      <c r="P24">
        <f t="shared" si="5"/>
        <v>1067480.7514065397</v>
      </c>
      <c r="Q24">
        <f t="shared" si="6"/>
        <v>0</v>
      </c>
      <c r="R24">
        <f t="shared" si="7"/>
        <v>-816675.042767431</v>
      </c>
      <c r="S24">
        <f t="shared" si="8"/>
        <v>-277874.36951063201</v>
      </c>
      <c r="T24">
        <f t="shared" si="9"/>
        <v>21648618.552497219</v>
      </c>
      <c r="U24">
        <f t="shared" si="10"/>
        <v>22543099.89312062</v>
      </c>
    </row>
    <row r="25" spans="1:21">
      <c r="A25" s="5">
        <f>'Monthly Data'!A25</f>
        <v>39052</v>
      </c>
      <c r="B25" s="20">
        <f>'Monthly Data'!B25</f>
        <v>25361773.539999999</v>
      </c>
      <c r="C25">
        <v>630.9</v>
      </c>
      <c r="D25">
        <v>0</v>
      </c>
      <c r="E25">
        <v>267.7</v>
      </c>
      <c r="F25">
        <v>19</v>
      </c>
      <c r="G25">
        <f>'Monthly Data'!G25</f>
        <v>0</v>
      </c>
      <c r="H25">
        <f>'Monthly Data'!H25</f>
        <v>0</v>
      </c>
      <c r="I25">
        <f>'Monthly Data'!I25</f>
        <v>2</v>
      </c>
      <c r="J25">
        <f>'Monthly Data'!J25</f>
        <v>31</v>
      </c>
      <c r="L25">
        <f t="shared" si="1"/>
        <v>-12284712.9336261</v>
      </c>
      <c r="M25">
        <f t="shared" si="2"/>
        <v>6977636.1249799067</v>
      </c>
      <c r="N25">
        <f t="shared" si="3"/>
        <v>0</v>
      </c>
      <c r="O25">
        <f t="shared" si="4"/>
        <v>8643111.8843623213</v>
      </c>
      <c r="P25">
        <f t="shared" si="5"/>
        <v>921915.19439655705</v>
      </c>
      <c r="Q25">
        <f t="shared" si="6"/>
        <v>0</v>
      </c>
      <c r="R25">
        <f t="shared" si="7"/>
        <v>0</v>
      </c>
      <c r="S25">
        <f t="shared" si="8"/>
        <v>-277874.36951063201</v>
      </c>
      <c r="T25">
        <f t="shared" si="9"/>
        <v>22370239.170913793</v>
      </c>
      <c r="U25">
        <f t="shared" si="10"/>
        <v>26350315.071515847</v>
      </c>
    </row>
    <row r="26" spans="1:21">
      <c r="A26" s="5">
        <f>'Monthly Data'!A26</f>
        <v>39083</v>
      </c>
      <c r="B26" s="20">
        <f>'Monthly Data'!B26</f>
        <v>25989297.806666661</v>
      </c>
      <c r="C26">
        <v>716.23</v>
      </c>
      <c r="D26">
        <v>0</v>
      </c>
      <c r="E26">
        <v>263.3</v>
      </c>
      <c r="F26">
        <v>22</v>
      </c>
      <c r="G26">
        <f>'Monthly Data'!G26</f>
        <v>0</v>
      </c>
      <c r="H26">
        <f>'Monthly Data'!H26</f>
        <v>0</v>
      </c>
      <c r="I26">
        <f>'Monthly Data'!I26</f>
        <v>3</v>
      </c>
      <c r="J26">
        <f>'Monthly Data'!J26</f>
        <v>31</v>
      </c>
      <c r="L26">
        <f t="shared" si="1"/>
        <v>-12284712.9336261</v>
      </c>
      <c r="M26">
        <f t="shared" si="2"/>
        <v>7921369.9822386419</v>
      </c>
      <c r="N26">
        <f t="shared" si="3"/>
        <v>0</v>
      </c>
      <c r="O26">
        <f t="shared" si="4"/>
        <v>8501051.0241038464</v>
      </c>
      <c r="P26">
        <f t="shared" si="5"/>
        <v>1067480.7514065397</v>
      </c>
      <c r="Q26">
        <f t="shared" si="6"/>
        <v>0</v>
      </c>
      <c r="R26">
        <f t="shared" si="7"/>
        <v>0</v>
      </c>
      <c r="S26">
        <f t="shared" si="8"/>
        <v>-416811.55426594801</v>
      </c>
      <c r="T26">
        <f t="shared" si="9"/>
        <v>22370239.170913793</v>
      </c>
      <c r="U26">
        <f t="shared" si="10"/>
        <v>27158616.440770775</v>
      </c>
    </row>
    <row r="27" spans="1:21">
      <c r="A27" s="5">
        <f>'Monthly Data'!A27</f>
        <v>39114</v>
      </c>
      <c r="B27" s="20">
        <f>'Monthly Data'!B27</f>
        <v>25405002.176666662</v>
      </c>
      <c r="C27">
        <v>650.25</v>
      </c>
      <c r="D27">
        <v>0</v>
      </c>
      <c r="E27">
        <v>261.2</v>
      </c>
      <c r="F27">
        <v>20</v>
      </c>
      <c r="G27">
        <f>'Monthly Data'!G27</f>
        <v>0</v>
      </c>
      <c r="H27">
        <f>'Monthly Data'!H27</f>
        <v>0</v>
      </c>
      <c r="I27">
        <f>'Monthly Data'!I27</f>
        <v>3</v>
      </c>
      <c r="J27">
        <f>'Monthly Data'!J27</f>
        <v>28</v>
      </c>
      <c r="L27">
        <f t="shared" si="1"/>
        <v>-12284712.9336261</v>
      </c>
      <c r="M27">
        <f t="shared" si="2"/>
        <v>7191643.5096975509</v>
      </c>
      <c r="N27">
        <f t="shared" si="3"/>
        <v>0</v>
      </c>
      <c r="O27">
        <f t="shared" si="4"/>
        <v>8433249.2498895731</v>
      </c>
      <c r="P27">
        <f t="shared" si="5"/>
        <v>970437.04673321801</v>
      </c>
      <c r="Q27">
        <f t="shared" si="6"/>
        <v>0</v>
      </c>
      <c r="R27">
        <f t="shared" si="7"/>
        <v>0</v>
      </c>
      <c r="S27">
        <f t="shared" si="8"/>
        <v>-416811.55426594801</v>
      </c>
      <c r="T27">
        <f t="shared" si="9"/>
        <v>20205377.315664072</v>
      </c>
      <c r="U27">
        <f t="shared" si="10"/>
        <v>24099182.634092364</v>
      </c>
    </row>
    <row r="28" spans="1:21">
      <c r="A28" s="5">
        <f>'Monthly Data'!A28</f>
        <v>39142</v>
      </c>
      <c r="B28" s="20">
        <f>'Monthly Data'!B28</f>
        <v>24292353.446666665</v>
      </c>
      <c r="C28">
        <v>533.91</v>
      </c>
      <c r="D28">
        <v>0.22</v>
      </c>
      <c r="E28">
        <v>257.7</v>
      </c>
      <c r="F28">
        <v>22</v>
      </c>
      <c r="G28">
        <f>'Monthly Data'!G28</f>
        <v>1</v>
      </c>
      <c r="H28">
        <f>'Monthly Data'!H28</f>
        <v>0</v>
      </c>
      <c r="I28">
        <f>'Monthly Data'!I28</f>
        <v>3</v>
      </c>
      <c r="J28">
        <f>'Monthly Data'!J28</f>
        <v>31</v>
      </c>
      <c r="L28">
        <f t="shared" si="1"/>
        <v>-12284712.9336261</v>
      </c>
      <c r="M28">
        <f t="shared" si="2"/>
        <v>5904944.8462324012</v>
      </c>
      <c r="N28">
        <f t="shared" si="3"/>
        <v>9084.3379084523567</v>
      </c>
      <c r="O28">
        <f t="shared" si="4"/>
        <v>8320246.2928657839</v>
      </c>
      <c r="P28">
        <f t="shared" si="5"/>
        <v>1067480.7514065397</v>
      </c>
      <c r="Q28">
        <f t="shared" si="6"/>
        <v>-1331507.4488301701</v>
      </c>
      <c r="R28">
        <f t="shared" si="7"/>
        <v>0</v>
      </c>
      <c r="S28">
        <f t="shared" si="8"/>
        <v>-416811.55426594801</v>
      </c>
      <c r="T28">
        <f t="shared" si="9"/>
        <v>22370239.170913793</v>
      </c>
      <c r="U28">
        <f t="shared" si="10"/>
        <v>23638963.462604754</v>
      </c>
    </row>
    <row r="29" spans="1:21">
      <c r="A29" s="5">
        <f>'Monthly Data'!A29</f>
        <v>39173</v>
      </c>
      <c r="B29" s="20">
        <f>'Monthly Data'!B29</f>
        <v>21175397.006666664</v>
      </c>
      <c r="C29">
        <v>312.88</v>
      </c>
      <c r="D29">
        <v>0.32</v>
      </c>
      <c r="E29">
        <v>260.60000000000002</v>
      </c>
      <c r="F29">
        <v>19</v>
      </c>
      <c r="G29">
        <f>'Monthly Data'!G29</f>
        <v>1</v>
      </c>
      <c r="H29">
        <f>'Monthly Data'!H29</f>
        <v>0</v>
      </c>
      <c r="I29">
        <f>'Monthly Data'!I29</f>
        <v>3</v>
      </c>
      <c r="J29">
        <f>'Monthly Data'!J29</f>
        <v>30</v>
      </c>
      <c r="L29">
        <f t="shared" si="1"/>
        <v>-12284712.9336261</v>
      </c>
      <c r="M29">
        <f t="shared" si="2"/>
        <v>3460394.3426592383</v>
      </c>
      <c r="N29">
        <f t="shared" si="3"/>
        <v>13213.582412294336</v>
      </c>
      <c r="O29">
        <f t="shared" si="4"/>
        <v>8413877.3143997807</v>
      </c>
      <c r="P29">
        <f t="shared" si="5"/>
        <v>921915.19439655705</v>
      </c>
      <c r="Q29">
        <f t="shared" si="6"/>
        <v>-1331507.4488301701</v>
      </c>
      <c r="R29">
        <f t="shared" si="7"/>
        <v>0</v>
      </c>
      <c r="S29">
        <f t="shared" si="8"/>
        <v>-416811.55426594801</v>
      </c>
      <c r="T29">
        <f t="shared" si="9"/>
        <v>21648618.552497219</v>
      </c>
      <c r="U29">
        <f t="shared" si="10"/>
        <v>20424987.049642872</v>
      </c>
    </row>
    <row r="30" spans="1:21">
      <c r="A30" s="5">
        <f>'Monthly Data'!A30</f>
        <v>39203</v>
      </c>
      <c r="B30" s="20">
        <f>'Monthly Data'!B30</f>
        <v>19844241.896666665</v>
      </c>
      <c r="C30">
        <v>145.96</v>
      </c>
      <c r="D30">
        <v>16.98</v>
      </c>
      <c r="E30">
        <v>264.8</v>
      </c>
      <c r="F30">
        <v>22</v>
      </c>
      <c r="G30">
        <f>'Monthly Data'!G30</f>
        <v>1</v>
      </c>
      <c r="H30">
        <f>'Monthly Data'!H30</f>
        <v>0</v>
      </c>
      <c r="I30">
        <f>'Monthly Data'!I30</f>
        <v>3</v>
      </c>
      <c r="J30">
        <f>'Monthly Data'!J30</f>
        <v>31</v>
      </c>
      <c r="L30">
        <f t="shared" si="1"/>
        <v>-12284712.9336261</v>
      </c>
      <c r="M30">
        <f t="shared" si="2"/>
        <v>1614290.329374017</v>
      </c>
      <c r="N30">
        <f t="shared" si="3"/>
        <v>701145.71675236826</v>
      </c>
      <c r="O30">
        <f t="shared" si="4"/>
        <v>8549480.8628283273</v>
      </c>
      <c r="P30">
        <f t="shared" si="5"/>
        <v>1067480.7514065397</v>
      </c>
      <c r="Q30">
        <f t="shared" si="6"/>
        <v>-1331507.4488301701</v>
      </c>
      <c r="R30">
        <f t="shared" si="7"/>
        <v>0</v>
      </c>
      <c r="S30">
        <f t="shared" si="8"/>
        <v>-416811.55426594801</v>
      </c>
      <c r="T30">
        <f t="shared" si="9"/>
        <v>22370239.170913793</v>
      </c>
      <c r="U30">
        <f t="shared" si="10"/>
        <v>20269604.894552827</v>
      </c>
    </row>
    <row r="31" spans="1:21">
      <c r="A31" s="5">
        <f>'Monthly Data'!A31</f>
        <v>39234</v>
      </c>
      <c r="B31" s="20">
        <f>'Monthly Data'!B31</f>
        <v>22507117.626666661</v>
      </c>
      <c r="C31">
        <v>30.95</v>
      </c>
      <c r="D31">
        <v>59.64</v>
      </c>
      <c r="E31">
        <v>268.39999999999998</v>
      </c>
      <c r="F31">
        <v>21</v>
      </c>
      <c r="G31">
        <f>'Monthly Data'!G31</f>
        <v>0</v>
      </c>
      <c r="H31">
        <f>'Monthly Data'!H31</f>
        <v>0</v>
      </c>
      <c r="I31">
        <f>'Monthly Data'!I31</f>
        <v>3</v>
      </c>
      <c r="J31">
        <f>'Monthly Data'!J31</f>
        <v>30</v>
      </c>
      <c r="L31">
        <f t="shared" si="1"/>
        <v>-12284712.9336261</v>
      </c>
      <c r="M31">
        <f t="shared" si="2"/>
        <v>342301.21741659235</v>
      </c>
      <c r="N31">
        <f t="shared" si="3"/>
        <v>2462681.4220913569</v>
      </c>
      <c r="O31">
        <f t="shared" si="4"/>
        <v>8665712.4757670797</v>
      </c>
      <c r="P31">
        <f t="shared" si="5"/>
        <v>1018958.899069879</v>
      </c>
      <c r="Q31">
        <f t="shared" si="6"/>
        <v>0</v>
      </c>
      <c r="R31">
        <f t="shared" si="7"/>
        <v>0</v>
      </c>
      <c r="S31">
        <f t="shared" si="8"/>
        <v>-416811.55426594801</v>
      </c>
      <c r="T31">
        <f t="shared" si="9"/>
        <v>21648618.552497219</v>
      </c>
      <c r="U31">
        <f t="shared" si="10"/>
        <v>21436748.078950077</v>
      </c>
    </row>
    <row r="32" spans="1:21">
      <c r="A32" s="5">
        <f>'Monthly Data'!A32</f>
        <v>39264</v>
      </c>
      <c r="B32" s="20">
        <f>'Monthly Data'!B32</f>
        <v>22641026.906666666</v>
      </c>
      <c r="C32">
        <v>6</v>
      </c>
      <c r="D32">
        <v>109.95</v>
      </c>
      <c r="E32">
        <v>276.10000000000002</v>
      </c>
      <c r="F32">
        <v>21</v>
      </c>
      <c r="G32">
        <f>'Monthly Data'!G32</f>
        <v>0</v>
      </c>
      <c r="H32">
        <f>'Monthly Data'!H32</f>
        <v>0</v>
      </c>
      <c r="I32">
        <f>'Monthly Data'!I32</f>
        <v>3</v>
      </c>
      <c r="J32">
        <f>'Monthly Data'!J32</f>
        <v>31</v>
      </c>
      <c r="L32">
        <f t="shared" si="1"/>
        <v>-12284712.9336261</v>
      </c>
      <c r="M32">
        <f t="shared" si="2"/>
        <v>66358.878982214999</v>
      </c>
      <c r="N32">
        <f t="shared" si="3"/>
        <v>4540104.3319742568</v>
      </c>
      <c r="O32">
        <f t="shared" si="4"/>
        <v>8914318.9812194146</v>
      </c>
      <c r="P32">
        <f t="shared" si="5"/>
        <v>1018958.899069879</v>
      </c>
      <c r="Q32">
        <f t="shared" si="6"/>
        <v>0</v>
      </c>
      <c r="R32">
        <f t="shared" si="7"/>
        <v>0</v>
      </c>
      <c r="S32">
        <f t="shared" si="8"/>
        <v>-416811.55426594801</v>
      </c>
      <c r="T32">
        <f t="shared" si="9"/>
        <v>22370239.170913793</v>
      </c>
      <c r="U32">
        <f t="shared" si="10"/>
        <v>24208455.77426751</v>
      </c>
    </row>
    <row r="33" spans="1:21">
      <c r="A33" s="5">
        <f>'Monthly Data'!A33</f>
        <v>39295</v>
      </c>
      <c r="B33" s="20">
        <f>'Monthly Data'!B33</f>
        <v>23733180.766666666</v>
      </c>
      <c r="C33">
        <v>11.72</v>
      </c>
      <c r="D33">
        <v>76.849999999999994</v>
      </c>
      <c r="E33">
        <v>278.39999999999998</v>
      </c>
      <c r="F33">
        <v>22</v>
      </c>
      <c r="G33">
        <f>'Monthly Data'!G33</f>
        <v>0</v>
      </c>
      <c r="H33">
        <f>'Monthly Data'!H33</f>
        <v>0</v>
      </c>
      <c r="I33">
        <f>'Monthly Data'!I33</f>
        <v>3</v>
      </c>
      <c r="J33">
        <f>'Monthly Data'!J33</f>
        <v>31</v>
      </c>
      <c r="L33">
        <f t="shared" si="1"/>
        <v>-12284712.9336261</v>
      </c>
      <c r="M33">
        <f t="shared" si="2"/>
        <v>129621.01027859331</v>
      </c>
      <c r="N33">
        <f t="shared" si="3"/>
        <v>3173324.4012025613</v>
      </c>
      <c r="O33">
        <f t="shared" si="4"/>
        <v>8988578.0672636162</v>
      </c>
      <c r="P33">
        <f t="shared" si="5"/>
        <v>1067480.7514065397</v>
      </c>
      <c r="Q33">
        <f t="shared" si="6"/>
        <v>0</v>
      </c>
      <c r="R33">
        <f t="shared" si="7"/>
        <v>0</v>
      </c>
      <c r="S33">
        <f t="shared" si="8"/>
        <v>-416811.55426594801</v>
      </c>
      <c r="T33">
        <f t="shared" si="9"/>
        <v>22370239.170913793</v>
      </c>
      <c r="U33">
        <f t="shared" si="10"/>
        <v>23027718.913173057</v>
      </c>
    </row>
    <row r="34" spans="1:21">
      <c r="A34" s="5">
        <f>'Monthly Data'!A34</f>
        <v>39326</v>
      </c>
      <c r="B34" s="20">
        <f>'Monthly Data'!B34</f>
        <v>20748753.376666665</v>
      </c>
      <c r="C34">
        <v>72.849999999999994</v>
      </c>
      <c r="D34">
        <v>24.35</v>
      </c>
      <c r="E34">
        <v>281.2</v>
      </c>
      <c r="F34">
        <v>19</v>
      </c>
      <c r="G34">
        <f>'Monthly Data'!G34</f>
        <v>0</v>
      </c>
      <c r="H34">
        <f>'Monthly Data'!H34</f>
        <v>1</v>
      </c>
      <c r="I34">
        <f>'Monthly Data'!I34</f>
        <v>3</v>
      </c>
      <c r="J34">
        <f>'Monthly Data'!J34</f>
        <v>30</v>
      </c>
      <c r="L34">
        <f t="shared" si="1"/>
        <v>-12284712.9336261</v>
      </c>
      <c r="M34">
        <f t="shared" ref="M34:M65" si="11">LondonHDD*C34</f>
        <v>805707.38897572702</v>
      </c>
      <c r="N34">
        <f t="shared" ref="N34:N65" si="12">LondonCDD*D34</f>
        <v>1005471.0366855222</v>
      </c>
      <c r="O34">
        <f t="shared" ref="O34:O65" si="13">LONFTE*E34</f>
        <v>9078980.432882648</v>
      </c>
      <c r="P34">
        <f t="shared" ref="P34:P65" si="14">PeakDays*F34</f>
        <v>921915.19439655705</v>
      </c>
      <c r="Q34">
        <f t="shared" ref="Q34:Q65" si="15">Spring*G34</f>
        <v>0</v>
      </c>
      <c r="R34">
        <f t="shared" ref="R34:R65" si="16">Fall*H34</f>
        <v>-816675.042767431</v>
      </c>
      <c r="S34">
        <f t="shared" ref="S34:S65" si="17">trend*I34</f>
        <v>-416811.55426594801</v>
      </c>
      <c r="T34">
        <f t="shared" ref="T34:T65" si="18">MonthDays*J34</f>
        <v>21648618.552497219</v>
      </c>
      <c r="U34">
        <f t="shared" si="10"/>
        <v>19942493.074778195</v>
      </c>
    </row>
    <row r="35" spans="1:21">
      <c r="A35" s="5">
        <f>'Monthly Data'!A35</f>
        <v>39356</v>
      </c>
      <c r="B35" s="20">
        <f>'Monthly Data'!B35</f>
        <v>21043161.836666662</v>
      </c>
      <c r="C35">
        <v>241.64</v>
      </c>
      <c r="D35">
        <v>3.42</v>
      </c>
      <c r="E35">
        <v>277.7</v>
      </c>
      <c r="F35">
        <v>22</v>
      </c>
      <c r="G35">
        <f>'Monthly Data'!G35</f>
        <v>0</v>
      </c>
      <c r="H35">
        <f>'Monthly Data'!H35</f>
        <v>1</v>
      </c>
      <c r="I35">
        <f>'Monthly Data'!I35</f>
        <v>3</v>
      </c>
      <c r="J35">
        <f>'Monthly Data'!J35</f>
        <v>31</v>
      </c>
      <c r="L35">
        <f t="shared" si="1"/>
        <v>-12284712.9336261</v>
      </c>
      <c r="M35">
        <f t="shared" si="11"/>
        <v>2672493.252877072</v>
      </c>
      <c r="N35">
        <f t="shared" si="12"/>
        <v>141220.16203139571</v>
      </c>
      <c r="O35">
        <f t="shared" si="13"/>
        <v>8965977.4758588597</v>
      </c>
      <c r="P35">
        <f t="shared" si="14"/>
        <v>1067480.7514065397</v>
      </c>
      <c r="Q35">
        <f t="shared" si="15"/>
        <v>0</v>
      </c>
      <c r="R35">
        <f t="shared" si="16"/>
        <v>-816675.042767431</v>
      </c>
      <c r="S35">
        <f t="shared" si="17"/>
        <v>-416811.55426594801</v>
      </c>
      <c r="T35">
        <f t="shared" si="18"/>
        <v>22370239.170913793</v>
      </c>
      <c r="U35">
        <f t="shared" si="10"/>
        <v>21699211.282428179</v>
      </c>
    </row>
    <row r="36" spans="1:21">
      <c r="A36" s="5">
        <f>'Monthly Data'!A36</f>
        <v>39387</v>
      </c>
      <c r="B36" s="20">
        <f>'Monthly Data'!B36</f>
        <v>23066783.216666665</v>
      </c>
      <c r="C36">
        <v>414.34</v>
      </c>
      <c r="D36">
        <v>0</v>
      </c>
      <c r="E36">
        <v>273.10000000000002</v>
      </c>
      <c r="F36">
        <v>22</v>
      </c>
      <c r="G36">
        <f>'Monthly Data'!G36</f>
        <v>0</v>
      </c>
      <c r="H36">
        <f>'Monthly Data'!H36</f>
        <v>1</v>
      </c>
      <c r="I36">
        <f>'Monthly Data'!I36</f>
        <v>3</v>
      </c>
      <c r="J36">
        <f>'Monthly Data'!J36</f>
        <v>30</v>
      </c>
      <c r="L36">
        <f t="shared" si="1"/>
        <v>-12284712.9336261</v>
      </c>
      <c r="M36">
        <f t="shared" si="11"/>
        <v>4582522.9862484932</v>
      </c>
      <c r="N36">
        <f t="shared" si="12"/>
        <v>0</v>
      </c>
      <c r="O36">
        <f t="shared" si="13"/>
        <v>8817459.3037704527</v>
      </c>
      <c r="P36">
        <f t="shared" si="14"/>
        <v>1067480.7514065397</v>
      </c>
      <c r="Q36">
        <f t="shared" si="15"/>
        <v>0</v>
      </c>
      <c r="R36">
        <f t="shared" si="16"/>
        <v>-816675.042767431</v>
      </c>
      <c r="S36">
        <f t="shared" si="17"/>
        <v>-416811.55426594801</v>
      </c>
      <c r="T36">
        <f t="shared" si="18"/>
        <v>21648618.552497219</v>
      </c>
      <c r="U36">
        <f t="shared" si="10"/>
        <v>22597882.063263226</v>
      </c>
    </row>
    <row r="37" spans="1:21">
      <c r="A37" s="5">
        <f>'Monthly Data'!A37</f>
        <v>39417</v>
      </c>
      <c r="B37" s="20">
        <f>'Monthly Data'!B37</f>
        <v>27007513.506666664</v>
      </c>
      <c r="C37">
        <v>630.9</v>
      </c>
      <c r="D37">
        <v>0</v>
      </c>
      <c r="E37">
        <v>271.7</v>
      </c>
      <c r="F37">
        <v>19</v>
      </c>
      <c r="G37">
        <f>'Monthly Data'!G37</f>
        <v>0</v>
      </c>
      <c r="H37">
        <f>'Monthly Data'!H37</f>
        <v>0</v>
      </c>
      <c r="I37">
        <f>'Monthly Data'!I37</f>
        <v>3</v>
      </c>
      <c r="J37">
        <f>'Monthly Data'!J37</f>
        <v>31</v>
      </c>
      <c r="L37">
        <f t="shared" si="1"/>
        <v>-12284712.9336261</v>
      </c>
      <c r="M37">
        <f t="shared" si="11"/>
        <v>6977636.1249799067</v>
      </c>
      <c r="N37">
        <f t="shared" si="12"/>
        <v>0</v>
      </c>
      <c r="O37">
        <f t="shared" si="13"/>
        <v>8772258.1209609378</v>
      </c>
      <c r="P37">
        <f t="shared" si="14"/>
        <v>921915.19439655705</v>
      </c>
      <c r="Q37">
        <f t="shared" si="15"/>
        <v>0</v>
      </c>
      <c r="R37">
        <f t="shared" si="16"/>
        <v>0</v>
      </c>
      <c r="S37">
        <f t="shared" si="17"/>
        <v>-416811.55426594801</v>
      </c>
      <c r="T37">
        <f t="shared" si="18"/>
        <v>22370239.170913793</v>
      </c>
      <c r="U37">
        <f t="shared" si="10"/>
        <v>26340524.123359147</v>
      </c>
    </row>
    <row r="38" spans="1:21">
      <c r="A38" s="5">
        <f>'Monthly Data'!A38</f>
        <v>39448</v>
      </c>
      <c r="B38" s="20">
        <f>'Monthly Data'!B38</f>
        <v>26898401.383333337</v>
      </c>
      <c r="C38">
        <v>716.23</v>
      </c>
      <c r="D38">
        <v>0</v>
      </c>
      <c r="E38">
        <v>269.10000000000002</v>
      </c>
      <c r="F38">
        <v>22</v>
      </c>
      <c r="G38">
        <f>'Monthly Data'!G38</f>
        <v>0</v>
      </c>
      <c r="H38">
        <f>'Monthly Data'!H38</f>
        <v>0</v>
      </c>
      <c r="I38">
        <f>'Monthly Data'!I38</f>
        <v>4</v>
      </c>
      <c r="J38">
        <f>'Monthly Data'!J38</f>
        <v>31</v>
      </c>
      <c r="L38">
        <f t="shared" si="1"/>
        <v>-12284712.9336261</v>
      </c>
      <c r="M38">
        <f t="shared" si="11"/>
        <v>7921369.9822386419</v>
      </c>
      <c r="N38">
        <f t="shared" si="12"/>
        <v>0</v>
      </c>
      <c r="O38">
        <f t="shared" si="13"/>
        <v>8688313.0671718381</v>
      </c>
      <c r="P38">
        <f t="shared" si="14"/>
        <v>1067480.7514065397</v>
      </c>
      <c r="Q38">
        <f t="shared" si="15"/>
        <v>0</v>
      </c>
      <c r="R38">
        <f t="shared" si="16"/>
        <v>0</v>
      </c>
      <c r="S38">
        <f t="shared" si="17"/>
        <v>-555748.73902126402</v>
      </c>
      <c r="T38">
        <f t="shared" si="18"/>
        <v>22370239.170913793</v>
      </c>
      <c r="U38">
        <f t="shared" si="10"/>
        <v>27206941.299083449</v>
      </c>
    </row>
    <row r="39" spans="1:21">
      <c r="A39" s="5">
        <f>'Monthly Data'!A39</f>
        <v>39479</v>
      </c>
      <c r="B39" s="20">
        <f>'Monthly Data'!B39</f>
        <v>25491713.493333336</v>
      </c>
      <c r="C39">
        <v>650.25</v>
      </c>
      <c r="D39">
        <v>0</v>
      </c>
      <c r="E39">
        <v>269.39999999999998</v>
      </c>
      <c r="F39">
        <v>20</v>
      </c>
      <c r="G39">
        <f>'Monthly Data'!G39</f>
        <v>0</v>
      </c>
      <c r="H39">
        <f>'Monthly Data'!H39</f>
        <v>0</v>
      </c>
      <c r="I39">
        <f>'Monthly Data'!I39</f>
        <v>4</v>
      </c>
      <c r="J39">
        <f>'Monthly Data'!J39</f>
        <v>29</v>
      </c>
      <c r="L39">
        <f t="shared" si="1"/>
        <v>-12284712.9336261</v>
      </c>
      <c r="M39">
        <f t="shared" si="11"/>
        <v>7191643.5096975509</v>
      </c>
      <c r="N39">
        <f t="shared" si="12"/>
        <v>0</v>
      </c>
      <c r="O39">
        <f t="shared" si="13"/>
        <v>8697999.0349167325</v>
      </c>
      <c r="P39">
        <f t="shared" si="14"/>
        <v>970437.04673321801</v>
      </c>
      <c r="Q39">
        <f t="shared" si="15"/>
        <v>0</v>
      </c>
      <c r="R39">
        <f t="shared" si="16"/>
        <v>0</v>
      </c>
      <c r="S39">
        <f t="shared" si="17"/>
        <v>-555748.73902126402</v>
      </c>
      <c r="T39">
        <f t="shared" si="18"/>
        <v>20926997.934080645</v>
      </c>
      <c r="U39">
        <f t="shared" si="10"/>
        <v>24946615.852780782</v>
      </c>
    </row>
    <row r="40" spans="1:21">
      <c r="A40" s="5">
        <f>'Monthly Data'!A40</f>
        <v>39508</v>
      </c>
      <c r="B40" s="20">
        <f>'Monthly Data'!B40</f>
        <v>25384508.963333335</v>
      </c>
      <c r="C40">
        <v>533.91</v>
      </c>
      <c r="D40">
        <v>0.22</v>
      </c>
      <c r="E40">
        <v>267.10000000000002</v>
      </c>
      <c r="F40">
        <v>19</v>
      </c>
      <c r="G40">
        <f>'Monthly Data'!G40</f>
        <v>1</v>
      </c>
      <c r="H40">
        <f>'Monthly Data'!H40</f>
        <v>0</v>
      </c>
      <c r="I40">
        <f>'Monthly Data'!I40</f>
        <v>4</v>
      </c>
      <c r="J40">
        <f>'Monthly Data'!J40</f>
        <v>31</v>
      </c>
      <c r="L40">
        <f t="shared" si="1"/>
        <v>-12284712.9336261</v>
      </c>
      <c r="M40">
        <f t="shared" si="11"/>
        <v>5904944.8462324012</v>
      </c>
      <c r="N40">
        <f t="shared" si="12"/>
        <v>9084.3379084523567</v>
      </c>
      <c r="O40">
        <f t="shared" si="13"/>
        <v>8623739.9488725308</v>
      </c>
      <c r="P40">
        <f t="shared" si="14"/>
        <v>921915.19439655705</v>
      </c>
      <c r="Q40">
        <f t="shared" si="15"/>
        <v>-1331507.4488301701</v>
      </c>
      <c r="R40">
        <f t="shared" si="16"/>
        <v>0</v>
      </c>
      <c r="S40">
        <f t="shared" si="17"/>
        <v>-555748.73902126402</v>
      </c>
      <c r="T40">
        <f t="shared" si="18"/>
        <v>22370239.170913793</v>
      </c>
      <c r="U40">
        <f t="shared" si="10"/>
        <v>23657954.376846202</v>
      </c>
    </row>
    <row r="41" spans="1:21">
      <c r="A41" s="5">
        <f>'Monthly Data'!A41</f>
        <v>39539</v>
      </c>
      <c r="B41" s="20">
        <f>'Monthly Data'!B41</f>
        <v>20527641.313333336</v>
      </c>
      <c r="C41">
        <v>312.88</v>
      </c>
      <c r="D41">
        <v>0.32</v>
      </c>
      <c r="E41">
        <v>266.7</v>
      </c>
      <c r="F41">
        <v>22</v>
      </c>
      <c r="G41">
        <f>'Monthly Data'!G41</f>
        <v>1</v>
      </c>
      <c r="H41">
        <f>'Monthly Data'!H41</f>
        <v>0</v>
      </c>
      <c r="I41">
        <f>'Monthly Data'!I41</f>
        <v>4</v>
      </c>
      <c r="J41">
        <f>'Monthly Data'!J41</f>
        <v>30</v>
      </c>
      <c r="L41">
        <f t="shared" si="1"/>
        <v>-12284712.9336261</v>
      </c>
      <c r="M41">
        <f t="shared" si="11"/>
        <v>3460394.3426592383</v>
      </c>
      <c r="N41">
        <f t="shared" si="12"/>
        <v>13213.582412294336</v>
      </c>
      <c r="O41">
        <f t="shared" si="13"/>
        <v>8610825.3252126686</v>
      </c>
      <c r="P41">
        <f t="shared" si="14"/>
        <v>1067480.7514065397</v>
      </c>
      <c r="Q41">
        <f t="shared" si="15"/>
        <v>-1331507.4488301701</v>
      </c>
      <c r="R41">
        <f t="shared" si="16"/>
        <v>0</v>
      </c>
      <c r="S41">
        <f t="shared" si="17"/>
        <v>-555748.73902126402</v>
      </c>
      <c r="T41">
        <f t="shared" si="18"/>
        <v>21648618.552497219</v>
      </c>
      <c r="U41">
        <f t="shared" si="10"/>
        <v>20628563.432710428</v>
      </c>
    </row>
    <row r="42" spans="1:21">
      <c r="A42" s="5">
        <f>'Monthly Data'!A42</f>
        <v>39569</v>
      </c>
      <c r="B42" s="20">
        <f>'Monthly Data'!B42</f>
        <v>19827797.303333335</v>
      </c>
      <c r="C42">
        <v>145.96</v>
      </c>
      <c r="D42">
        <v>16.98</v>
      </c>
      <c r="E42">
        <v>267.3</v>
      </c>
      <c r="F42">
        <v>21</v>
      </c>
      <c r="G42">
        <f>'Monthly Data'!G42</f>
        <v>1</v>
      </c>
      <c r="H42">
        <f>'Monthly Data'!H42</f>
        <v>0</v>
      </c>
      <c r="I42">
        <f>'Monthly Data'!I42</f>
        <v>4</v>
      </c>
      <c r="J42">
        <f>'Monthly Data'!J42</f>
        <v>31</v>
      </c>
      <c r="L42">
        <f t="shared" si="1"/>
        <v>-12284712.9336261</v>
      </c>
      <c r="M42">
        <f t="shared" si="11"/>
        <v>1614290.329374017</v>
      </c>
      <c r="N42">
        <f t="shared" si="12"/>
        <v>701145.71675236826</v>
      </c>
      <c r="O42">
        <f t="shared" si="13"/>
        <v>8630197.260702461</v>
      </c>
      <c r="P42">
        <f t="shared" si="14"/>
        <v>1018958.899069879</v>
      </c>
      <c r="Q42">
        <f t="shared" si="15"/>
        <v>-1331507.4488301701</v>
      </c>
      <c r="R42">
        <f t="shared" si="16"/>
        <v>0</v>
      </c>
      <c r="S42">
        <f t="shared" si="17"/>
        <v>-555748.73902126402</v>
      </c>
      <c r="T42">
        <f t="shared" si="18"/>
        <v>22370239.170913793</v>
      </c>
      <c r="U42">
        <f t="shared" si="10"/>
        <v>20162862.255334985</v>
      </c>
    </row>
    <row r="43" spans="1:21">
      <c r="A43" s="5">
        <f>'Monthly Data'!A43</f>
        <v>39600</v>
      </c>
      <c r="B43" s="20">
        <f>'Monthly Data'!B43</f>
        <v>21414260.283333335</v>
      </c>
      <c r="C43">
        <v>30.95</v>
      </c>
      <c r="D43">
        <v>59.64</v>
      </c>
      <c r="E43">
        <v>271.39999999999998</v>
      </c>
      <c r="F43">
        <v>21</v>
      </c>
      <c r="G43">
        <f>'Monthly Data'!G43</f>
        <v>0</v>
      </c>
      <c r="H43">
        <f>'Monthly Data'!H43</f>
        <v>0</v>
      </c>
      <c r="I43">
        <f>'Monthly Data'!I43</f>
        <v>4</v>
      </c>
      <c r="J43">
        <f>'Monthly Data'!J43</f>
        <v>30</v>
      </c>
      <c r="L43">
        <f t="shared" si="1"/>
        <v>-12284712.9336261</v>
      </c>
      <c r="M43">
        <f t="shared" si="11"/>
        <v>342301.21741659235</v>
      </c>
      <c r="N43">
        <f t="shared" si="12"/>
        <v>2462681.4220913569</v>
      </c>
      <c r="O43">
        <f t="shared" si="13"/>
        <v>8762572.1532160398</v>
      </c>
      <c r="P43">
        <f t="shared" si="14"/>
        <v>1018958.899069879</v>
      </c>
      <c r="Q43">
        <f t="shared" si="15"/>
        <v>0</v>
      </c>
      <c r="R43">
        <f t="shared" si="16"/>
        <v>0</v>
      </c>
      <c r="S43">
        <f t="shared" si="17"/>
        <v>-555748.73902126402</v>
      </c>
      <c r="T43">
        <f t="shared" si="18"/>
        <v>21648618.552497219</v>
      </c>
      <c r="U43">
        <f t="shared" si="10"/>
        <v>21394670.571643721</v>
      </c>
    </row>
    <row r="44" spans="1:21">
      <c r="A44" s="5">
        <f>'Monthly Data'!A44</f>
        <v>39630</v>
      </c>
      <c r="B44" s="20">
        <f>'Monthly Data'!B44</f>
        <v>23762525.153333336</v>
      </c>
      <c r="C44">
        <v>6</v>
      </c>
      <c r="D44">
        <v>109.95</v>
      </c>
      <c r="E44">
        <v>276.60000000000002</v>
      </c>
      <c r="F44">
        <v>22</v>
      </c>
      <c r="G44">
        <f>'Monthly Data'!G44</f>
        <v>0</v>
      </c>
      <c r="H44">
        <f>'Monthly Data'!H44</f>
        <v>0</v>
      </c>
      <c r="I44">
        <f>'Monthly Data'!I44</f>
        <v>4</v>
      </c>
      <c r="J44">
        <f>'Monthly Data'!J44</f>
        <v>31</v>
      </c>
      <c r="L44">
        <f t="shared" si="1"/>
        <v>-12284712.9336261</v>
      </c>
      <c r="M44">
        <f t="shared" si="11"/>
        <v>66358.878982214999</v>
      </c>
      <c r="N44">
        <f t="shared" si="12"/>
        <v>4540104.3319742568</v>
      </c>
      <c r="O44">
        <f t="shared" si="13"/>
        <v>8930462.260794241</v>
      </c>
      <c r="P44">
        <f t="shared" si="14"/>
        <v>1067480.7514065397</v>
      </c>
      <c r="Q44">
        <f t="shared" si="15"/>
        <v>0</v>
      </c>
      <c r="R44">
        <f t="shared" si="16"/>
        <v>0</v>
      </c>
      <c r="S44">
        <f t="shared" si="17"/>
        <v>-555748.73902126402</v>
      </c>
      <c r="T44">
        <f t="shared" si="18"/>
        <v>22370239.170913793</v>
      </c>
      <c r="U44">
        <f t="shared" si="10"/>
        <v>24134183.721423682</v>
      </c>
    </row>
    <row r="45" spans="1:21">
      <c r="A45" s="5">
        <f>'Monthly Data'!A45</f>
        <v>39661</v>
      </c>
      <c r="B45" s="20">
        <f>'Monthly Data'!B45</f>
        <v>22118269.213333335</v>
      </c>
      <c r="C45">
        <v>11.72</v>
      </c>
      <c r="D45">
        <v>76.849999999999994</v>
      </c>
      <c r="E45">
        <v>282.10000000000002</v>
      </c>
      <c r="F45">
        <v>20</v>
      </c>
      <c r="G45">
        <f>'Monthly Data'!G45</f>
        <v>0</v>
      </c>
      <c r="H45">
        <f>'Monthly Data'!H45</f>
        <v>0</v>
      </c>
      <c r="I45">
        <f>'Monthly Data'!I45</f>
        <v>4</v>
      </c>
      <c r="J45">
        <f>'Monthly Data'!J45</f>
        <v>31</v>
      </c>
      <c r="L45">
        <f t="shared" si="1"/>
        <v>-12284712.9336261</v>
      </c>
      <c r="M45">
        <f t="shared" si="11"/>
        <v>129621.01027859331</v>
      </c>
      <c r="N45">
        <f t="shared" si="12"/>
        <v>3173324.4012025613</v>
      </c>
      <c r="O45">
        <f t="shared" si="13"/>
        <v>9108038.3361173384</v>
      </c>
      <c r="P45">
        <f t="shared" si="14"/>
        <v>970437.04673321801</v>
      </c>
      <c r="Q45">
        <f t="shared" si="15"/>
        <v>0</v>
      </c>
      <c r="R45">
        <f t="shared" si="16"/>
        <v>0</v>
      </c>
      <c r="S45">
        <f t="shared" si="17"/>
        <v>-555748.73902126402</v>
      </c>
      <c r="T45">
        <f t="shared" si="18"/>
        <v>22370239.170913793</v>
      </c>
      <c r="U45">
        <f t="shared" si="10"/>
        <v>22911198.292598139</v>
      </c>
    </row>
    <row r="46" spans="1:21">
      <c r="A46" s="5">
        <f>'Monthly Data'!A46</f>
        <v>39692</v>
      </c>
      <c r="B46" s="20">
        <f>'Monthly Data'!B46</f>
        <v>20204472.273333337</v>
      </c>
      <c r="C46">
        <v>72.849999999999994</v>
      </c>
      <c r="D46">
        <v>24.35</v>
      </c>
      <c r="E46">
        <v>277.5</v>
      </c>
      <c r="F46">
        <v>21</v>
      </c>
      <c r="G46">
        <f>'Monthly Data'!G46</f>
        <v>0</v>
      </c>
      <c r="H46">
        <f>'Monthly Data'!H46</f>
        <v>1</v>
      </c>
      <c r="I46">
        <f>'Monthly Data'!I46</f>
        <v>4</v>
      </c>
      <c r="J46">
        <f>'Monthly Data'!J46</f>
        <v>30</v>
      </c>
      <c r="L46">
        <f t="shared" si="1"/>
        <v>-12284712.9336261</v>
      </c>
      <c r="M46">
        <f t="shared" si="11"/>
        <v>805707.38897572702</v>
      </c>
      <c r="N46">
        <f t="shared" si="12"/>
        <v>1005471.0366855222</v>
      </c>
      <c r="O46">
        <f t="shared" si="13"/>
        <v>8959520.1640289295</v>
      </c>
      <c r="P46">
        <f t="shared" si="14"/>
        <v>1018958.899069879</v>
      </c>
      <c r="Q46">
        <f t="shared" si="15"/>
        <v>0</v>
      </c>
      <c r="R46">
        <f t="shared" si="16"/>
        <v>-816675.042767431</v>
      </c>
      <c r="S46">
        <f t="shared" si="17"/>
        <v>-555748.73902126402</v>
      </c>
      <c r="T46">
        <f t="shared" si="18"/>
        <v>21648618.552497219</v>
      </c>
      <c r="U46">
        <f t="shared" si="10"/>
        <v>19781139.325842481</v>
      </c>
    </row>
    <row r="47" spans="1:21">
      <c r="A47" s="5">
        <f>'Monthly Data'!A47</f>
        <v>39722</v>
      </c>
      <c r="B47" s="20">
        <f>'Monthly Data'!B47</f>
        <v>21060690.823333338</v>
      </c>
      <c r="C47">
        <v>241.64</v>
      </c>
      <c r="D47">
        <v>3.42</v>
      </c>
      <c r="E47">
        <v>272.7</v>
      </c>
      <c r="F47">
        <v>22</v>
      </c>
      <c r="G47">
        <f>'Monthly Data'!G47</f>
        <v>0</v>
      </c>
      <c r="H47">
        <f>'Monthly Data'!H47</f>
        <v>1</v>
      </c>
      <c r="I47">
        <f>'Monthly Data'!I47</f>
        <v>4</v>
      </c>
      <c r="J47">
        <f>'Monthly Data'!J47</f>
        <v>31</v>
      </c>
      <c r="L47">
        <f t="shared" si="1"/>
        <v>-12284712.9336261</v>
      </c>
      <c r="M47">
        <f t="shared" si="11"/>
        <v>2672493.252877072</v>
      </c>
      <c r="N47">
        <f t="shared" si="12"/>
        <v>141220.16203139571</v>
      </c>
      <c r="O47">
        <f t="shared" si="13"/>
        <v>8804544.6801105905</v>
      </c>
      <c r="P47">
        <f t="shared" si="14"/>
        <v>1067480.7514065397</v>
      </c>
      <c r="Q47">
        <f t="shared" si="15"/>
        <v>0</v>
      </c>
      <c r="R47">
        <f t="shared" si="16"/>
        <v>-816675.042767431</v>
      </c>
      <c r="S47">
        <f t="shared" si="17"/>
        <v>-555748.73902126402</v>
      </c>
      <c r="T47">
        <f t="shared" si="18"/>
        <v>22370239.170913793</v>
      </c>
      <c r="U47">
        <f t="shared" si="10"/>
        <v>21398841.301924594</v>
      </c>
    </row>
    <row r="48" spans="1:21">
      <c r="A48" s="5">
        <f>'Monthly Data'!A48</f>
        <v>39753</v>
      </c>
      <c r="B48" s="20">
        <f>'Monthly Data'!B48</f>
        <v>23006111.283333331</v>
      </c>
      <c r="C48">
        <v>414.34</v>
      </c>
      <c r="D48">
        <v>0</v>
      </c>
      <c r="E48">
        <v>263.10000000000002</v>
      </c>
      <c r="F48">
        <v>20</v>
      </c>
      <c r="G48">
        <f>'Monthly Data'!G48</f>
        <v>0</v>
      </c>
      <c r="H48">
        <f>'Monthly Data'!H48</f>
        <v>1</v>
      </c>
      <c r="I48">
        <f>'Monthly Data'!I48</f>
        <v>4</v>
      </c>
      <c r="J48">
        <f>'Monthly Data'!J48</f>
        <v>30</v>
      </c>
      <c r="L48">
        <f t="shared" si="1"/>
        <v>-12284712.9336261</v>
      </c>
      <c r="M48">
        <f t="shared" si="11"/>
        <v>4582522.9862484932</v>
      </c>
      <c r="N48">
        <f t="shared" si="12"/>
        <v>0</v>
      </c>
      <c r="O48">
        <f t="shared" si="13"/>
        <v>8494593.7122739162</v>
      </c>
      <c r="P48">
        <f t="shared" si="14"/>
        <v>970437.04673321801</v>
      </c>
      <c r="Q48">
        <f t="shared" si="15"/>
        <v>0</v>
      </c>
      <c r="R48">
        <f t="shared" si="16"/>
        <v>-816675.042767431</v>
      </c>
      <c r="S48">
        <f t="shared" si="17"/>
        <v>-555748.73902126402</v>
      </c>
      <c r="T48">
        <f t="shared" si="18"/>
        <v>21648618.552497219</v>
      </c>
      <c r="U48">
        <f t="shared" si="10"/>
        <v>22039035.58233805</v>
      </c>
    </row>
    <row r="49" spans="1:21">
      <c r="A49" s="5">
        <f>'Monthly Data'!A49</f>
        <v>39783</v>
      </c>
      <c r="B49" s="20">
        <f>'Monthly Data'!B49</f>
        <v>27318717.57333333</v>
      </c>
      <c r="C49">
        <v>630.9</v>
      </c>
      <c r="D49">
        <v>0</v>
      </c>
      <c r="E49">
        <v>259.39999999999998</v>
      </c>
      <c r="F49">
        <v>21</v>
      </c>
      <c r="G49">
        <f>'Monthly Data'!G49</f>
        <v>0</v>
      </c>
      <c r="H49">
        <f>'Monthly Data'!H49</f>
        <v>0</v>
      </c>
      <c r="I49">
        <f>'Monthly Data'!I49</f>
        <v>4</v>
      </c>
      <c r="J49">
        <f>'Monthly Data'!J49</f>
        <v>31</v>
      </c>
      <c r="L49">
        <f t="shared" si="1"/>
        <v>-12284712.9336261</v>
      </c>
      <c r="M49">
        <f t="shared" si="11"/>
        <v>6977636.1249799067</v>
      </c>
      <c r="N49">
        <f t="shared" si="12"/>
        <v>0</v>
      </c>
      <c r="O49">
        <f t="shared" si="13"/>
        <v>8375133.443420195</v>
      </c>
      <c r="P49">
        <f t="shared" si="14"/>
        <v>1018958.899069879</v>
      </c>
      <c r="Q49">
        <f t="shared" si="15"/>
        <v>0</v>
      </c>
      <c r="R49">
        <f t="shared" si="16"/>
        <v>0</v>
      </c>
      <c r="S49">
        <f t="shared" si="17"/>
        <v>-555748.73902126402</v>
      </c>
      <c r="T49">
        <f t="shared" si="18"/>
        <v>22370239.170913793</v>
      </c>
      <c r="U49">
        <f t="shared" si="10"/>
        <v>25901505.965736412</v>
      </c>
    </row>
    <row r="50" spans="1:21">
      <c r="A50" s="5">
        <f>'Monthly Data'!A50</f>
        <v>39814</v>
      </c>
      <c r="B50" s="20">
        <f>'Monthly Data'!B50</f>
        <v>28195934.98</v>
      </c>
      <c r="C50">
        <v>716.23</v>
      </c>
      <c r="D50">
        <v>0</v>
      </c>
      <c r="E50">
        <v>253.7</v>
      </c>
      <c r="F50">
        <v>21</v>
      </c>
      <c r="G50">
        <f>'Monthly Data'!G50</f>
        <v>0</v>
      </c>
      <c r="H50">
        <f>'Monthly Data'!H50</f>
        <v>0</v>
      </c>
      <c r="I50">
        <f>'Monthly Data'!I50</f>
        <v>5</v>
      </c>
      <c r="J50">
        <f>'Monthly Data'!J50</f>
        <v>31</v>
      </c>
      <c r="L50">
        <f t="shared" si="1"/>
        <v>-12284712.9336261</v>
      </c>
      <c r="M50">
        <f t="shared" si="11"/>
        <v>7921369.9822386419</v>
      </c>
      <c r="N50">
        <f t="shared" si="12"/>
        <v>0</v>
      </c>
      <c r="O50">
        <f t="shared" si="13"/>
        <v>8191100.0562671684</v>
      </c>
      <c r="P50">
        <f t="shared" si="14"/>
        <v>1018958.899069879</v>
      </c>
      <c r="Q50">
        <f t="shared" si="15"/>
        <v>0</v>
      </c>
      <c r="R50">
        <f t="shared" si="16"/>
        <v>0</v>
      </c>
      <c r="S50">
        <f t="shared" si="17"/>
        <v>-694685.92377658002</v>
      </c>
      <c r="T50">
        <f t="shared" si="18"/>
        <v>22370239.170913793</v>
      </c>
      <c r="U50">
        <f t="shared" si="10"/>
        <v>26522269.251086801</v>
      </c>
    </row>
    <row r="51" spans="1:21">
      <c r="A51" s="5">
        <f>'Monthly Data'!A51</f>
        <v>39845</v>
      </c>
      <c r="B51" s="20">
        <f>'Monthly Data'!B51</f>
        <v>23533242.719999995</v>
      </c>
      <c r="C51">
        <v>650.25</v>
      </c>
      <c r="D51">
        <v>0</v>
      </c>
      <c r="E51">
        <v>248.9</v>
      </c>
      <c r="F51">
        <v>19</v>
      </c>
      <c r="G51">
        <f>'Monthly Data'!G51</f>
        <v>0</v>
      </c>
      <c r="H51">
        <f>'Monthly Data'!H51</f>
        <v>0</v>
      </c>
      <c r="I51">
        <f>'Monthly Data'!I51</f>
        <v>5</v>
      </c>
      <c r="J51">
        <f>'Monthly Data'!J51</f>
        <v>28</v>
      </c>
      <c r="L51">
        <f t="shared" si="1"/>
        <v>-12284712.9336261</v>
      </c>
      <c r="M51">
        <f t="shared" si="11"/>
        <v>7191643.5096975509</v>
      </c>
      <c r="N51">
        <f t="shared" si="12"/>
        <v>0</v>
      </c>
      <c r="O51">
        <f t="shared" si="13"/>
        <v>8036124.5723488312</v>
      </c>
      <c r="P51">
        <f t="shared" si="14"/>
        <v>921915.19439655705</v>
      </c>
      <c r="Q51">
        <f t="shared" si="15"/>
        <v>0</v>
      </c>
      <c r="R51">
        <f t="shared" si="16"/>
        <v>0</v>
      </c>
      <c r="S51">
        <f t="shared" si="17"/>
        <v>-694685.92377658002</v>
      </c>
      <c r="T51">
        <f t="shared" si="18"/>
        <v>20205377.315664072</v>
      </c>
      <c r="U51">
        <f t="shared" si="10"/>
        <v>23375661.734704331</v>
      </c>
    </row>
    <row r="52" spans="1:21">
      <c r="A52" s="5">
        <f>'Monthly Data'!A52</f>
        <v>39873</v>
      </c>
      <c r="B52" s="20">
        <f>'Monthly Data'!B52</f>
        <v>23805160.720000003</v>
      </c>
      <c r="C52">
        <v>533.91</v>
      </c>
      <c r="D52">
        <v>0.22</v>
      </c>
      <c r="E52">
        <v>245.6</v>
      </c>
      <c r="F52">
        <v>22</v>
      </c>
      <c r="G52">
        <f>'Monthly Data'!G52</f>
        <v>1</v>
      </c>
      <c r="H52">
        <f>'Monthly Data'!H52</f>
        <v>0</v>
      </c>
      <c r="I52">
        <f>'Monthly Data'!I52</f>
        <v>5</v>
      </c>
      <c r="J52">
        <f>'Monthly Data'!J52</f>
        <v>31</v>
      </c>
      <c r="L52">
        <f t="shared" si="1"/>
        <v>-12284712.9336261</v>
      </c>
      <c r="M52">
        <f t="shared" si="11"/>
        <v>5904944.8462324012</v>
      </c>
      <c r="N52">
        <f t="shared" si="12"/>
        <v>9084.3379084523567</v>
      </c>
      <c r="O52">
        <f t="shared" si="13"/>
        <v>7929578.9271549731</v>
      </c>
      <c r="P52">
        <f t="shared" si="14"/>
        <v>1067480.7514065397</v>
      </c>
      <c r="Q52">
        <f t="shared" si="15"/>
        <v>-1331507.4488301701</v>
      </c>
      <c r="R52">
        <f t="shared" si="16"/>
        <v>0</v>
      </c>
      <c r="S52">
        <f t="shared" si="17"/>
        <v>-694685.92377658002</v>
      </c>
      <c r="T52">
        <f t="shared" si="18"/>
        <v>22370239.170913793</v>
      </c>
      <c r="U52">
        <f t="shared" si="10"/>
        <v>22970421.727383308</v>
      </c>
    </row>
    <row r="53" spans="1:21">
      <c r="A53" s="5">
        <f>'Monthly Data'!A53</f>
        <v>39904</v>
      </c>
      <c r="B53" s="20">
        <f>'Monthly Data'!B53</f>
        <v>21691888.189999998</v>
      </c>
      <c r="C53">
        <v>312.88</v>
      </c>
      <c r="D53">
        <v>0.32</v>
      </c>
      <c r="E53">
        <v>244.6</v>
      </c>
      <c r="F53">
        <v>20</v>
      </c>
      <c r="G53">
        <f>'Monthly Data'!G53</f>
        <v>1</v>
      </c>
      <c r="H53">
        <f>'Monthly Data'!H53</f>
        <v>0</v>
      </c>
      <c r="I53">
        <f>'Monthly Data'!I53</f>
        <v>5</v>
      </c>
      <c r="J53">
        <f>'Monthly Data'!J53</f>
        <v>30</v>
      </c>
      <c r="L53">
        <f t="shared" si="1"/>
        <v>-12284712.9336261</v>
      </c>
      <c r="M53">
        <f t="shared" si="11"/>
        <v>3460394.3426592383</v>
      </c>
      <c r="N53">
        <f t="shared" si="12"/>
        <v>13213.582412294336</v>
      </c>
      <c r="O53">
        <f t="shared" si="13"/>
        <v>7897292.3680053195</v>
      </c>
      <c r="P53">
        <f t="shared" si="14"/>
        <v>970437.04673321801</v>
      </c>
      <c r="Q53">
        <f t="shared" si="15"/>
        <v>-1331507.4488301701</v>
      </c>
      <c r="R53">
        <f t="shared" si="16"/>
        <v>0</v>
      </c>
      <c r="S53">
        <f t="shared" si="17"/>
        <v>-694685.92377658002</v>
      </c>
      <c r="T53">
        <f t="shared" si="18"/>
        <v>21648618.552497219</v>
      </c>
      <c r="U53">
        <f t="shared" si="10"/>
        <v>19679049.586074442</v>
      </c>
    </row>
    <row r="54" spans="1:21">
      <c r="A54" s="5">
        <f>'Monthly Data'!A54</f>
        <v>39934</v>
      </c>
      <c r="B54" s="20">
        <f>'Monthly Data'!B54</f>
        <v>19644740.68</v>
      </c>
      <c r="C54">
        <v>145.96</v>
      </c>
      <c r="D54">
        <v>16.98</v>
      </c>
      <c r="E54">
        <v>247.9</v>
      </c>
      <c r="F54">
        <v>20</v>
      </c>
      <c r="G54">
        <f>'Monthly Data'!G54</f>
        <v>1</v>
      </c>
      <c r="H54">
        <f>'Monthly Data'!H54</f>
        <v>0</v>
      </c>
      <c r="I54">
        <f>'Monthly Data'!I54</f>
        <v>5</v>
      </c>
      <c r="J54">
        <f>'Monthly Data'!J54</f>
        <v>31</v>
      </c>
      <c r="L54">
        <f t="shared" si="1"/>
        <v>-12284712.9336261</v>
      </c>
      <c r="M54">
        <f t="shared" si="11"/>
        <v>1614290.329374017</v>
      </c>
      <c r="N54">
        <f t="shared" si="12"/>
        <v>701145.71675236826</v>
      </c>
      <c r="O54">
        <f t="shared" si="13"/>
        <v>8003838.0131991776</v>
      </c>
      <c r="P54">
        <f t="shared" si="14"/>
        <v>970437.04673321801</v>
      </c>
      <c r="Q54">
        <f t="shared" si="15"/>
        <v>-1331507.4488301701</v>
      </c>
      <c r="R54">
        <f t="shared" si="16"/>
        <v>0</v>
      </c>
      <c r="S54">
        <f t="shared" si="17"/>
        <v>-694685.92377658002</v>
      </c>
      <c r="T54">
        <f t="shared" si="18"/>
        <v>22370239.170913793</v>
      </c>
      <c r="U54">
        <f t="shared" si="10"/>
        <v>19349043.970739722</v>
      </c>
    </row>
    <row r="55" spans="1:21">
      <c r="A55" s="5">
        <f>'Monthly Data'!A55</f>
        <v>39965</v>
      </c>
      <c r="B55" s="20">
        <f>'Monthly Data'!B55</f>
        <v>19976014.390000004</v>
      </c>
      <c r="C55">
        <v>30.95</v>
      </c>
      <c r="D55">
        <v>59.64</v>
      </c>
      <c r="E55">
        <v>252.2</v>
      </c>
      <c r="F55">
        <v>22</v>
      </c>
      <c r="G55">
        <f>'Monthly Data'!G55</f>
        <v>0</v>
      </c>
      <c r="H55">
        <f>'Monthly Data'!H55</f>
        <v>0</v>
      </c>
      <c r="I55">
        <f>'Monthly Data'!I55</f>
        <v>5</v>
      </c>
      <c r="J55">
        <f>'Monthly Data'!J55</f>
        <v>30</v>
      </c>
      <c r="L55">
        <f t="shared" si="1"/>
        <v>-12284712.9336261</v>
      </c>
      <c r="M55">
        <f t="shared" si="11"/>
        <v>342301.21741659235</v>
      </c>
      <c r="N55">
        <f t="shared" si="12"/>
        <v>2462681.4220913569</v>
      </c>
      <c r="O55">
        <f t="shared" si="13"/>
        <v>8142670.2175426884</v>
      </c>
      <c r="P55">
        <f t="shared" si="14"/>
        <v>1067480.7514065397</v>
      </c>
      <c r="Q55">
        <f t="shared" si="15"/>
        <v>0</v>
      </c>
      <c r="R55">
        <f t="shared" si="16"/>
        <v>0</v>
      </c>
      <c r="S55">
        <f t="shared" si="17"/>
        <v>-694685.92377658002</v>
      </c>
      <c r="T55">
        <f t="shared" si="18"/>
        <v>21648618.552497219</v>
      </c>
      <c r="U55">
        <f t="shared" si="10"/>
        <v>20684353.303551715</v>
      </c>
    </row>
    <row r="56" spans="1:21">
      <c r="A56" s="5">
        <f>'Monthly Data'!A56</f>
        <v>39995</v>
      </c>
      <c r="B56" s="20">
        <f>'Monthly Data'!B56</f>
        <v>20346936.549999997</v>
      </c>
      <c r="C56">
        <v>6</v>
      </c>
      <c r="D56">
        <v>109.95</v>
      </c>
      <c r="E56">
        <v>256</v>
      </c>
      <c r="F56">
        <v>22</v>
      </c>
      <c r="G56">
        <f>'Monthly Data'!G56</f>
        <v>0</v>
      </c>
      <c r="H56">
        <f>'Monthly Data'!H56</f>
        <v>0</v>
      </c>
      <c r="I56">
        <f>'Monthly Data'!I56</f>
        <v>5</v>
      </c>
      <c r="J56">
        <f>'Monthly Data'!J56</f>
        <v>31</v>
      </c>
      <c r="L56">
        <f t="shared" si="1"/>
        <v>-12284712.9336261</v>
      </c>
      <c r="M56">
        <f t="shared" si="11"/>
        <v>66358.878982214999</v>
      </c>
      <c r="N56">
        <f t="shared" si="12"/>
        <v>4540104.3319742568</v>
      </c>
      <c r="O56">
        <f t="shared" si="13"/>
        <v>8265359.1423113728</v>
      </c>
      <c r="P56">
        <f t="shared" si="14"/>
        <v>1067480.7514065397</v>
      </c>
      <c r="Q56">
        <f t="shared" si="15"/>
        <v>0</v>
      </c>
      <c r="R56">
        <f t="shared" si="16"/>
        <v>0</v>
      </c>
      <c r="S56">
        <f t="shared" si="17"/>
        <v>-694685.92377658002</v>
      </c>
      <c r="T56">
        <f t="shared" si="18"/>
        <v>22370239.170913793</v>
      </c>
      <c r="U56">
        <f t="shared" si="10"/>
        <v>23330143.418185495</v>
      </c>
    </row>
    <row r="57" spans="1:21">
      <c r="A57" s="5">
        <f>'Monthly Data'!A57</f>
        <v>40026</v>
      </c>
      <c r="B57" s="20">
        <f>'Monthly Data'!B57</f>
        <v>22334126.620000001</v>
      </c>
      <c r="C57">
        <v>11.72</v>
      </c>
      <c r="D57">
        <v>76.849999999999994</v>
      </c>
      <c r="E57">
        <v>257.10000000000002</v>
      </c>
      <c r="F57">
        <v>20</v>
      </c>
      <c r="G57">
        <f>'Monthly Data'!G57</f>
        <v>0</v>
      </c>
      <c r="H57">
        <f>'Monthly Data'!H57</f>
        <v>0</v>
      </c>
      <c r="I57">
        <f>'Monthly Data'!I57</f>
        <v>5</v>
      </c>
      <c r="J57">
        <f>'Monthly Data'!J57</f>
        <v>31</v>
      </c>
      <c r="L57">
        <f t="shared" si="1"/>
        <v>-12284712.9336261</v>
      </c>
      <c r="M57">
        <f t="shared" si="11"/>
        <v>129621.01027859331</v>
      </c>
      <c r="N57">
        <f t="shared" si="12"/>
        <v>3173324.4012025613</v>
      </c>
      <c r="O57">
        <f t="shared" si="13"/>
        <v>8300874.3573759925</v>
      </c>
      <c r="P57">
        <f t="shared" si="14"/>
        <v>970437.04673321801</v>
      </c>
      <c r="Q57">
        <f t="shared" si="15"/>
        <v>0</v>
      </c>
      <c r="R57">
        <f t="shared" si="16"/>
        <v>0</v>
      </c>
      <c r="S57">
        <f t="shared" si="17"/>
        <v>-694685.92377658002</v>
      </c>
      <c r="T57">
        <f t="shared" si="18"/>
        <v>22370239.170913793</v>
      </c>
      <c r="U57">
        <f t="shared" si="10"/>
        <v>21965097.129101478</v>
      </c>
    </row>
    <row r="58" spans="1:21">
      <c r="A58" s="5">
        <f>'Monthly Data'!A58</f>
        <v>40057</v>
      </c>
      <c r="B58" s="20">
        <f>'Monthly Data'!B58</f>
        <v>19258864.259999998</v>
      </c>
      <c r="C58">
        <v>72.849999999999994</v>
      </c>
      <c r="D58">
        <v>24.35</v>
      </c>
      <c r="E58">
        <v>254.1</v>
      </c>
      <c r="F58">
        <v>21</v>
      </c>
      <c r="G58">
        <f>'Monthly Data'!G58</f>
        <v>0</v>
      </c>
      <c r="H58">
        <f>'Monthly Data'!H58</f>
        <v>1</v>
      </c>
      <c r="I58">
        <f>'Monthly Data'!I58</f>
        <v>5</v>
      </c>
      <c r="J58">
        <f>'Monthly Data'!J58</f>
        <v>30</v>
      </c>
      <c r="L58">
        <f t="shared" si="1"/>
        <v>-12284712.9336261</v>
      </c>
      <c r="M58">
        <f t="shared" si="11"/>
        <v>805707.38897572702</v>
      </c>
      <c r="N58">
        <f t="shared" si="12"/>
        <v>1005471.0366855222</v>
      </c>
      <c r="O58">
        <f t="shared" si="13"/>
        <v>8204014.6799270306</v>
      </c>
      <c r="P58">
        <f t="shared" si="14"/>
        <v>1018958.899069879</v>
      </c>
      <c r="Q58">
        <f t="shared" si="15"/>
        <v>0</v>
      </c>
      <c r="R58">
        <f t="shared" si="16"/>
        <v>-816675.042767431</v>
      </c>
      <c r="S58">
        <f t="shared" si="17"/>
        <v>-694685.92377658002</v>
      </c>
      <c r="T58">
        <f t="shared" si="18"/>
        <v>21648618.552497219</v>
      </c>
      <c r="U58">
        <f t="shared" si="10"/>
        <v>18886696.656985268</v>
      </c>
    </row>
    <row r="59" spans="1:21">
      <c r="A59" s="5">
        <f>'Monthly Data'!A59</f>
        <v>40087</v>
      </c>
      <c r="B59" s="20">
        <f>'Monthly Data'!B59</f>
        <v>20756342.680000003</v>
      </c>
      <c r="C59">
        <v>241.64</v>
      </c>
      <c r="D59">
        <v>3.42</v>
      </c>
      <c r="E59">
        <v>250.7</v>
      </c>
      <c r="F59">
        <v>21</v>
      </c>
      <c r="G59">
        <f>'Monthly Data'!G59</f>
        <v>0</v>
      </c>
      <c r="H59">
        <f>'Monthly Data'!H59</f>
        <v>1</v>
      </c>
      <c r="I59">
        <f>'Monthly Data'!I59</f>
        <v>5</v>
      </c>
      <c r="J59">
        <f>'Monthly Data'!J59</f>
        <v>31</v>
      </c>
      <c r="L59">
        <f t="shared" si="1"/>
        <v>-12284712.9336261</v>
      </c>
      <c r="M59">
        <f t="shared" si="11"/>
        <v>2672493.252877072</v>
      </c>
      <c r="N59">
        <f t="shared" si="12"/>
        <v>141220.16203139571</v>
      </c>
      <c r="O59">
        <f t="shared" si="13"/>
        <v>8094240.3788182074</v>
      </c>
      <c r="P59">
        <f t="shared" si="14"/>
        <v>1018958.899069879</v>
      </c>
      <c r="Q59">
        <f t="shared" si="15"/>
        <v>0</v>
      </c>
      <c r="R59">
        <f t="shared" si="16"/>
        <v>-816675.042767431</v>
      </c>
      <c r="S59">
        <f t="shared" si="17"/>
        <v>-694685.92377658002</v>
      </c>
      <c r="T59">
        <f t="shared" si="18"/>
        <v>22370239.170913793</v>
      </c>
      <c r="U59">
        <f t="shared" si="10"/>
        <v>20501077.963540234</v>
      </c>
    </row>
    <row r="60" spans="1:21">
      <c r="A60" s="5">
        <f>'Monthly Data'!A60</f>
        <v>40118</v>
      </c>
      <c r="B60" s="20">
        <f>'Monthly Data'!B60</f>
        <v>21120714.619999994</v>
      </c>
      <c r="C60">
        <v>414.34</v>
      </c>
      <c r="D60">
        <v>0</v>
      </c>
      <c r="E60">
        <v>248.4</v>
      </c>
      <c r="F60">
        <v>21</v>
      </c>
      <c r="G60">
        <f>'Monthly Data'!G60</f>
        <v>0</v>
      </c>
      <c r="H60">
        <f>'Monthly Data'!H60</f>
        <v>1</v>
      </c>
      <c r="I60">
        <f>'Monthly Data'!I60</f>
        <v>5</v>
      </c>
      <c r="J60">
        <f>'Monthly Data'!J60</f>
        <v>30</v>
      </c>
      <c r="L60">
        <f t="shared" si="1"/>
        <v>-12284712.9336261</v>
      </c>
      <c r="M60">
        <f t="shared" si="11"/>
        <v>4582522.9862484932</v>
      </c>
      <c r="N60">
        <f t="shared" si="12"/>
        <v>0</v>
      </c>
      <c r="O60">
        <f t="shared" si="13"/>
        <v>8019981.2927740039</v>
      </c>
      <c r="P60">
        <f t="shared" si="14"/>
        <v>1018958.899069879</v>
      </c>
      <c r="Q60">
        <f t="shared" si="15"/>
        <v>0</v>
      </c>
      <c r="R60">
        <f t="shared" si="16"/>
        <v>-816675.042767431</v>
      </c>
      <c r="S60">
        <f t="shared" si="17"/>
        <v>-694685.92377658002</v>
      </c>
      <c r="T60">
        <f t="shared" si="18"/>
        <v>21648618.552497219</v>
      </c>
      <c r="U60">
        <f t="shared" si="10"/>
        <v>21474007.830419485</v>
      </c>
    </row>
    <row r="61" spans="1:21">
      <c r="A61" s="5">
        <f>'Monthly Data'!A61</f>
        <v>40148</v>
      </c>
      <c r="B61" s="20">
        <f>'Monthly Data'!B61</f>
        <v>25946111.009999998</v>
      </c>
      <c r="C61">
        <v>630.9</v>
      </c>
      <c r="D61">
        <v>0</v>
      </c>
      <c r="E61">
        <v>249.8</v>
      </c>
      <c r="F61">
        <v>21</v>
      </c>
      <c r="G61">
        <f>'Monthly Data'!G61</f>
        <v>0</v>
      </c>
      <c r="H61">
        <f>'Monthly Data'!H61</f>
        <v>0</v>
      </c>
      <c r="I61">
        <f>'Monthly Data'!I61</f>
        <v>5</v>
      </c>
      <c r="J61">
        <f>'Monthly Data'!J61</f>
        <v>31</v>
      </c>
      <c r="L61">
        <f t="shared" si="1"/>
        <v>-12284712.9336261</v>
      </c>
      <c r="M61">
        <f t="shared" si="11"/>
        <v>6977636.1249799067</v>
      </c>
      <c r="N61">
        <f t="shared" si="12"/>
        <v>0</v>
      </c>
      <c r="O61">
        <f t="shared" si="13"/>
        <v>8065182.4755835198</v>
      </c>
      <c r="P61">
        <f t="shared" si="14"/>
        <v>1018958.899069879</v>
      </c>
      <c r="Q61">
        <f t="shared" si="15"/>
        <v>0</v>
      </c>
      <c r="R61">
        <f t="shared" si="16"/>
        <v>0</v>
      </c>
      <c r="S61">
        <f t="shared" si="17"/>
        <v>-694685.92377658002</v>
      </c>
      <c r="T61">
        <f t="shared" si="18"/>
        <v>22370239.170913793</v>
      </c>
      <c r="U61">
        <f t="shared" si="10"/>
        <v>25452617.813144419</v>
      </c>
    </row>
    <row r="62" spans="1:21">
      <c r="A62" s="5">
        <f>'Monthly Data'!A62</f>
        <v>40179</v>
      </c>
      <c r="B62" s="20">
        <f>'Monthly Data'!B62</f>
        <v>26142073.753333338</v>
      </c>
      <c r="C62">
        <v>716.23</v>
      </c>
      <c r="D62">
        <v>0</v>
      </c>
      <c r="E62">
        <v>246.8</v>
      </c>
      <c r="F62">
        <v>20</v>
      </c>
      <c r="G62">
        <f>'Monthly Data'!G62</f>
        <v>0</v>
      </c>
      <c r="H62">
        <f>'Monthly Data'!H62</f>
        <v>0</v>
      </c>
      <c r="I62">
        <f>'Monthly Data'!I62</f>
        <v>6</v>
      </c>
      <c r="J62">
        <f>'Monthly Data'!J62</f>
        <v>31</v>
      </c>
      <c r="L62">
        <f t="shared" si="1"/>
        <v>-12284712.9336261</v>
      </c>
      <c r="M62">
        <f t="shared" si="11"/>
        <v>7921369.9822386419</v>
      </c>
      <c r="N62">
        <f t="shared" si="12"/>
        <v>0</v>
      </c>
      <c r="O62">
        <f t="shared" si="13"/>
        <v>7968322.7981345579</v>
      </c>
      <c r="P62">
        <f t="shared" si="14"/>
        <v>970437.04673321801</v>
      </c>
      <c r="Q62">
        <f t="shared" si="15"/>
        <v>0</v>
      </c>
      <c r="R62">
        <f t="shared" si="16"/>
        <v>0</v>
      </c>
      <c r="S62">
        <f t="shared" si="17"/>
        <v>-833623.10853189602</v>
      </c>
      <c r="T62">
        <f t="shared" si="18"/>
        <v>22370239.170913793</v>
      </c>
      <c r="U62">
        <f t="shared" si="10"/>
        <v>26112032.955862217</v>
      </c>
    </row>
    <row r="63" spans="1:21">
      <c r="A63" s="5">
        <f>'Monthly Data'!A63</f>
        <v>40210</v>
      </c>
      <c r="B63" s="20">
        <f>'Monthly Data'!B63</f>
        <v>22846232.453333337</v>
      </c>
      <c r="C63">
        <v>650.25</v>
      </c>
      <c r="D63">
        <v>0</v>
      </c>
      <c r="E63">
        <v>245.4</v>
      </c>
      <c r="F63">
        <v>19</v>
      </c>
      <c r="G63">
        <f>'Monthly Data'!G63</f>
        <v>0</v>
      </c>
      <c r="H63">
        <f>'Monthly Data'!H63</f>
        <v>0</v>
      </c>
      <c r="I63">
        <f>'Monthly Data'!I63</f>
        <v>6</v>
      </c>
      <c r="J63">
        <f>'Monthly Data'!J63</f>
        <v>28</v>
      </c>
      <c r="L63">
        <f t="shared" si="1"/>
        <v>-12284712.9336261</v>
      </c>
      <c r="M63">
        <f t="shared" si="11"/>
        <v>7191643.5096975509</v>
      </c>
      <c r="N63">
        <f t="shared" si="12"/>
        <v>0</v>
      </c>
      <c r="O63">
        <f t="shared" si="13"/>
        <v>7923121.615325043</v>
      </c>
      <c r="P63">
        <f t="shared" si="14"/>
        <v>921915.19439655705</v>
      </c>
      <c r="Q63">
        <f t="shared" si="15"/>
        <v>0</v>
      </c>
      <c r="R63">
        <f t="shared" si="16"/>
        <v>0</v>
      </c>
      <c r="S63">
        <f t="shared" si="17"/>
        <v>-833623.10853189602</v>
      </c>
      <c r="T63">
        <f t="shared" si="18"/>
        <v>20205377.315664072</v>
      </c>
      <c r="U63">
        <f t="shared" si="10"/>
        <v>23123721.592925228</v>
      </c>
    </row>
    <row r="64" spans="1:21">
      <c r="A64" s="5">
        <f>'Monthly Data'!A64</f>
        <v>40238</v>
      </c>
      <c r="B64" s="20">
        <f>'Monthly Data'!B64</f>
        <v>21856743.573333338</v>
      </c>
      <c r="C64">
        <v>533.91</v>
      </c>
      <c r="D64">
        <v>0.22</v>
      </c>
      <c r="E64">
        <v>242.7</v>
      </c>
      <c r="F64">
        <v>23</v>
      </c>
      <c r="G64">
        <f>'Monthly Data'!G64</f>
        <v>1</v>
      </c>
      <c r="H64">
        <f>'Monthly Data'!H64</f>
        <v>0</v>
      </c>
      <c r="I64">
        <f>'Monthly Data'!I64</f>
        <v>6</v>
      </c>
      <c r="J64">
        <f>'Monthly Data'!J64</f>
        <v>31</v>
      </c>
      <c r="L64">
        <f t="shared" si="1"/>
        <v>-12284712.9336261</v>
      </c>
      <c r="M64">
        <f t="shared" si="11"/>
        <v>5904944.8462324012</v>
      </c>
      <c r="N64">
        <f t="shared" si="12"/>
        <v>9084.3379084523567</v>
      </c>
      <c r="O64">
        <f t="shared" si="13"/>
        <v>7835947.9056209773</v>
      </c>
      <c r="P64">
        <f t="shared" si="14"/>
        <v>1116002.6037432007</v>
      </c>
      <c r="Q64">
        <f t="shared" si="15"/>
        <v>-1331507.4488301701</v>
      </c>
      <c r="R64">
        <f t="shared" si="16"/>
        <v>0</v>
      </c>
      <c r="S64">
        <f t="shared" si="17"/>
        <v>-833623.10853189602</v>
      </c>
      <c r="T64">
        <f t="shared" si="18"/>
        <v>22370239.170913793</v>
      </c>
      <c r="U64">
        <f t="shared" si="10"/>
        <v>22786375.373430658</v>
      </c>
    </row>
    <row r="65" spans="1:21">
      <c r="A65" s="5">
        <f>'Monthly Data'!A65</f>
        <v>40269</v>
      </c>
      <c r="B65" s="20">
        <f>'Monthly Data'!B65</f>
        <v>18311020.943333331</v>
      </c>
      <c r="C65">
        <v>312.88</v>
      </c>
      <c r="D65">
        <v>0.32</v>
      </c>
      <c r="E65">
        <v>248.3</v>
      </c>
      <c r="F65">
        <v>20</v>
      </c>
      <c r="G65">
        <f>'Monthly Data'!G65</f>
        <v>1</v>
      </c>
      <c r="H65">
        <f>'Monthly Data'!H65</f>
        <v>0</v>
      </c>
      <c r="I65">
        <f>'Monthly Data'!I65</f>
        <v>6</v>
      </c>
      <c r="J65">
        <f>'Monthly Data'!J65</f>
        <v>30</v>
      </c>
      <c r="L65">
        <f t="shared" si="1"/>
        <v>-12284712.9336261</v>
      </c>
      <c r="M65">
        <f t="shared" si="11"/>
        <v>3460394.3426592383</v>
      </c>
      <c r="N65">
        <f t="shared" si="12"/>
        <v>13213.582412294336</v>
      </c>
      <c r="O65">
        <f t="shared" si="13"/>
        <v>8016752.6368590388</v>
      </c>
      <c r="P65">
        <f t="shared" si="14"/>
        <v>970437.04673321801</v>
      </c>
      <c r="Q65">
        <f t="shared" si="15"/>
        <v>-1331507.4488301701</v>
      </c>
      <c r="R65">
        <f t="shared" si="16"/>
        <v>0</v>
      </c>
      <c r="S65">
        <f t="shared" si="17"/>
        <v>-833623.10853189602</v>
      </c>
      <c r="T65">
        <f t="shared" si="18"/>
        <v>21648618.552497219</v>
      </c>
      <c r="U65">
        <f t="shared" si="10"/>
        <v>19659572.670172844</v>
      </c>
    </row>
    <row r="66" spans="1:21">
      <c r="A66" s="5">
        <f>'Monthly Data'!A66</f>
        <v>40299</v>
      </c>
      <c r="B66" s="20">
        <f>'Monthly Data'!B66</f>
        <v>19813333.883333333</v>
      </c>
      <c r="C66">
        <v>145.96</v>
      </c>
      <c r="D66">
        <v>16.98</v>
      </c>
      <c r="E66">
        <v>253.5</v>
      </c>
      <c r="F66">
        <v>20</v>
      </c>
      <c r="G66">
        <f>'Monthly Data'!G66</f>
        <v>1</v>
      </c>
      <c r="H66">
        <f>'Monthly Data'!H66</f>
        <v>0</v>
      </c>
      <c r="I66">
        <f>'Monthly Data'!I66</f>
        <v>6</v>
      </c>
      <c r="J66">
        <f>'Monthly Data'!J66</f>
        <v>31</v>
      </c>
      <c r="L66">
        <f t="shared" ref="L66:L129" si="19">const</f>
        <v>-12284712.9336261</v>
      </c>
      <c r="M66">
        <f t="shared" ref="M66:M97" si="20">LondonHDD*C66</f>
        <v>1614290.329374017</v>
      </c>
      <c r="N66">
        <f t="shared" ref="N66:N97" si="21">LondonCDD*D66</f>
        <v>701145.71675236826</v>
      </c>
      <c r="O66">
        <f t="shared" ref="O66:O97" si="22">LONFTE*E66</f>
        <v>8184642.7444372382</v>
      </c>
      <c r="P66">
        <f t="shared" ref="P66:P97" si="23">PeakDays*F66</f>
        <v>970437.04673321801</v>
      </c>
      <c r="Q66">
        <f t="shared" ref="Q66:Q97" si="24">Spring*G66</f>
        <v>-1331507.4488301701</v>
      </c>
      <c r="R66">
        <f t="shared" ref="R66:R97" si="25">Fall*H66</f>
        <v>0</v>
      </c>
      <c r="S66">
        <f t="shared" ref="S66:S97" si="26">trend*I66</f>
        <v>-833623.10853189602</v>
      </c>
      <c r="T66">
        <f t="shared" ref="T66:T97" si="27">MonthDays*J66</f>
        <v>22370239.170913793</v>
      </c>
      <c r="U66">
        <f t="shared" si="10"/>
        <v>19390911.517222468</v>
      </c>
    </row>
    <row r="67" spans="1:21">
      <c r="A67" s="5">
        <f>'Monthly Data'!A67</f>
        <v>40330</v>
      </c>
      <c r="B67" s="20">
        <f>'Monthly Data'!B67</f>
        <v>20211623.123333335</v>
      </c>
      <c r="C67">
        <v>30.95</v>
      </c>
      <c r="D67">
        <v>59.64</v>
      </c>
      <c r="E67">
        <v>260</v>
      </c>
      <c r="F67">
        <v>22</v>
      </c>
      <c r="G67">
        <f>'Monthly Data'!G67</f>
        <v>0</v>
      </c>
      <c r="H67">
        <f>'Monthly Data'!H67</f>
        <v>0</v>
      </c>
      <c r="I67">
        <f>'Monthly Data'!I67</f>
        <v>6</v>
      </c>
      <c r="J67">
        <f>'Monthly Data'!J67</f>
        <v>30</v>
      </c>
      <c r="L67">
        <f t="shared" si="19"/>
        <v>-12284712.9336261</v>
      </c>
      <c r="M67">
        <f t="shared" si="20"/>
        <v>342301.21741659235</v>
      </c>
      <c r="N67">
        <f t="shared" si="21"/>
        <v>2462681.4220913569</v>
      </c>
      <c r="O67">
        <f t="shared" si="22"/>
        <v>8394505.3789099883</v>
      </c>
      <c r="P67">
        <f t="shared" si="23"/>
        <v>1067480.7514065397</v>
      </c>
      <c r="Q67">
        <f t="shared" si="24"/>
        <v>0</v>
      </c>
      <c r="R67">
        <f t="shared" si="25"/>
        <v>0</v>
      </c>
      <c r="S67">
        <f t="shared" si="26"/>
        <v>-833623.10853189602</v>
      </c>
      <c r="T67">
        <f t="shared" si="27"/>
        <v>21648618.552497219</v>
      </c>
      <c r="U67">
        <f t="shared" ref="U67:U130" si="28">SUM(L67:T67)</f>
        <v>20797251.280163702</v>
      </c>
    </row>
    <row r="68" spans="1:21">
      <c r="A68" s="5">
        <f>'Monthly Data'!A68</f>
        <v>40360</v>
      </c>
      <c r="B68" s="20">
        <f>'Monthly Data'!B68</f>
        <v>24129649.153333332</v>
      </c>
      <c r="C68">
        <v>6</v>
      </c>
      <c r="D68">
        <v>109.95</v>
      </c>
      <c r="E68">
        <v>261.7</v>
      </c>
      <c r="F68">
        <v>21</v>
      </c>
      <c r="G68">
        <f>'Monthly Data'!G68</f>
        <v>0</v>
      </c>
      <c r="H68">
        <f>'Monthly Data'!H68</f>
        <v>0</v>
      </c>
      <c r="I68">
        <f>'Monthly Data'!I68</f>
        <v>6</v>
      </c>
      <c r="J68">
        <f>'Monthly Data'!J68</f>
        <v>31</v>
      </c>
      <c r="L68">
        <f t="shared" si="19"/>
        <v>-12284712.9336261</v>
      </c>
      <c r="M68">
        <f t="shared" si="20"/>
        <v>66358.878982214999</v>
      </c>
      <c r="N68">
        <f t="shared" si="21"/>
        <v>4540104.3319742568</v>
      </c>
      <c r="O68">
        <f t="shared" si="22"/>
        <v>8449392.5294643994</v>
      </c>
      <c r="P68">
        <f t="shared" si="23"/>
        <v>1018958.899069879</v>
      </c>
      <c r="Q68">
        <f t="shared" si="24"/>
        <v>0</v>
      </c>
      <c r="R68">
        <f t="shared" si="25"/>
        <v>0</v>
      </c>
      <c r="S68">
        <f t="shared" si="26"/>
        <v>-833623.10853189602</v>
      </c>
      <c r="T68">
        <f t="shared" si="27"/>
        <v>22370239.170913793</v>
      </c>
      <c r="U68">
        <f t="shared" si="28"/>
        <v>23326717.768246546</v>
      </c>
    </row>
    <row r="69" spans="1:21">
      <c r="A69" s="5">
        <f>'Monthly Data'!A69</f>
        <v>40391</v>
      </c>
      <c r="B69" s="20">
        <f>'Monthly Data'!B69</f>
        <v>23362004.293333333</v>
      </c>
      <c r="C69">
        <v>11.72</v>
      </c>
      <c r="D69">
        <v>76.849999999999994</v>
      </c>
      <c r="E69">
        <v>259.39999999999998</v>
      </c>
      <c r="F69">
        <v>21</v>
      </c>
      <c r="G69">
        <f>'Monthly Data'!G69</f>
        <v>0</v>
      </c>
      <c r="H69">
        <f>'Monthly Data'!H69</f>
        <v>0</v>
      </c>
      <c r="I69">
        <f>'Monthly Data'!I69</f>
        <v>6</v>
      </c>
      <c r="J69">
        <f>'Monthly Data'!J69</f>
        <v>31</v>
      </c>
      <c r="L69">
        <f t="shared" si="19"/>
        <v>-12284712.9336261</v>
      </c>
      <c r="M69">
        <f t="shared" si="20"/>
        <v>129621.01027859331</v>
      </c>
      <c r="N69">
        <f t="shared" si="21"/>
        <v>3173324.4012025613</v>
      </c>
      <c r="O69">
        <f t="shared" si="22"/>
        <v>8375133.443420195</v>
      </c>
      <c r="P69">
        <f t="shared" si="23"/>
        <v>1018958.899069879</v>
      </c>
      <c r="Q69">
        <f t="shared" si="24"/>
        <v>0</v>
      </c>
      <c r="R69">
        <f t="shared" si="25"/>
        <v>0</v>
      </c>
      <c r="S69">
        <f t="shared" si="26"/>
        <v>-833623.10853189602</v>
      </c>
      <c r="T69">
        <f t="shared" si="27"/>
        <v>22370239.170913793</v>
      </c>
      <c r="U69">
        <f t="shared" si="28"/>
        <v>21948940.882727027</v>
      </c>
    </row>
    <row r="70" spans="1:21">
      <c r="A70" s="5">
        <f>'Monthly Data'!A70</f>
        <v>40422</v>
      </c>
      <c r="B70" s="20">
        <f>'Monthly Data'!B70</f>
        <v>18923454.90333334</v>
      </c>
      <c r="C70">
        <v>72.849999999999994</v>
      </c>
      <c r="D70">
        <v>24.35</v>
      </c>
      <c r="E70">
        <v>253.5</v>
      </c>
      <c r="F70">
        <v>21</v>
      </c>
      <c r="G70">
        <f>'Monthly Data'!G70</f>
        <v>0</v>
      </c>
      <c r="H70">
        <f>'Monthly Data'!H70</f>
        <v>1</v>
      </c>
      <c r="I70">
        <f>'Monthly Data'!I70</f>
        <v>6</v>
      </c>
      <c r="J70">
        <f>'Monthly Data'!J70</f>
        <v>30</v>
      </c>
      <c r="L70">
        <f t="shared" si="19"/>
        <v>-12284712.9336261</v>
      </c>
      <c r="M70">
        <f t="shared" si="20"/>
        <v>805707.38897572702</v>
      </c>
      <c r="N70">
        <f t="shared" si="21"/>
        <v>1005471.0366855222</v>
      </c>
      <c r="O70">
        <f t="shared" si="22"/>
        <v>8184642.7444372382</v>
      </c>
      <c r="P70">
        <f t="shared" si="23"/>
        <v>1018958.899069879</v>
      </c>
      <c r="Q70">
        <f t="shared" si="24"/>
        <v>0</v>
      </c>
      <c r="R70">
        <f t="shared" si="25"/>
        <v>-816675.042767431</v>
      </c>
      <c r="S70">
        <f t="shared" si="26"/>
        <v>-833623.10853189602</v>
      </c>
      <c r="T70">
        <f t="shared" si="27"/>
        <v>21648618.552497219</v>
      </c>
      <c r="U70">
        <f t="shared" si="28"/>
        <v>18728387.536740158</v>
      </c>
    </row>
    <row r="71" spans="1:21">
      <c r="A71" s="5">
        <f>'Monthly Data'!A71</f>
        <v>40452</v>
      </c>
      <c r="B71" s="20">
        <f>'Monthly Data'!B71</f>
        <v>19435090.90333334</v>
      </c>
      <c r="C71">
        <v>241.64</v>
      </c>
      <c r="D71">
        <v>3.42</v>
      </c>
      <c r="E71">
        <v>248.3</v>
      </c>
      <c r="F71">
        <v>20</v>
      </c>
      <c r="G71">
        <f>'Monthly Data'!G71</f>
        <v>0</v>
      </c>
      <c r="H71">
        <f>'Monthly Data'!H71</f>
        <v>1</v>
      </c>
      <c r="I71">
        <f>'Monthly Data'!I71</f>
        <v>6</v>
      </c>
      <c r="J71">
        <f>'Monthly Data'!J71</f>
        <v>31</v>
      </c>
      <c r="L71">
        <f t="shared" si="19"/>
        <v>-12284712.9336261</v>
      </c>
      <c r="M71">
        <f t="shared" si="20"/>
        <v>2672493.252877072</v>
      </c>
      <c r="N71">
        <f t="shared" si="21"/>
        <v>141220.16203139571</v>
      </c>
      <c r="O71">
        <f t="shared" si="22"/>
        <v>8016752.6368590388</v>
      </c>
      <c r="P71">
        <f t="shared" si="23"/>
        <v>970437.04673321801</v>
      </c>
      <c r="Q71">
        <f t="shared" si="24"/>
        <v>0</v>
      </c>
      <c r="R71">
        <f t="shared" si="25"/>
        <v>-816675.042767431</v>
      </c>
      <c r="S71">
        <f t="shared" si="26"/>
        <v>-833623.10853189602</v>
      </c>
      <c r="T71">
        <f t="shared" si="27"/>
        <v>22370239.170913793</v>
      </c>
      <c r="U71">
        <f t="shared" si="28"/>
        <v>20236131.18448909</v>
      </c>
    </row>
    <row r="72" spans="1:21">
      <c r="A72" s="5">
        <f>'Monthly Data'!A72</f>
        <v>40483</v>
      </c>
      <c r="B72" s="20">
        <f>'Monthly Data'!B72</f>
        <v>21055943.953333341</v>
      </c>
      <c r="C72">
        <v>414.34</v>
      </c>
      <c r="D72">
        <v>0</v>
      </c>
      <c r="E72">
        <v>249.7</v>
      </c>
      <c r="F72">
        <v>22</v>
      </c>
      <c r="G72">
        <f>'Monthly Data'!G72</f>
        <v>0</v>
      </c>
      <c r="H72">
        <f>'Monthly Data'!H72</f>
        <v>1</v>
      </c>
      <c r="I72">
        <f>'Monthly Data'!I72</f>
        <v>6</v>
      </c>
      <c r="J72">
        <f>'Monthly Data'!J72</f>
        <v>30</v>
      </c>
      <c r="L72">
        <f t="shared" si="19"/>
        <v>-12284712.9336261</v>
      </c>
      <c r="M72">
        <f t="shared" si="20"/>
        <v>4582522.9862484932</v>
      </c>
      <c r="N72">
        <f t="shared" si="21"/>
        <v>0</v>
      </c>
      <c r="O72">
        <f t="shared" si="22"/>
        <v>8061953.8196685538</v>
      </c>
      <c r="P72">
        <f t="shared" si="23"/>
        <v>1067480.7514065397</v>
      </c>
      <c r="Q72">
        <f t="shared" si="24"/>
        <v>0</v>
      </c>
      <c r="R72">
        <f t="shared" si="25"/>
        <v>-816675.042767431</v>
      </c>
      <c r="S72">
        <f t="shared" si="26"/>
        <v>-833623.10853189602</v>
      </c>
      <c r="T72">
        <f t="shared" si="27"/>
        <v>21648618.552497219</v>
      </c>
      <c r="U72">
        <f t="shared" si="28"/>
        <v>21425565.024895377</v>
      </c>
    </row>
    <row r="73" spans="1:21">
      <c r="A73" s="5">
        <f>'Monthly Data'!A73</f>
        <v>40513</v>
      </c>
      <c r="B73" s="20">
        <f>'Monthly Data'!B73</f>
        <v>25379014.213333335</v>
      </c>
      <c r="C73">
        <v>630.9</v>
      </c>
      <c r="D73">
        <v>0</v>
      </c>
      <c r="E73">
        <v>251.5</v>
      </c>
      <c r="F73">
        <v>21</v>
      </c>
      <c r="G73">
        <f>'Monthly Data'!G73</f>
        <v>0</v>
      </c>
      <c r="H73">
        <f>'Monthly Data'!H73</f>
        <v>0</v>
      </c>
      <c r="I73">
        <f>'Monthly Data'!I73</f>
        <v>6</v>
      </c>
      <c r="J73">
        <f>'Monthly Data'!J73</f>
        <v>31</v>
      </c>
      <c r="L73">
        <f t="shared" si="19"/>
        <v>-12284712.9336261</v>
      </c>
      <c r="M73">
        <f t="shared" si="20"/>
        <v>6977636.1249799067</v>
      </c>
      <c r="N73">
        <f t="shared" si="21"/>
        <v>0</v>
      </c>
      <c r="O73">
        <f t="shared" si="22"/>
        <v>8120069.6261379309</v>
      </c>
      <c r="P73">
        <f t="shared" si="23"/>
        <v>1018958.899069879</v>
      </c>
      <c r="Q73">
        <f t="shared" si="24"/>
        <v>0</v>
      </c>
      <c r="R73">
        <f t="shared" si="25"/>
        <v>0</v>
      </c>
      <c r="S73">
        <f t="shared" si="26"/>
        <v>-833623.10853189602</v>
      </c>
      <c r="T73">
        <f t="shared" si="27"/>
        <v>22370239.170913793</v>
      </c>
      <c r="U73">
        <f t="shared" si="28"/>
        <v>25368567.778943513</v>
      </c>
    </row>
    <row r="74" spans="1:21">
      <c r="A74" s="5">
        <f>'Monthly Data'!A74</f>
        <v>40544</v>
      </c>
      <c r="B74" s="20">
        <f>'Monthly Data'!B74</f>
        <v>25968288.383333337</v>
      </c>
      <c r="C74">
        <v>716.23</v>
      </c>
      <c r="D74">
        <v>0</v>
      </c>
      <c r="E74">
        <v>251.6</v>
      </c>
      <c r="F74">
        <v>20</v>
      </c>
      <c r="G74">
        <f>'Monthly Data'!G74</f>
        <v>0</v>
      </c>
      <c r="H74">
        <f>'Monthly Data'!H74</f>
        <v>0</v>
      </c>
      <c r="I74">
        <f>'Monthly Data'!I74</f>
        <v>7</v>
      </c>
      <c r="J74">
        <f>'Monthly Data'!J74</f>
        <v>31</v>
      </c>
      <c r="L74">
        <f t="shared" si="19"/>
        <v>-12284712.9336261</v>
      </c>
      <c r="M74">
        <f t="shared" si="20"/>
        <v>7921369.9822386419</v>
      </c>
      <c r="N74">
        <f t="shared" si="21"/>
        <v>0</v>
      </c>
      <c r="O74">
        <f t="shared" si="22"/>
        <v>8123298.282052896</v>
      </c>
      <c r="P74">
        <f t="shared" si="23"/>
        <v>970437.04673321801</v>
      </c>
      <c r="Q74">
        <f t="shared" si="24"/>
        <v>0</v>
      </c>
      <c r="R74">
        <f t="shared" si="25"/>
        <v>0</v>
      </c>
      <c r="S74">
        <f t="shared" si="26"/>
        <v>-972560.29328721203</v>
      </c>
      <c r="T74">
        <f t="shared" si="27"/>
        <v>22370239.170913793</v>
      </c>
      <c r="U74">
        <f t="shared" si="28"/>
        <v>26128071.255025238</v>
      </c>
    </row>
    <row r="75" spans="1:21">
      <c r="A75" s="5">
        <f>'Monthly Data'!A75</f>
        <v>40575</v>
      </c>
      <c r="B75" s="20">
        <f>'Monthly Data'!B75</f>
        <v>22895626.133333344</v>
      </c>
      <c r="C75">
        <v>650.25</v>
      </c>
      <c r="D75">
        <v>0</v>
      </c>
      <c r="E75">
        <v>250.6</v>
      </c>
      <c r="F75">
        <v>19</v>
      </c>
      <c r="G75">
        <f>'Monthly Data'!G75</f>
        <v>0</v>
      </c>
      <c r="H75">
        <f>'Monthly Data'!H75</f>
        <v>0</v>
      </c>
      <c r="I75">
        <f>'Monthly Data'!I75</f>
        <v>7</v>
      </c>
      <c r="J75">
        <f>'Monthly Data'!J75</f>
        <v>28</v>
      </c>
      <c r="L75">
        <f t="shared" si="19"/>
        <v>-12284712.9336261</v>
      </c>
      <c r="M75">
        <f t="shared" si="20"/>
        <v>7191643.5096975509</v>
      </c>
      <c r="N75">
        <f t="shared" si="21"/>
        <v>0</v>
      </c>
      <c r="O75">
        <f t="shared" si="22"/>
        <v>8091011.7229032423</v>
      </c>
      <c r="P75">
        <f t="shared" si="23"/>
        <v>921915.19439655705</v>
      </c>
      <c r="Q75">
        <f t="shared" si="24"/>
        <v>0</v>
      </c>
      <c r="R75">
        <f t="shared" si="25"/>
        <v>0</v>
      </c>
      <c r="S75">
        <f t="shared" si="26"/>
        <v>-972560.29328721203</v>
      </c>
      <c r="T75">
        <f t="shared" si="27"/>
        <v>20205377.315664072</v>
      </c>
      <c r="U75">
        <f t="shared" si="28"/>
        <v>23152674.51574811</v>
      </c>
    </row>
    <row r="76" spans="1:21">
      <c r="A76" s="5">
        <f>'Monthly Data'!A76</f>
        <v>40603</v>
      </c>
      <c r="B76" s="20">
        <f>'Monthly Data'!B76</f>
        <v>23442172.173333336</v>
      </c>
      <c r="C76">
        <v>533.91</v>
      </c>
      <c r="D76">
        <v>0.22</v>
      </c>
      <c r="E76">
        <v>251.7</v>
      </c>
      <c r="F76">
        <v>23</v>
      </c>
      <c r="G76">
        <f>'Monthly Data'!G76</f>
        <v>1</v>
      </c>
      <c r="H76">
        <f>'Monthly Data'!H76</f>
        <v>0</v>
      </c>
      <c r="I76">
        <f>'Monthly Data'!I76</f>
        <v>7</v>
      </c>
      <c r="J76">
        <f>'Monthly Data'!J76</f>
        <v>31</v>
      </c>
      <c r="L76">
        <f t="shared" si="19"/>
        <v>-12284712.9336261</v>
      </c>
      <c r="M76">
        <f t="shared" si="20"/>
        <v>5904944.8462324012</v>
      </c>
      <c r="N76">
        <f t="shared" si="21"/>
        <v>9084.3379084523567</v>
      </c>
      <c r="O76">
        <f t="shared" si="22"/>
        <v>8126526.9379678611</v>
      </c>
      <c r="P76">
        <f t="shared" si="23"/>
        <v>1116002.6037432007</v>
      </c>
      <c r="Q76">
        <f t="shared" si="24"/>
        <v>-1331507.4488301701</v>
      </c>
      <c r="R76">
        <f t="shared" si="25"/>
        <v>0</v>
      </c>
      <c r="S76">
        <f t="shared" si="26"/>
        <v>-972560.29328721203</v>
      </c>
      <c r="T76">
        <f t="shared" si="27"/>
        <v>22370239.170913793</v>
      </c>
      <c r="U76">
        <f t="shared" si="28"/>
        <v>22938017.221022226</v>
      </c>
    </row>
    <row r="77" spans="1:21">
      <c r="A77" s="5">
        <f>'Monthly Data'!A77</f>
        <v>40634</v>
      </c>
      <c r="B77" s="20">
        <f>'Monthly Data'!B77</f>
        <v>19943782.243333336</v>
      </c>
      <c r="C77">
        <v>312.88</v>
      </c>
      <c r="D77">
        <v>0.32</v>
      </c>
      <c r="E77">
        <v>255.1</v>
      </c>
      <c r="F77">
        <v>19</v>
      </c>
      <c r="G77">
        <f>'Monthly Data'!G77</f>
        <v>1</v>
      </c>
      <c r="H77">
        <f>'Monthly Data'!H77</f>
        <v>0</v>
      </c>
      <c r="I77">
        <f>'Monthly Data'!I77</f>
        <v>7</v>
      </c>
      <c r="J77">
        <f>'Monthly Data'!J77</f>
        <v>30</v>
      </c>
      <c r="L77">
        <f t="shared" si="19"/>
        <v>-12284712.9336261</v>
      </c>
      <c r="M77">
        <f t="shared" si="20"/>
        <v>3460394.3426592383</v>
      </c>
      <c r="N77">
        <f t="shared" si="21"/>
        <v>13213.582412294336</v>
      </c>
      <c r="O77">
        <f t="shared" si="22"/>
        <v>8236301.2390766842</v>
      </c>
      <c r="P77">
        <f t="shared" si="23"/>
        <v>921915.19439655705</v>
      </c>
      <c r="Q77">
        <f t="shared" si="24"/>
        <v>-1331507.4488301701</v>
      </c>
      <c r="R77">
        <f t="shared" si="25"/>
        <v>0</v>
      </c>
      <c r="S77">
        <f t="shared" si="26"/>
        <v>-972560.29328721203</v>
      </c>
      <c r="T77">
        <f t="shared" si="27"/>
        <v>21648618.552497219</v>
      </c>
      <c r="U77">
        <f t="shared" si="28"/>
        <v>19691662.235298511</v>
      </c>
    </row>
    <row r="78" spans="1:21">
      <c r="A78" s="5">
        <f>'Monthly Data'!A78</f>
        <v>40664</v>
      </c>
      <c r="B78" s="20">
        <f>'Monthly Data'!B78</f>
        <v>19207800.74333334</v>
      </c>
      <c r="C78">
        <v>145.96</v>
      </c>
      <c r="D78">
        <v>16.98</v>
      </c>
      <c r="E78">
        <v>257.5</v>
      </c>
      <c r="F78">
        <v>21</v>
      </c>
      <c r="G78">
        <f>'Monthly Data'!G78</f>
        <v>1</v>
      </c>
      <c r="H78">
        <f>'Monthly Data'!H78</f>
        <v>0</v>
      </c>
      <c r="I78">
        <f>'Monthly Data'!I78</f>
        <v>7</v>
      </c>
      <c r="J78">
        <f>'Monthly Data'!J78</f>
        <v>31</v>
      </c>
      <c r="L78">
        <f t="shared" si="19"/>
        <v>-12284712.9336261</v>
      </c>
      <c r="M78">
        <f t="shared" si="20"/>
        <v>1614290.329374017</v>
      </c>
      <c r="N78">
        <f t="shared" si="21"/>
        <v>701145.71675236826</v>
      </c>
      <c r="O78">
        <f t="shared" si="22"/>
        <v>8313788.9810358537</v>
      </c>
      <c r="P78">
        <f t="shared" si="23"/>
        <v>1018958.899069879</v>
      </c>
      <c r="Q78">
        <f t="shared" si="24"/>
        <v>-1331507.4488301701</v>
      </c>
      <c r="R78">
        <f t="shared" si="25"/>
        <v>0</v>
      </c>
      <c r="S78">
        <f t="shared" si="26"/>
        <v>-972560.29328721203</v>
      </c>
      <c r="T78">
        <f t="shared" si="27"/>
        <v>22370239.170913793</v>
      </c>
      <c r="U78">
        <f t="shared" si="28"/>
        <v>19429642.421402428</v>
      </c>
    </row>
    <row r="79" spans="1:21">
      <c r="A79" s="5">
        <f>'Monthly Data'!A79</f>
        <v>40695</v>
      </c>
      <c r="B79" s="20">
        <f>'Monthly Data'!B79</f>
        <v>19760831.673333336</v>
      </c>
      <c r="C79">
        <v>30.95</v>
      </c>
      <c r="D79">
        <v>59.64</v>
      </c>
      <c r="E79">
        <v>258.8</v>
      </c>
      <c r="F79">
        <v>22</v>
      </c>
      <c r="G79">
        <f>'Monthly Data'!G79</f>
        <v>0</v>
      </c>
      <c r="H79">
        <f>'Monthly Data'!H79</f>
        <v>0</v>
      </c>
      <c r="I79">
        <f>'Monthly Data'!I79</f>
        <v>7</v>
      </c>
      <c r="J79">
        <f>'Monthly Data'!J79</f>
        <v>30</v>
      </c>
      <c r="L79">
        <f t="shared" si="19"/>
        <v>-12284712.9336261</v>
      </c>
      <c r="M79">
        <f t="shared" si="20"/>
        <v>342301.21741659235</v>
      </c>
      <c r="N79">
        <f t="shared" si="21"/>
        <v>2462681.4220913569</v>
      </c>
      <c r="O79">
        <f t="shared" si="22"/>
        <v>8355761.5079304036</v>
      </c>
      <c r="P79">
        <f t="shared" si="23"/>
        <v>1067480.7514065397</v>
      </c>
      <c r="Q79">
        <f t="shared" si="24"/>
        <v>0</v>
      </c>
      <c r="R79">
        <f t="shared" si="25"/>
        <v>0</v>
      </c>
      <c r="S79">
        <f t="shared" si="26"/>
        <v>-972560.29328721203</v>
      </c>
      <c r="T79">
        <f t="shared" si="27"/>
        <v>21648618.552497219</v>
      </c>
      <c r="U79">
        <f t="shared" si="28"/>
        <v>20619570.224428799</v>
      </c>
    </row>
    <row r="80" spans="1:21">
      <c r="A80" s="5">
        <f>'Monthly Data'!A80</f>
        <v>40725</v>
      </c>
      <c r="B80" s="20">
        <f>'Monthly Data'!B80</f>
        <v>25169327.073333334</v>
      </c>
      <c r="C80">
        <v>6</v>
      </c>
      <c r="D80">
        <v>109.95</v>
      </c>
      <c r="E80">
        <v>261.3</v>
      </c>
      <c r="F80">
        <v>20</v>
      </c>
      <c r="G80">
        <f>'Monthly Data'!G80</f>
        <v>0</v>
      </c>
      <c r="H80">
        <f>'Monthly Data'!H80</f>
        <v>0</v>
      </c>
      <c r="I80">
        <f>'Monthly Data'!I80</f>
        <v>7</v>
      </c>
      <c r="J80">
        <f>'Monthly Data'!J80</f>
        <v>31</v>
      </c>
      <c r="L80">
        <f t="shared" si="19"/>
        <v>-12284712.9336261</v>
      </c>
      <c r="M80">
        <f t="shared" si="20"/>
        <v>66358.878982214999</v>
      </c>
      <c r="N80">
        <f t="shared" si="21"/>
        <v>4540104.3319742568</v>
      </c>
      <c r="O80">
        <f t="shared" si="22"/>
        <v>8436477.9058045391</v>
      </c>
      <c r="P80">
        <f t="shared" si="23"/>
        <v>970437.04673321801</v>
      </c>
      <c r="Q80">
        <f t="shared" si="24"/>
        <v>0</v>
      </c>
      <c r="R80">
        <f t="shared" si="25"/>
        <v>0</v>
      </c>
      <c r="S80">
        <f t="shared" si="26"/>
        <v>-972560.29328721203</v>
      </c>
      <c r="T80">
        <f t="shared" si="27"/>
        <v>22370239.170913793</v>
      </c>
      <c r="U80">
        <f t="shared" si="28"/>
        <v>23126344.107494708</v>
      </c>
    </row>
    <row r="81" spans="1:21">
      <c r="A81" s="5">
        <f>'Monthly Data'!A81</f>
        <v>40756</v>
      </c>
      <c r="B81" s="20">
        <f>'Monthly Data'!B81</f>
        <v>22460865.073333338</v>
      </c>
      <c r="C81">
        <v>11.72</v>
      </c>
      <c r="D81">
        <v>76.849999999999994</v>
      </c>
      <c r="E81">
        <v>263.60000000000002</v>
      </c>
      <c r="F81">
        <v>22</v>
      </c>
      <c r="G81">
        <f>'Monthly Data'!G81</f>
        <v>0</v>
      </c>
      <c r="H81">
        <f>'Monthly Data'!H81</f>
        <v>0</v>
      </c>
      <c r="I81">
        <f>'Monthly Data'!I81</f>
        <v>7</v>
      </c>
      <c r="J81">
        <f>'Monthly Data'!J81</f>
        <v>31</v>
      </c>
      <c r="L81">
        <f t="shared" si="19"/>
        <v>-12284712.9336261</v>
      </c>
      <c r="M81">
        <f t="shared" si="20"/>
        <v>129621.01027859331</v>
      </c>
      <c r="N81">
        <f t="shared" si="21"/>
        <v>3173324.4012025613</v>
      </c>
      <c r="O81">
        <f t="shared" si="22"/>
        <v>8510736.9918487426</v>
      </c>
      <c r="P81">
        <f t="shared" si="23"/>
        <v>1067480.7514065397</v>
      </c>
      <c r="Q81">
        <f t="shared" si="24"/>
        <v>0</v>
      </c>
      <c r="R81">
        <f t="shared" si="25"/>
        <v>0</v>
      </c>
      <c r="S81">
        <f t="shared" si="26"/>
        <v>-972560.29328721203</v>
      </c>
      <c r="T81">
        <f t="shared" si="27"/>
        <v>22370239.170913793</v>
      </c>
      <c r="U81">
        <f t="shared" si="28"/>
        <v>21994129.098736919</v>
      </c>
    </row>
    <row r="82" spans="1:21">
      <c r="A82" s="5">
        <f>'Monthly Data'!A82</f>
        <v>40787</v>
      </c>
      <c r="B82" s="20">
        <f>'Monthly Data'!B82</f>
        <v>19343184.393333334</v>
      </c>
      <c r="C82">
        <v>72.849999999999994</v>
      </c>
      <c r="D82">
        <v>24.35</v>
      </c>
      <c r="E82">
        <v>264.8</v>
      </c>
      <c r="F82">
        <v>21</v>
      </c>
      <c r="G82">
        <f>'Monthly Data'!G82</f>
        <v>0</v>
      </c>
      <c r="H82">
        <f>'Monthly Data'!H82</f>
        <v>1</v>
      </c>
      <c r="I82">
        <f>'Monthly Data'!I82</f>
        <v>7</v>
      </c>
      <c r="J82">
        <f>'Monthly Data'!J82</f>
        <v>30</v>
      </c>
      <c r="L82">
        <f t="shared" si="19"/>
        <v>-12284712.9336261</v>
      </c>
      <c r="M82">
        <f t="shared" si="20"/>
        <v>805707.38897572702</v>
      </c>
      <c r="N82">
        <f t="shared" si="21"/>
        <v>1005471.0366855222</v>
      </c>
      <c r="O82">
        <f t="shared" si="22"/>
        <v>8549480.8628283273</v>
      </c>
      <c r="P82">
        <f t="shared" si="23"/>
        <v>1018958.899069879</v>
      </c>
      <c r="Q82">
        <f t="shared" si="24"/>
        <v>0</v>
      </c>
      <c r="R82">
        <f t="shared" si="25"/>
        <v>-816675.042767431</v>
      </c>
      <c r="S82">
        <f t="shared" si="26"/>
        <v>-972560.29328721203</v>
      </c>
      <c r="T82">
        <f t="shared" si="27"/>
        <v>21648618.552497219</v>
      </c>
      <c r="U82">
        <f t="shared" si="28"/>
        <v>18954288.470375933</v>
      </c>
    </row>
    <row r="83" spans="1:21">
      <c r="A83" s="5">
        <f>'Monthly Data'!A83</f>
        <v>40817</v>
      </c>
      <c r="B83" s="20">
        <f>'Monthly Data'!B83</f>
        <v>19754696.887333337</v>
      </c>
      <c r="C83">
        <v>241.64</v>
      </c>
      <c r="D83">
        <v>3.42</v>
      </c>
      <c r="E83">
        <v>260.3</v>
      </c>
      <c r="F83">
        <v>20</v>
      </c>
      <c r="G83">
        <f>'Monthly Data'!G83</f>
        <v>0</v>
      </c>
      <c r="H83">
        <f>'Monthly Data'!H83</f>
        <v>1</v>
      </c>
      <c r="I83">
        <f>'Monthly Data'!I83</f>
        <v>7</v>
      </c>
      <c r="J83">
        <f>'Monthly Data'!J83</f>
        <v>31</v>
      </c>
      <c r="L83">
        <f t="shared" si="19"/>
        <v>-12284712.9336261</v>
      </c>
      <c r="M83">
        <f t="shared" si="20"/>
        <v>2672493.252877072</v>
      </c>
      <c r="N83">
        <f t="shared" si="21"/>
        <v>141220.16203139571</v>
      </c>
      <c r="O83">
        <f t="shared" si="22"/>
        <v>8404191.3466548845</v>
      </c>
      <c r="P83">
        <f t="shared" si="23"/>
        <v>970437.04673321801</v>
      </c>
      <c r="Q83">
        <f t="shared" si="24"/>
        <v>0</v>
      </c>
      <c r="R83">
        <f t="shared" si="25"/>
        <v>-816675.042767431</v>
      </c>
      <c r="S83">
        <f t="shared" si="26"/>
        <v>-972560.29328721203</v>
      </c>
      <c r="T83">
        <f t="shared" si="27"/>
        <v>22370239.170913793</v>
      </c>
      <c r="U83">
        <f t="shared" si="28"/>
        <v>20484632.70952962</v>
      </c>
    </row>
    <row r="84" spans="1:21">
      <c r="A84" s="5">
        <f>'Monthly Data'!A84</f>
        <v>40848</v>
      </c>
      <c r="B84" s="20">
        <f>'Monthly Data'!B84</f>
        <v>20484671.063333333</v>
      </c>
      <c r="C84">
        <v>414.34</v>
      </c>
      <c r="D84">
        <v>0</v>
      </c>
      <c r="E84">
        <v>254.2</v>
      </c>
      <c r="F84">
        <v>22</v>
      </c>
      <c r="G84">
        <f>'Monthly Data'!G84</f>
        <v>0</v>
      </c>
      <c r="H84">
        <f>'Monthly Data'!H84</f>
        <v>1</v>
      </c>
      <c r="I84">
        <f>'Monthly Data'!I84</f>
        <v>7</v>
      </c>
      <c r="J84">
        <f>'Monthly Data'!J84</f>
        <v>30</v>
      </c>
      <c r="L84">
        <f t="shared" si="19"/>
        <v>-12284712.9336261</v>
      </c>
      <c r="M84">
        <f t="shared" si="20"/>
        <v>4582522.9862484932</v>
      </c>
      <c r="N84">
        <f t="shared" si="21"/>
        <v>0</v>
      </c>
      <c r="O84">
        <f t="shared" si="22"/>
        <v>8207243.3358419957</v>
      </c>
      <c r="P84">
        <f t="shared" si="23"/>
        <v>1067480.7514065397</v>
      </c>
      <c r="Q84">
        <f t="shared" si="24"/>
        <v>0</v>
      </c>
      <c r="R84">
        <f t="shared" si="25"/>
        <v>-816675.042767431</v>
      </c>
      <c r="S84">
        <f t="shared" si="26"/>
        <v>-972560.29328721203</v>
      </c>
      <c r="T84">
        <f t="shared" si="27"/>
        <v>21648618.552497219</v>
      </c>
      <c r="U84">
        <f t="shared" si="28"/>
        <v>21431917.356313504</v>
      </c>
    </row>
    <row r="85" spans="1:21">
      <c r="A85" s="5">
        <f>'Monthly Data'!A85</f>
        <v>40878</v>
      </c>
      <c r="B85" s="20">
        <f>'Monthly Data'!B85</f>
        <v>24136908.163333334</v>
      </c>
      <c r="C85">
        <v>630.9</v>
      </c>
      <c r="D85">
        <v>0</v>
      </c>
      <c r="E85">
        <v>252.5</v>
      </c>
      <c r="F85">
        <v>20</v>
      </c>
      <c r="G85">
        <f>'Monthly Data'!G85</f>
        <v>0</v>
      </c>
      <c r="H85">
        <f>'Monthly Data'!H85</f>
        <v>0</v>
      </c>
      <c r="I85">
        <f>'Monthly Data'!I85</f>
        <v>7</v>
      </c>
      <c r="J85">
        <f>'Monthly Data'!J85</f>
        <v>31</v>
      </c>
      <c r="L85">
        <f t="shared" si="19"/>
        <v>-12284712.9336261</v>
      </c>
      <c r="M85">
        <f t="shared" si="20"/>
        <v>6977636.1249799067</v>
      </c>
      <c r="N85">
        <f t="shared" si="21"/>
        <v>0</v>
      </c>
      <c r="O85">
        <f t="shared" si="22"/>
        <v>8152356.1852875846</v>
      </c>
      <c r="P85">
        <f t="shared" si="23"/>
        <v>970437.04673321801</v>
      </c>
      <c r="Q85">
        <f t="shared" si="24"/>
        <v>0</v>
      </c>
      <c r="R85">
        <f t="shared" si="25"/>
        <v>0</v>
      </c>
      <c r="S85">
        <f t="shared" si="26"/>
        <v>-972560.29328721203</v>
      </c>
      <c r="T85">
        <f t="shared" si="27"/>
        <v>22370239.170913793</v>
      </c>
      <c r="U85">
        <f t="shared" si="28"/>
        <v>25213395.301001191</v>
      </c>
    </row>
    <row r="86" spans="1:21">
      <c r="A86" s="5">
        <f>'Monthly Data'!A86</f>
        <v>40909</v>
      </c>
      <c r="B86" s="20">
        <f>'Monthly Data'!B86</f>
        <v>24503624.296666659</v>
      </c>
      <c r="C86">
        <v>716.23</v>
      </c>
      <c r="D86">
        <v>0</v>
      </c>
      <c r="E86">
        <v>250.9</v>
      </c>
      <c r="F86">
        <v>21</v>
      </c>
      <c r="G86">
        <f>'Monthly Data'!G86</f>
        <v>0</v>
      </c>
      <c r="H86">
        <f>'Monthly Data'!H86</f>
        <v>0</v>
      </c>
      <c r="I86">
        <f>'Monthly Data'!I86</f>
        <v>8</v>
      </c>
      <c r="J86">
        <f>'Monthly Data'!J86</f>
        <v>31</v>
      </c>
      <c r="L86">
        <f t="shared" si="19"/>
        <v>-12284712.9336261</v>
      </c>
      <c r="M86">
        <f t="shared" si="20"/>
        <v>7921369.9822386419</v>
      </c>
      <c r="N86">
        <f t="shared" si="21"/>
        <v>0</v>
      </c>
      <c r="O86">
        <f t="shared" si="22"/>
        <v>8100697.6906481385</v>
      </c>
      <c r="P86">
        <f t="shared" si="23"/>
        <v>1018958.899069879</v>
      </c>
      <c r="Q86">
        <f t="shared" si="24"/>
        <v>0</v>
      </c>
      <c r="R86">
        <f t="shared" si="25"/>
        <v>0</v>
      </c>
      <c r="S86">
        <f t="shared" si="26"/>
        <v>-1111497.478042528</v>
      </c>
      <c r="T86">
        <f t="shared" si="27"/>
        <v>22370239.170913793</v>
      </c>
      <c r="U86">
        <f t="shared" si="28"/>
        <v>26015055.331201825</v>
      </c>
    </row>
    <row r="87" spans="1:21">
      <c r="A87" s="5">
        <f>'Monthly Data'!A87</f>
        <v>40940</v>
      </c>
      <c r="B87" s="20">
        <f>'Monthly Data'!B87</f>
        <v>21864892.256666664</v>
      </c>
      <c r="C87">
        <v>650.25</v>
      </c>
      <c r="D87">
        <v>0</v>
      </c>
      <c r="E87">
        <v>248.9</v>
      </c>
      <c r="F87">
        <v>20</v>
      </c>
      <c r="G87">
        <f>'Monthly Data'!G87</f>
        <v>0</v>
      </c>
      <c r="H87">
        <f>'Monthly Data'!H87</f>
        <v>0</v>
      </c>
      <c r="I87">
        <f>'Monthly Data'!I87</f>
        <v>8</v>
      </c>
      <c r="J87">
        <f>'Monthly Data'!J87</f>
        <v>29</v>
      </c>
      <c r="L87">
        <f t="shared" si="19"/>
        <v>-12284712.9336261</v>
      </c>
      <c r="M87">
        <f t="shared" si="20"/>
        <v>7191643.5096975509</v>
      </c>
      <c r="N87">
        <f t="shared" si="21"/>
        <v>0</v>
      </c>
      <c r="O87">
        <f t="shared" si="22"/>
        <v>8036124.5723488312</v>
      </c>
      <c r="P87">
        <f t="shared" si="23"/>
        <v>970437.04673321801</v>
      </c>
      <c r="Q87">
        <f t="shared" si="24"/>
        <v>0</v>
      </c>
      <c r="R87">
        <f t="shared" si="25"/>
        <v>0</v>
      </c>
      <c r="S87">
        <f t="shared" si="26"/>
        <v>-1111497.478042528</v>
      </c>
      <c r="T87">
        <f t="shared" si="27"/>
        <v>20926997.934080645</v>
      </c>
      <c r="U87">
        <f t="shared" si="28"/>
        <v>23728992.651191618</v>
      </c>
    </row>
    <row r="88" spans="1:21">
      <c r="A88" s="5">
        <f>'Monthly Data'!A88</f>
        <v>40969</v>
      </c>
      <c r="B88" s="20">
        <f>'Monthly Data'!B88</f>
        <v>20378098.906666666</v>
      </c>
      <c r="C88">
        <v>533.91</v>
      </c>
      <c r="D88">
        <v>0.22</v>
      </c>
      <c r="E88">
        <v>246.3</v>
      </c>
      <c r="F88">
        <v>22</v>
      </c>
      <c r="G88">
        <f>'Monthly Data'!G88</f>
        <v>1</v>
      </c>
      <c r="H88">
        <f>'Monthly Data'!H88</f>
        <v>0</v>
      </c>
      <c r="I88">
        <f>'Monthly Data'!I88</f>
        <v>8</v>
      </c>
      <c r="J88">
        <f>'Monthly Data'!J88</f>
        <v>31</v>
      </c>
      <c r="L88">
        <f t="shared" si="19"/>
        <v>-12284712.9336261</v>
      </c>
      <c r="M88">
        <f t="shared" si="20"/>
        <v>5904944.8462324012</v>
      </c>
      <c r="N88">
        <f t="shared" si="21"/>
        <v>9084.3379084523567</v>
      </c>
      <c r="O88">
        <f t="shared" si="22"/>
        <v>7952179.5185597315</v>
      </c>
      <c r="P88">
        <f t="shared" si="23"/>
        <v>1067480.7514065397</v>
      </c>
      <c r="Q88">
        <f t="shared" si="24"/>
        <v>-1331507.4488301701</v>
      </c>
      <c r="R88">
        <f t="shared" si="25"/>
        <v>0</v>
      </c>
      <c r="S88">
        <f t="shared" si="26"/>
        <v>-1111497.478042528</v>
      </c>
      <c r="T88">
        <f t="shared" si="27"/>
        <v>22370239.170913793</v>
      </c>
      <c r="U88">
        <f t="shared" si="28"/>
        <v>22576210.76452212</v>
      </c>
    </row>
    <row r="89" spans="1:21">
      <c r="A89" s="5">
        <f>'Monthly Data'!A89</f>
        <v>41000</v>
      </c>
      <c r="B89" s="20">
        <f>'Monthly Data'!B89</f>
        <v>18775059.906666663</v>
      </c>
      <c r="C89">
        <v>312.88</v>
      </c>
      <c r="D89">
        <v>0.32</v>
      </c>
      <c r="E89">
        <v>252</v>
      </c>
      <c r="F89">
        <v>19</v>
      </c>
      <c r="G89">
        <f>'Monthly Data'!G89</f>
        <v>1</v>
      </c>
      <c r="H89">
        <f>'Monthly Data'!H89</f>
        <v>0</v>
      </c>
      <c r="I89">
        <f>'Monthly Data'!I89</f>
        <v>8</v>
      </c>
      <c r="J89">
        <f>'Monthly Data'!J89</f>
        <v>30</v>
      </c>
      <c r="L89">
        <f t="shared" si="19"/>
        <v>-12284712.9336261</v>
      </c>
      <c r="M89">
        <f t="shared" si="20"/>
        <v>3460394.3426592383</v>
      </c>
      <c r="N89">
        <f t="shared" si="21"/>
        <v>13213.582412294336</v>
      </c>
      <c r="O89">
        <f t="shared" si="22"/>
        <v>8136212.9057127573</v>
      </c>
      <c r="P89">
        <f t="shared" si="23"/>
        <v>921915.19439655705</v>
      </c>
      <c r="Q89">
        <f t="shared" si="24"/>
        <v>-1331507.4488301701</v>
      </c>
      <c r="R89">
        <f t="shared" si="25"/>
        <v>0</v>
      </c>
      <c r="S89">
        <f t="shared" si="26"/>
        <v>-1111497.478042528</v>
      </c>
      <c r="T89">
        <f t="shared" si="27"/>
        <v>21648618.552497219</v>
      </c>
      <c r="U89">
        <f t="shared" si="28"/>
        <v>19452636.717179269</v>
      </c>
    </row>
    <row r="90" spans="1:21">
      <c r="A90" s="5">
        <f>'Monthly Data'!A90</f>
        <v>41030</v>
      </c>
      <c r="B90" s="20">
        <f>'Monthly Data'!B90</f>
        <v>18685878.536666665</v>
      </c>
      <c r="C90">
        <v>145.96</v>
      </c>
      <c r="D90">
        <v>16.98</v>
      </c>
      <c r="E90">
        <v>258.5</v>
      </c>
      <c r="F90">
        <v>22</v>
      </c>
      <c r="G90">
        <f>'Monthly Data'!G90</f>
        <v>1</v>
      </c>
      <c r="H90">
        <f>'Monthly Data'!H90</f>
        <v>0</v>
      </c>
      <c r="I90">
        <f>'Monthly Data'!I90</f>
        <v>8</v>
      </c>
      <c r="J90">
        <f>'Monthly Data'!J90</f>
        <v>31</v>
      </c>
      <c r="L90">
        <f t="shared" si="19"/>
        <v>-12284712.9336261</v>
      </c>
      <c r="M90">
        <f t="shared" si="20"/>
        <v>1614290.329374017</v>
      </c>
      <c r="N90">
        <f t="shared" si="21"/>
        <v>701145.71675236826</v>
      </c>
      <c r="O90">
        <f t="shared" si="22"/>
        <v>8346075.5401855074</v>
      </c>
      <c r="P90">
        <f t="shared" si="23"/>
        <v>1067480.7514065397</v>
      </c>
      <c r="Q90">
        <f t="shared" si="24"/>
        <v>-1331507.4488301701</v>
      </c>
      <c r="R90">
        <f t="shared" si="25"/>
        <v>0</v>
      </c>
      <c r="S90">
        <f t="shared" si="26"/>
        <v>-1111497.478042528</v>
      </c>
      <c r="T90">
        <f t="shared" si="27"/>
        <v>22370239.170913793</v>
      </c>
      <c r="U90">
        <f t="shared" si="28"/>
        <v>19371513.648133427</v>
      </c>
    </row>
    <row r="91" spans="1:21">
      <c r="A91" s="5">
        <f>'Monthly Data'!A91</f>
        <v>41061</v>
      </c>
      <c r="B91" s="20">
        <f>'Monthly Data'!B91</f>
        <v>20735989.536666665</v>
      </c>
      <c r="C91">
        <v>30.95</v>
      </c>
      <c r="D91">
        <v>59.64</v>
      </c>
      <c r="E91">
        <v>263.39999999999998</v>
      </c>
      <c r="F91">
        <v>21</v>
      </c>
      <c r="G91">
        <f>'Monthly Data'!G91</f>
        <v>0</v>
      </c>
      <c r="H91">
        <f>'Monthly Data'!H91</f>
        <v>0</v>
      </c>
      <c r="I91">
        <f>'Monthly Data'!I91</f>
        <v>8</v>
      </c>
      <c r="J91">
        <f>'Monthly Data'!J91</f>
        <v>30</v>
      </c>
      <c r="L91">
        <f t="shared" si="19"/>
        <v>-12284712.9336261</v>
      </c>
      <c r="M91">
        <f t="shared" si="20"/>
        <v>342301.21741659235</v>
      </c>
      <c r="N91">
        <f t="shared" si="21"/>
        <v>2462681.4220913569</v>
      </c>
      <c r="O91">
        <f t="shared" si="22"/>
        <v>8504279.6800188106</v>
      </c>
      <c r="P91">
        <f t="shared" si="23"/>
        <v>1018958.899069879</v>
      </c>
      <c r="Q91">
        <f t="shared" si="24"/>
        <v>0</v>
      </c>
      <c r="R91">
        <f t="shared" si="25"/>
        <v>0</v>
      </c>
      <c r="S91">
        <f t="shared" si="26"/>
        <v>-1111497.478042528</v>
      </c>
      <c r="T91">
        <f t="shared" si="27"/>
        <v>21648618.552497219</v>
      </c>
      <c r="U91">
        <f t="shared" si="28"/>
        <v>20580629.359425228</v>
      </c>
    </row>
    <row r="92" spans="1:21">
      <c r="A92" s="5">
        <f>'Monthly Data'!A92</f>
        <v>41091</v>
      </c>
      <c r="B92" s="20">
        <f>'Monthly Data'!B92</f>
        <v>24756579.266666666</v>
      </c>
      <c r="C92">
        <v>6</v>
      </c>
      <c r="D92">
        <v>109.95</v>
      </c>
      <c r="E92">
        <v>267</v>
      </c>
      <c r="F92">
        <v>21</v>
      </c>
      <c r="G92">
        <f>'Monthly Data'!G92</f>
        <v>0</v>
      </c>
      <c r="H92">
        <f>'Monthly Data'!H92</f>
        <v>0</v>
      </c>
      <c r="I92">
        <f>'Monthly Data'!I92</f>
        <v>8</v>
      </c>
      <c r="J92">
        <f>'Monthly Data'!J92</f>
        <v>31</v>
      </c>
      <c r="L92">
        <f t="shared" si="19"/>
        <v>-12284712.9336261</v>
      </c>
      <c r="M92">
        <f t="shared" si="20"/>
        <v>66358.878982214999</v>
      </c>
      <c r="N92">
        <f t="shared" si="21"/>
        <v>4540104.3319742568</v>
      </c>
      <c r="O92">
        <f t="shared" si="22"/>
        <v>8620511.2929575648</v>
      </c>
      <c r="P92">
        <f t="shared" si="23"/>
        <v>1018958.899069879</v>
      </c>
      <c r="Q92">
        <f t="shared" si="24"/>
        <v>0</v>
      </c>
      <c r="R92">
        <f t="shared" si="25"/>
        <v>0</v>
      </c>
      <c r="S92">
        <f t="shared" si="26"/>
        <v>-1111497.478042528</v>
      </c>
      <c r="T92">
        <f t="shared" si="27"/>
        <v>22370239.170913793</v>
      </c>
      <c r="U92">
        <f t="shared" si="28"/>
        <v>23219962.16222908</v>
      </c>
    </row>
    <row r="93" spans="1:21">
      <c r="A93" s="5">
        <f>'Monthly Data'!A93</f>
        <v>41122</v>
      </c>
      <c r="B93" s="20">
        <f>'Monthly Data'!B93</f>
        <v>21905861.66666666</v>
      </c>
      <c r="C93">
        <v>11.72</v>
      </c>
      <c r="D93">
        <v>76.849999999999994</v>
      </c>
      <c r="E93">
        <v>269.3</v>
      </c>
      <c r="F93">
        <v>22</v>
      </c>
      <c r="G93">
        <f>'Monthly Data'!G93</f>
        <v>0</v>
      </c>
      <c r="H93">
        <f>'Monthly Data'!H93</f>
        <v>0</v>
      </c>
      <c r="I93">
        <f>'Monthly Data'!I93</f>
        <v>8</v>
      </c>
      <c r="J93">
        <f>'Monthly Data'!J93</f>
        <v>31</v>
      </c>
      <c r="L93">
        <f t="shared" si="19"/>
        <v>-12284712.9336261</v>
      </c>
      <c r="M93">
        <f t="shared" si="20"/>
        <v>129621.01027859331</v>
      </c>
      <c r="N93">
        <f t="shared" si="21"/>
        <v>3173324.4012025613</v>
      </c>
      <c r="O93">
        <f t="shared" si="22"/>
        <v>8694770.3790017683</v>
      </c>
      <c r="P93">
        <f t="shared" si="23"/>
        <v>1067480.7514065397</v>
      </c>
      <c r="Q93">
        <f t="shared" si="24"/>
        <v>0</v>
      </c>
      <c r="R93">
        <f t="shared" si="25"/>
        <v>0</v>
      </c>
      <c r="S93">
        <f t="shared" si="26"/>
        <v>-1111497.478042528</v>
      </c>
      <c r="T93">
        <f t="shared" si="27"/>
        <v>22370239.170913793</v>
      </c>
      <c r="U93">
        <f t="shared" si="28"/>
        <v>22039225.301134627</v>
      </c>
    </row>
    <row r="94" spans="1:21">
      <c r="A94" s="5">
        <f>'Monthly Data'!A94</f>
        <v>41153</v>
      </c>
      <c r="B94" s="20">
        <f>'Monthly Data'!B94</f>
        <v>18885814.516666662</v>
      </c>
      <c r="C94">
        <v>72.849999999999994</v>
      </c>
      <c r="D94">
        <v>24.35</v>
      </c>
      <c r="E94">
        <v>267.2</v>
      </c>
      <c r="F94">
        <v>19</v>
      </c>
      <c r="G94">
        <f>'Monthly Data'!G94</f>
        <v>0</v>
      </c>
      <c r="H94">
        <f>'Monthly Data'!H94</f>
        <v>1</v>
      </c>
      <c r="I94">
        <f>'Monthly Data'!I94</f>
        <v>8</v>
      </c>
      <c r="J94">
        <f>'Monthly Data'!J94</f>
        <v>30</v>
      </c>
      <c r="L94">
        <f t="shared" si="19"/>
        <v>-12284712.9336261</v>
      </c>
      <c r="M94">
        <f t="shared" si="20"/>
        <v>805707.38897572702</v>
      </c>
      <c r="N94">
        <f t="shared" si="21"/>
        <v>1005471.0366855222</v>
      </c>
      <c r="O94">
        <f t="shared" si="22"/>
        <v>8626968.604787495</v>
      </c>
      <c r="P94">
        <f t="shared" si="23"/>
        <v>921915.19439655705</v>
      </c>
      <c r="Q94">
        <f t="shared" si="24"/>
        <v>0</v>
      </c>
      <c r="R94">
        <f t="shared" si="25"/>
        <v>-816675.042767431</v>
      </c>
      <c r="S94">
        <f t="shared" si="26"/>
        <v>-1111497.478042528</v>
      </c>
      <c r="T94">
        <f t="shared" si="27"/>
        <v>21648618.552497219</v>
      </c>
      <c r="U94">
        <f t="shared" si="28"/>
        <v>18795795.322906461</v>
      </c>
    </row>
    <row r="95" spans="1:21">
      <c r="A95" s="5">
        <f>'Monthly Data'!A95</f>
        <v>41183</v>
      </c>
      <c r="B95" s="20">
        <f>'Monthly Data'!B95</f>
        <v>19665509.326666664</v>
      </c>
      <c r="C95">
        <v>241.64</v>
      </c>
      <c r="D95">
        <v>3.42</v>
      </c>
      <c r="E95">
        <v>261.39999999999998</v>
      </c>
      <c r="F95">
        <v>22</v>
      </c>
      <c r="G95">
        <f>'Monthly Data'!G95</f>
        <v>0</v>
      </c>
      <c r="H95">
        <f>'Monthly Data'!H95</f>
        <v>1</v>
      </c>
      <c r="I95">
        <f>'Monthly Data'!I95</f>
        <v>8</v>
      </c>
      <c r="J95">
        <f>'Monthly Data'!J95</f>
        <v>31</v>
      </c>
      <c r="L95">
        <f t="shared" si="19"/>
        <v>-12284712.9336261</v>
      </c>
      <c r="M95">
        <f t="shared" si="20"/>
        <v>2672493.252877072</v>
      </c>
      <c r="N95">
        <f t="shared" si="21"/>
        <v>141220.16203139571</v>
      </c>
      <c r="O95">
        <f t="shared" si="22"/>
        <v>8439706.5617195033</v>
      </c>
      <c r="P95">
        <f t="shared" si="23"/>
        <v>1067480.7514065397</v>
      </c>
      <c r="Q95">
        <f t="shared" si="24"/>
        <v>0</v>
      </c>
      <c r="R95">
        <f t="shared" si="25"/>
        <v>-816675.042767431</v>
      </c>
      <c r="S95">
        <f t="shared" si="26"/>
        <v>-1111497.478042528</v>
      </c>
      <c r="T95">
        <f t="shared" si="27"/>
        <v>22370239.170913793</v>
      </c>
      <c r="U95">
        <f t="shared" si="28"/>
        <v>20478254.444512244</v>
      </c>
    </row>
    <row r="96" spans="1:21">
      <c r="A96" s="5">
        <f>'Monthly Data'!A96</f>
        <v>41214</v>
      </c>
      <c r="B96" s="20">
        <f>'Monthly Data'!B96</f>
        <v>21360467.68666666</v>
      </c>
      <c r="C96">
        <v>414.34</v>
      </c>
      <c r="D96">
        <v>0</v>
      </c>
      <c r="E96">
        <v>256.3</v>
      </c>
      <c r="F96">
        <v>22</v>
      </c>
      <c r="G96">
        <f>'Monthly Data'!G96</f>
        <v>0</v>
      </c>
      <c r="H96">
        <f>'Monthly Data'!H96</f>
        <v>1</v>
      </c>
      <c r="I96">
        <f>'Monthly Data'!I96</f>
        <v>8</v>
      </c>
      <c r="J96">
        <f>'Monthly Data'!J96</f>
        <v>30</v>
      </c>
      <c r="L96">
        <f t="shared" si="19"/>
        <v>-12284712.9336261</v>
      </c>
      <c r="M96">
        <f t="shared" si="20"/>
        <v>4582522.9862484932</v>
      </c>
      <c r="N96">
        <f t="shared" si="21"/>
        <v>0</v>
      </c>
      <c r="O96">
        <f t="shared" si="22"/>
        <v>8275045.110056269</v>
      </c>
      <c r="P96">
        <f t="shared" si="23"/>
        <v>1067480.7514065397</v>
      </c>
      <c r="Q96">
        <f t="shared" si="24"/>
        <v>0</v>
      </c>
      <c r="R96">
        <f t="shared" si="25"/>
        <v>-816675.042767431</v>
      </c>
      <c r="S96">
        <f t="shared" si="26"/>
        <v>-1111497.478042528</v>
      </c>
      <c r="T96">
        <f t="shared" si="27"/>
        <v>21648618.552497219</v>
      </c>
      <c r="U96">
        <f t="shared" si="28"/>
        <v>21360781.945772462</v>
      </c>
    </row>
    <row r="97" spans="1:21">
      <c r="A97" s="5">
        <f>'Monthly Data'!A97</f>
        <v>41244</v>
      </c>
      <c r="B97" s="20">
        <f>'Monthly Data'!B97</f>
        <v>23911472.796666663</v>
      </c>
      <c r="C97">
        <v>630.9</v>
      </c>
      <c r="D97">
        <v>0</v>
      </c>
      <c r="E97">
        <v>254.9</v>
      </c>
      <c r="F97">
        <v>19</v>
      </c>
      <c r="G97">
        <f>'Monthly Data'!G97</f>
        <v>0</v>
      </c>
      <c r="H97">
        <f>'Monthly Data'!H97</f>
        <v>0</v>
      </c>
      <c r="I97">
        <f>'Monthly Data'!I97</f>
        <v>8</v>
      </c>
      <c r="J97">
        <f>'Monthly Data'!J97</f>
        <v>31</v>
      </c>
      <c r="L97">
        <f t="shared" si="19"/>
        <v>-12284712.9336261</v>
      </c>
      <c r="M97">
        <f t="shared" si="20"/>
        <v>6977636.1249799067</v>
      </c>
      <c r="N97">
        <f t="shared" si="21"/>
        <v>0</v>
      </c>
      <c r="O97">
        <f t="shared" si="22"/>
        <v>8229843.9272467541</v>
      </c>
      <c r="P97">
        <f t="shared" si="23"/>
        <v>921915.19439655705</v>
      </c>
      <c r="Q97">
        <f t="shared" si="24"/>
        <v>0</v>
      </c>
      <c r="R97">
        <f t="shared" si="25"/>
        <v>0</v>
      </c>
      <c r="S97">
        <f t="shared" si="26"/>
        <v>-1111497.478042528</v>
      </c>
      <c r="T97">
        <f t="shared" si="27"/>
        <v>22370239.170913793</v>
      </c>
      <c r="U97">
        <f t="shared" si="28"/>
        <v>25103424.005868383</v>
      </c>
    </row>
    <row r="98" spans="1:21">
      <c r="A98" s="5">
        <f>'Monthly Data'!A98</f>
        <v>41275</v>
      </c>
      <c r="B98" s="20">
        <f>'Monthly Data'!B98</f>
        <v>24740826.696666665</v>
      </c>
      <c r="C98">
        <v>716.23</v>
      </c>
      <c r="D98">
        <v>0</v>
      </c>
      <c r="E98">
        <v>253.9</v>
      </c>
      <c r="F98">
        <v>22</v>
      </c>
      <c r="G98">
        <f>'Monthly Data'!G98</f>
        <v>0</v>
      </c>
      <c r="H98">
        <f>'Monthly Data'!H98</f>
        <v>0</v>
      </c>
      <c r="I98">
        <f>'Monthly Data'!I98</f>
        <v>9</v>
      </c>
      <c r="J98">
        <f>'Monthly Data'!J98</f>
        <v>31</v>
      </c>
      <c r="L98">
        <f t="shared" si="19"/>
        <v>-12284712.9336261</v>
      </c>
      <c r="M98">
        <f t="shared" ref="M98:M133" si="29">LondonHDD*C98</f>
        <v>7921369.9822386419</v>
      </c>
      <c r="N98">
        <f t="shared" ref="N98:N133" si="30">LondonCDD*D98</f>
        <v>0</v>
      </c>
      <c r="O98">
        <f t="shared" ref="O98:O133" si="31">LONFTE*E98</f>
        <v>8197557.3680971004</v>
      </c>
      <c r="P98">
        <f t="shared" ref="P98:P133" si="32">PeakDays*F98</f>
        <v>1067480.7514065397</v>
      </c>
      <c r="Q98">
        <f t="shared" ref="Q98:Q133" si="33">Spring*G98</f>
        <v>0</v>
      </c>
      <c r="R98">
        <f t="shared" ref="R98:R133" si="34">Fall*H98</f>
        <v>0</v>
      </c>
      <c r="S98">
        <f t="shared" ref="S98:S133" si="35">trend*I98</f>
        <v>-1250434.662797844</v>
      </c>
      <c r="T98">
        <f t="shared" ref="T98:T133" si="36">MonthDays*J98</f>
        <v>22370239.170913793</v>
      </c>
      <c r="U98">
        <f t="shared" si="28"/>
        <v>26021499.676232129</v>
      </c>
    </row>
    <row r="99" spans="1:21">
      <c r="A99" s="5">
        <f>'Monthly Data'!A99</f>
        <v>41306</v>
      </c>
      <c r="B99" s="20">
        <f>'Monthly Data'!B99</f>
        <v>22536631.536666662</v>
      </c>
      <c r="C99">
        <v>650.25</v>
      </c>
      <c r="D99">
        <v>0</v>
      </c>
      <c r="E99">
        <v>249.1</v>
      </c>
      <c r="F99">
        <v>19</v>
      </c>
      <c r="G99">
        <f>'Monthly Data'!G99</f>
        <v>0</v>
      </c>
      <c r="H99">
        <f>'Monthly Data'!H99</f>
        <v>0</v>
      </c>
      <c r="I99">
        <f>'Monthly Data'!I99</f>
        <v>9</v>
      </c>
      <c r="J99">
        <f>'Monthly Data'!J99</f>
        <v>28</v>
      </c>
      <c r="L99">
        <f t="shared" si="19"/>
        <v>-12284712.9336261</v>
      </c>
      <c r="M99">
        <f t="shared" si="29"/>
        <v>7191643.5096975509</v>
      </c>
      <c r="N99">
        <f t="shared" si="30"/>
        <v>0</v>
      </c>
      <c r="O99">
        <f t="shared" si="31"/>
        <v>8042581.8841787614</v>
      </c>
      <c r="P99">
        <f t="shared" si="32"/>
        <v>921915.19439655705</v>
      </c>
      <c r="Q99">
        <f t="shared" si="33"/>
        <v>0</v>
      </c>
      <c r="R99">
        <f t="shared" si="34"/>
        <v>0</v>
      </c>
      <c r="S99">
        <f t="shared" si="35"/>
        <v>-1250434.662797844</v>
      </c>
      <c r="T99">
        <f t="shared" si="36"/>
        <v>20205377.315664072</v>
      </c>
      <c r="U99">
        <f t="shared" si="28"/>
        <v>22826370.307512999</v>
      </c>
    </row>
    <row r="100" spans="1:21">
      <c r="A100" s="5">
        <f>'Monthly Data'!A100</f>
        <v>41334</v>
      </c>
      <c r="B100" s="20">
        <f>'Monthly Data'!B100</f>
        <v>22952454.086666659</v>
      </c>
      <c r="C100">
        <v>533.91</v>
      </c>
      <c r="D100">
        <v>0.22</v>
      </c>
      <c r="E100">
        <v>247.6</v>
      </c>
      <c r="F100">
        <v>20</v>
      </c>
      <c r="G100">
        <f>'Monthly Data'!G100</f>
        <v>1</v>
      </c>
      <c r="H100">
        <f>'Monthly Data'!H100</f>
        <v>0</v>
      </c>
      <c r="I100">
        <f>'Monthly Data'!I100</f>
        <v>9</v>
      </c>
      <c r="J100">
        <f>'Monthly Data'!J100</f>
        <v>31</v>
      </c>
      <c r="L100">
        <f t="shared" si="19"/>
        <v>-12284712.9336261</v>
      </c>
      <c r="M100">
        <f t="shared" si="29"/>
        <v>5904944.8462324012</v>
      </c>
      <c r="N100">
        <f t="shared" si="30"/>
        <v>9084.3379084523567</v>
      </c>
      <c r="O100">
        <f t="shared" si="31"/>
        <v>7994152.0454542805</v>
      </c>
      <c r="P100">
        <f t="shared" si="32"/>
        <v>970437.04673321801</v>
      </c>
      <c r="Q100">
        <f t="shared" si="33"/>
        <v>-1331507.4488301701</v>
      </c>
      <c r="R100">
        <f t="shared" si="34"/>
        <v>0</v>
      </c>
      <c r="S100">
        <f t="shared" si="35"/>
        <v>-1250434.662797844</v>
      </c>
      <c r="T100">
        <f t="shared" si="36"/>
        <v>22370239.170913793</v>
      </c>
      <c r="U100">
        <f t="shared" si="28"/>
        <v>22382202.401988029</v>
      </c>
    </row>
    <row r="101" spans="1:21">
      <c r="A101" s="5">
        <f>'Monthly Data'!A101</f>
        <v>41365</v>
      </c>
      <c r="B101" s="20">
        <f>'Monthly Data'!B101</f>
        <v>20061175.656666666</v>
      </c>
      <c r="C101">
        <v>312.88</v>
      </c>
      <c r="D101">
        <v>0.32</v>
      </c>
      <c r="E101">
        <v>248.1</v>
      </c>
      <c r="F101">
        <v>21</v>
      </c>
      <c r="G101">
        <f>'Monthly Data'!G101</f>
        <v>1</v>
      </c>
      <c r="H101">
        <f>'Monthly Data'!H101</f>
        <v>0</v>
      </c>
      <c r="I101">
        <f>'Monthly Data'!I101</f>
        <v>9</v>
      </c>
      <c r="J101">
        <f>'Monthly Data'!J101</f>
        <v>30</v>
      </c>
      <c r="L101">
        <f t="shared" si="19"/>
        <v>-12284712.9336261</v>
      </c>
      <c r="M101">
        <f t="shared" si="29"/>
        <v>3460394.3426592383</v>
      </c>
      <c r="N101">
        <f t="shared" si="30"/>
        <v>13213.582412294336</v>
      </c>
      <c r="O101">
        <f t="shared" si="31"/>
        <v>8010295.3250291077</v>
      </c>
      <c r="P101">
        <f t="shared" si="32"/>
        <v>1018958.899069879</v>
      </c>
      <c r="Q101">
        <f t="shared" si="33"/>
        <v>-1331507.4488301701</v>
      </c>
      <c r="R101">
        <f t="shared" si="34"/>
        <v>0</v>
      </c>
      <c r="S101">
        <f t="shared" si="35"/>
        <v>-1250434.662797844</v>
      </c>
      <c r="T101">
        <f t="shared" si="36"/>
        <v>21648618.552497219</v>
      </c>
      <c r="U101">
        <f t="shared" si="28"/>
        <v>19284825.656413626</v>
      </c>
    </row>
    <row r="102" spans="1:21">
      <c r="A102" s="5">
        <f>'Monthly Data'!A102</f>
        <v>41395</v>
      </c>
      <c r="B102" s="20">
        <f>'Monthly Data'!B102</f>
        <v>18868716.00666666</v>
      </c>
      <c r="C102">
        <v>145.96</v>
      </c>
      <c r="D102">
        <v>16.98</v>
      </c>
      <c r="E102">
        <v>255.6</v>
      </c>
      <c r="F102">
        <v>22</v>
      </c>
      <c r="G102">
        <f>'Monthly Data'!G102</f>
        <v>1</v>
      </c>
      <c r="H102">
        <f>'Monthly Data'!H102</f>
        <v>0</v>
      </c>
      <c r="I102">
        <f>'Monthly Data'!I102</f>
        <v>9</v>
      </c>
      <c r="J102">
        <f>'Monthly Data'!J102</f>
        <v>31</v>
      </c>
      <c r="L102">
        <f t="shared" si="19"/>
        <v>-12284712.9336261</v>
      </c>
      <c r="M102">
        <f t="shared" si="29"/>
        <v>1614290.329374017</v>
      </c>
      <c r="N102">
        <f t="shared" si="30"/>
        <v>701145.71675236826</v>
      </c>
      <c r="O102">
        <f t="shared" si="31"/>
        <v>8252444.5186515115</v>
      </c>
      <c r="P102">
        <f t="shared" si="32"/>
        <v>1067480.7514065397</v>
      </c>
      <c r="Q102">
        <f t="shared" si="33"/>
        <v>-1331507.4488301701</v>
      </c>
      <c r="R102">
        <f t="shared" si="34"/>
        <v>0</v>
      </c>
      <c r="S102">
        <f t="shared" si="35"/>
        <v>-1250434.662797844</v>
      </c>
      <c r="T102">
        <f t="shared" si="36"/>
        <v>22370239.170913793</v>
      </c>
      <c r="U102">
        <f t="shared" si="28"/>
        <v>19138945.441844117</v>
      </c>
    </row>
    <row r="103" spans="1:21">
      <c r="A103" s="5">
        <f>'Monthly Data'!A103</f>
        <v>41426</v>
      </c>
      <c r="B103" s="20">
        <f>'Monthly Data'!B103</f>
        <v>20142170.716666665</v>
      </c>
      <c r="C103">
        <v>30.95</v>
      </c>
      <c r="D103">
        <v>59.64</v>
      </c>
      <c r="E103">
        <v>263</v>
      </c>
      <c r="F103">
        <v>20</v>
      </c>
      <c r="G103">
        <f>'Monthly Data'!G103</f>
        <v>0</v>
      </c>
      <c r="H103">
        <f>'Monthly Data'!H103</f>
        <v>0</v>
      </c>
      <c r="I103">
        <f>'Monthly Data'!I103</f>
        <v>9</v>
      </c>
      <c r="J103">
        <f>'Monthly Data'!J103</f>
        <v>30</v>
      </c>
      <c r="L103">
        <f t="shared" si="19"/>
        <v>-12284712.9336261</v>
      </c>
      <c r="M103">
        <f t="shared" si="29"/>
        <v>342301.21741659235</v>
      </c>
      <c r="N103">
        <f t="shared" si="30"/>
        <v>2462681.4220913569</v>
      </c>
      <c r="O103">
        <f t="shared" si="31"/>
        <v>8491365.0563589502</v>
      </c>
      <c r="P103">
        <f t="shared" si="32"/>
        <v>970437.04673321801</v>
      </c>
      <c r="Q103">
        <f t="shared" si="33"/>
        <v>0</v>
      </c>
      <c r="R103">
        <f t="shared" si="34"/>
        <v>0</v>
      </c>
      <c r="S103">
        <f t="shared" si="35"/>
        <v>-1250434.662797844</v>
      </c>
      <c r="T103">
        <f t="shared" si="36"/>
        <v>21648618.552497219</v>
      </c>
      <c r="U103">
        <f t="shared" si="28"/>
        <v>20380255.698673394</v>
      </c>
    </row>
    <row r="104" spans="1:21">
      <c r="A104" s="5">
        <f>'Monthly Data'!A104</f>
        <v>41456</v>
      </c>
      <c r="B104" s="20">
        <f>'Monthly Data'!B104</f>
        <v>24441287.616666667</v>
      </c>
      <c r="C104">
        <v>6</v>
      </c>
      <c r="D104">
        <v>109.95</v>
      </c>
      <c r="E104">
        <v>267.39999999999998</v>
      </c>
      <c r="F104">
        <v>22</v>
      </c>
      <c r="G104">
        <f>'Monthly Data'!G104</f>
        <v>0</v>
      </c>
      <c r="H104">
        <f>'Monthly Data'!H104</f>
        <v>0</v>
      </c>
      <c r="I104">
        <f>'Monthly Data'!I104</f>
        <v>9</v>
      </c>
      <c r="J104">
        <f>'Monthly Data'!J104</f>
        <v>31</v>
      </c>
      <c r="L104">
        <f t="shared" si="19"/>
        <v>-12284712.9336261</v>
      </c>
      <c r="M104">
        <f t="shared" si="29"/>
        <v>66358.878982214999</v>
      </c>
      <c r="N104">
        <f t="shared" si="30"/>
        <v>4540104.3319742568</v>
      </c>
      <c r="O104">
        <f t="shared" si="31"/>
        <v>8633425.9166174252</v>
      </c>
      <c r="P104">
        <f t="shared" si="32"/>
        <v>1067480.7514065397</v>
      </c>
      <c r="Q104">
        <f t="shared" si="33"/>
        <v>0</v>
      </c>
      <c r="R104">
        <f t="shared" si="34"/>
        <v>0</v>
      </c>
      <c r="S104">
        <f t="shared" si="35"/>
        <v>-1250434.662797844</v>
      </c>
      <c r="T104">
        <f t="shared" si="36"/>
        <v>22370239.170913793</v>
      </c>
      <c r="U104">
        <f t="shared" si="28"/>
        <v>23142461.453470286</v>
      </c>
    </row>
    <row r="105" spans="1:21">
      <c r="A105" s="5">
        <f>'Monthly Data'!A105</f>
        <v>41487</v>
      </c>
      <c r="B105" s="20">
        <f>'Monthly Data'!B105</f>
        <v>21856231.656666663</v>
      </c>
      <c r="C105">
        <v>11.72</v>
      </c>
      <c r="D105">
        <v>76.849999999999994</v>
      </c>
      <c r="E105">
        <v>266.5</v>
      </c>
      <c r="F105">
        <v>21</v>
      </c>
      <c r="G105">
        <f>'Monthly Data'!G105</f>
        <v>0</v>
      </c>
      <c r="H105">
        <f>'Monthly Data'!H105</f>
        <v>0</v>
      </c>
      <c r="I105">
        <f>'Monthly Data'!I105</f>
        <v>9</v>
      </c>
      <c r="J105">
        <f>'Monthly Data'!J105</f>
        <v>31</v>
      </c>
      <c r="L105">
        <f t="shared" si="19"/>
        <v>-12284712.9336261</v>
      </c>
      <c r="M105">
        <f t="shared" si="29"/>
        <v>129621.01027859331</v>
      </c>
      <c r="N105">
        <f t="shared" si="30"/>
        <v>3173324.4012025613</v>
      </c>
      <c r="O105">
        <f t="shared" si="31"/>
        <v>8604368.0133827385</v>
      </c>
      <c r="P105">
        <f t="shared" si="32"/>
        <v>1018958.899069879</v>
      </c>
      <c r="Q105">
        <f t="shared" si="33"/>
        <v>0</v>
      </c>
      <c r="R105">
        <f t="shared" si="34"/>
        <v>0</v>
      </c>
      <c r="S105">
        <f t="shared" si="35"/>
        <v>-1250434.662797844</v>
      </c>
      <c r="T105">
        <f t="shared" si="36"/>
        <v>22370239.170913793</v>
      </c>
      <c r="U105">
        <f t="shared" si="28"/>
        <v>21761363.89842362</v>
      </c>
    </row>
    <row r="106" spans="1:21">
      <c r="A106" s="5">
        <f>'Monthly Data'!A106</f>
        <v>41518</v>
      </c>
      <c r="B106" s="20">
        <f>'Monthly Data'!B106</f>
        <v>19627599.206666663</v>
      </c>
      <c r="C106">
        <v>72.849999999999994</v>
      </c>
      <c r="D106">
        <v>24.35</v>
      </c>
      <c r="E106">
        <v>263.10000000000002</v>
      </c>
      <c r="F106">
        <v>20</v>
      </c>
      <c r="G106">
        <f>'Monthly Data'!G106</f>
        <v>0</v>
      </c>
      <c r="H106">
        <f>'Monthly Data'!H106</f>
        <v>1</v>
      </c>
      <c r="I106">
        <f>'Monthly Data'!I106</f>
        <v>9</v>
      </c>
      <c r="J106">
        <f>'Monthly Data'!J106</f>
        <v>30</v>
      </c>
      <c r="L106">
        <f t="shared" si="19"/>
        <v>-12284712.9336261</v>
      </c>
      <c r="M106">
        <f t="shared" si="29"/>
        <v>805707.38897572702</v>
      </c>
      <c r="N106">
        <f t="shared" si="30"/>
        <v>1005471.0366855222</v>
      </c>
      <c r="O106">
        <f t="shared" si="31"/>
        <v>8494593.7122739162</v>
      </c>
      <c r="P106">
        <f t="shared" si="32"/>
        <v>970437.04673321801</v>
      </c>
      <c r="Q106">
        <f t="shared" si="33"/>
        <v>0</v>
      </c>
      <c r="R106">
        <f t="shared" si="34"/>
        <v>-816675.042767431</v>
      </c>
      <c r="S106">
        <f t="shared" si="35"/>
        <v>-1250434.662797844</v>
      </c>
      <c r="T106">
        <f t="shared" si="36"/>
        <v>21648618.552497219</v>
      </c>
      <c r="U106">
        <f t="shared" si="28"/>
        <v>18573005.097974226</v>
      </c>
    </row>
    <row r="107" spans="1:21">
      <c r="A107" s="5">
        <f>'Monthly Data'!A107</f>
        <v>41548</v>
      </c>
      <c r="B107" s="20">
        <f>'Monthly Data'!B107</f>
        <v>20952918.896666661</v>
      </c>
      <c r="C107">
        <v>241.64</v>
      </c>
      <c r="D107">
        <v>3.42</v>
      </c>
      <c r="E107">
        <v>259.39999999999998</v>
      </c>
      <c r="F107">
        <v>22</v>
      </c>
      <c r="G107">
        <f>'Monthly Data'!G107</f>
        <v>0</v>
      </c>
      <c r="H107">
        <f>'Monthly Data'!H107</f>
        <v>1</v>
      </c>
      <c r="I107">
        <f>'Monthly Data'!I107</f>
        <v>9</v>
      </c>
      <c r="J107">
        <f>'Monthly Data'!J107</f>
        <v>31</v>
      </c>
      <c r="L107">
        <f t="shared" si="19"/>
        <v>-12284712.9336261</v>
      </c>
      <c r="M107">
        <f t="shared" si="29"/>
        <v>2672493.252877072</v>
      </c>
      <c r="N107">
        <f t="shared" si="30"/>
        <v>141220.16203139571</v>
      </c>
      <c r="O107">
        <f t="shared" si="31"/>
        <v>8375133.443420195</v>
      </c>
      <c r="P107">
        <f t="shared" si="32"/>
        <v>1067480.7514065397</v>
      </c>
      <c r="Q107">
        <f t="shared" si="33"/>
        <v>0</v>
      </c>
      <c r="R107">
        <f t="shared" si="34"/>
        <v>-816675.042767431</v>
      </c>
      <c r="S107">
        <f t="shared" si="35"/>
        <v>-1250434.662797844</v>
      </c>
      <c r="T107">
        <f t="shared" si="36"/>
        <v>22370239.170913793</v>
      </c>
      <c r="U107">
        <f t="shared" si="28"/>
        <v>20274744.141457617</v>
      </c>
    </row>
    <row r="108" spans="1:21">
      <c r="A108" s="5">
        <f>'Monthly Data'!A108</f>
        <v>41579</v>
      </c>
      <c r="B108" s="20">
        <f>'Monthly Data'!B108</f>
        <v>23000874.046666667</v>
      </c>
      <c r="C108">
        <v>414.34</v>
      </c>
      <c r="D108">
        <v>0</v>
      </c>
      <c r="E108">
        <v>259.10000000000002</v>
      </c>
      <c r="F108">
        <v>21</v>
      </c>
      <c r="G108">
        <f>'Monthly Data'!G108</f>
        <v>0</v>
      </c>
      <c r="H108">
        <f>'Monthly Data'!H108</f>
        <v>1</v>
      </c>
      <c r="I108">
        <f>'Monthly Data'!I108</f>
        <v>9</v>
      </c>
      <c r="J108">
        <f>'Monthly Data'!J108</f>
        <v>30</v>
      </c>
      <c r="L108">
        <f t="shared" si="19"/>
        <v>-12284712.9336261</v>
      </c>
      <c r="M108">
        <f t="shared" si="29"/>
        <v>4582522.9862484932</v>
      </c>
      <c r="N108">
        <f t="shared" si="30"/>
        <v>0</v>
      </c>
      <c r="O108">
        <f t="shared" si="31"/>
        <v>8365447.4756753007</v>
      </c>
      <c r="P108">
        <f t="shared" si="32"/>
        <v>1018958.899069879</v>
      </c>
      <c r="Q108">
        <f t="shared" si="33"/>
        <v>0</v>
      </c>
      <c r="R108">
        <f t="shared" si="34"/>
        <v>-816675.042767431</v>
      </c>
      <c r="S108">
        <f t="shared" si="35"/>
        <v>-1250434.662797844</v>
      </c>
      <c r="T108">
        <f t="shared" si="36"/>
        <v>21648618.552497219</v>
      </c>
      <c r="U108">
        <f t="shared" si="28"/>
        <v>21263725.274299517</v>
      </c>
    </row>
    <row r="109" spans="1:21">
      <c r="A109" s="5">
        <f>'Monthly Data'!A109</f>
        <v>41609</v>
      </c>
      <c r="B109" s="20">
        <f>'Monthly Data'!B109</f>
        <v>26249065.88666667</v>
      </c>
      <c r="C109">
        <v>630.9</v>
      </c>
      <c r="D109">
        <v>0</v>
      </c>
      <c r="E109">
        <v>257.89999999999998</v>
      </c>
      <c r="F109">
        <v>20</v>
      </c>
      <c r="G109">
        <f>'Monthly Data'!G109</f>
        <v>0</v>
      </c>
      <c r="H109">
        <f>'Monthly Data'!H109</f>
        <v>0</v>
      </c>
      <c r="I109">
        <f>'Monthly Data'!I109</f>
        <v>9</v>
      </c>
      <c r="J109">
        <f>'Monthly Data'!J109</f>
        <v>31</v>
      </c>
      <c r="L109">
        <f t="shared" si="19"/>
        <v>-12284712.9336261</v>
      </c>
      <c r="M109">
        <f t="shared" si="29"/>
        <v>6977636.1249799067</v>
      </c>
      <c r="N109">
        <f t="shared" si="30"/>
        <v>0</v>
      </c>
      <c r="O109">
        <f t="shared" si="31"/>
        <v>8326703.6046957141</v>
      </c>
      <c r="P109">
        <f t="shared" si="32"/>
        <v>970437.04673321801</v>
      </c>
      <c r="Q109">
        <f t="shared" si="33"/>
        <v>0</v>
      </c>
      <c r="R109">
        <f t="shared" si="34"/>
        <v>0</v>
      </c>
      <c r="S109">
        <f t="shared" si="35"/>
        <v>-1250434.662797844</v>
      </c>
      <c r="T109">
        <f t="shared" si="36"/>
        <v>22370239.170913793</v>
      </c>
      <c r="U109">
        <f t="shared" si="28"/>
        <v>25109868.350898687</v>
      </c>
    </row>
    <row r="110" spans="1:21">
      <c r="A110" s="21">
        <v>41640</v>
      </c>
      <c r="C110">
        <v>716.23</v>
      </c>
      <c r="D110">
        <v>0</v>
      </c>
      <c r="E110">
        <v>255.45955451374309</v>
      </c>
      <c r="F110">
        <v>22</v>
      </c>
      <c r="G110">
        <f>G98</f>
        <v>0</v>
      </c>
      <c r="H110">
        <f t="shared" ref="H110" si="37">H98</f>
        <v>0</v>
      </c>
      <c r="I110">
        <f>I98+1</f>
        <v>10</v>
      </c>
      <c r="J110">
        <f>J98+1</f>
        <v>32</v>
      </c>
      <c r="L110">
        <f t="shared" si="19"/>
        <v>-12284712.9336261</v>
      </c>
      <c r="M110">
        <f t="shared" si="29"/>
        <v>7921369.9822386419</v>
      </c>
      <c r="N110">
        <f t="shared" si="30"/>
        <v>0</v>
      </c>
      <c r="O110">
        <f t="shared" si="31"/>
        <v>8247910.0171521753</v>
      </c>
      <c r="P110">
        <f t="shared" si="32"/>
        <v>1067480.7514065397</v>
      </c>
      <c r="Q110">
        <f t="shared" si="33"/>
        <v>0</v>
      </c>
      <c r="R110">
        <f t="shared" si="34"/>
        <v>0</v>
      </c>
      <c r="S110">
        <f t="shared" si="35"/>
        <v>-1389371.84755316</v>
      </c>
      <c r="T110">
        <f t="shared" si="36"/>
        <v>23091859.789330367</v>
      </c>
      <c r="U110">
        <f t="shared" si="28"/>
        <v>26654535.758948464</v>
      </c>
    </row>
    <row r="111" spans="1:21">
      <c r="A111" s="5">
        <v>41671</v>
      </c>
      <c r="C111">
        <v>650.25</v>
      </c>
      <c r="D111">
        <v>0</v>
      </c>
      <c r="E111">
        <v>252.01712131714086</v>
      </c>
      <c r="F111">
        <v>19</v>
      </c>
      <c r="G111">
        <f t="shared" ref="G111:H111" si="38">G99</f>
        <v>0</v>
      </c>
      <c r="H111">
        <f t="shared" si="38"/>
        <v>0</v>
      </c>
      <c r="I111">
        <f t="shared" ref="I111:J133" si="39">I99+1</f>
        <v>10</v>
      </c>
      <c r="J111">
        <f t="shared" si="39"/>
        <v>29</v>
      </c>
      <c r="L111">
        <f t="shared" si="19"/>
        <v>-12284712.9336261</v>
      </c>
      <c r="M111">
        <f t="shared" si="29"/>
        <v>7191643.5096975509</v>
      </c>
      <c r="N111">
        <f t="shared" si="30"/>
        <v>0</v>
      </c>
      <c r="O111">
        <f t="shared" si="31"/>
        <v>8136765.6941313464</v>
      </c>
      <c r="P111">
        <f t="shared" si="32"/>
        <v>921915.19439655705</v>
      </c>
      <c r="Q111">
        <f t="shared" si="33"/>
        <v>0</v>
      </c>
      <c r="R111">
        <f t="shared" si="34"/>
        <v>0</v>
      </c>
      <c r="S111">
        <f t="shared" si="35"/>
        <v>-1389371.84755316</v>
      </c>
      <c r="T111">
        <f t="shared" si="36"/>
        <v>20926997.934080645</v>
      </c>
      <c r="U111">
        <f t="shared" si="28"/>
        <v>23503237.551126838</v>
      </c>
    </row>
    <row r="112" spans="1:21">
      <c r="A112" s="21">
        <v>41699</v>
      </c>
      <c r="C112">
        <v>533.91</v>
      </c>
      <c r="D112">
        <v>0.22</v>
      </c>
      <c r="E112">
        <v>249.94276816155806</v>
      </c>
      <c r="F112">
        <v>21</v>
      </c>
      <c r="G112">
        <f t="shared" ref="G112:H112" si="40">G100</f>
        <v>1</v>
      </c>
      <c r="H112">
        <f t="shared" si="40"/>
        <v>0</v>
      </c>
      <c r="I112">
        <f t="shared" si="39"/>
        <v>10</v>
      </c>
      <c r="J112">
        <f t="shared" si="39"/>
        <v>32</v>
      </c>
      <c r="L112">
        <f t="shared" si="19"/>
        <v>-12284712.9336261</v>
      </c>
      <c r="M112">
        <f t="shared" si="29"/>
        <v>5904944.8462324012</v>
      </c>
      <c r="N112">
        <f t="shared" si="30"/>
        <v>9084.3379084523567</v>
      </c>
      <c r="O112">
        <f t="shared" si="31"/>
        <v>8069791.9682763508</v>
      </c>
      <c r="P112">
        <f t="shared" si="32"/>
        <v>1018958.899069879</v>
      </c>
      <c r="Q112">
        <f t="shared" si="33"/>
        <v>-1331507.4488301701</v>
      </c>
      <c r="R112">
        <f t="shared" si="34"/>
        <v>0</v>
      </c>
      <c r="S112">
        <f t="shared" si="35"/>
        <v>-1389371.84755316</v>
      </c>
      <c r="T112">
        <f t="shared" si="36"/>
        <v>23091859.789330367</v>
      </c>
      <c r="U112">
        <f t="shared" si="28"/>
        <v>23089047.610808019</v>
      </c>
    </row>
    <row r="113" spans="1:21">
      <c r="A113" s="5">
        <v>41730</v>
      </c>
      <c r="C113">
        <v>312.88</v>
      </c>
      <c r="D113">
        <v>0.32</v>
      </c>
      <c r="E113">
        <v>253.07803277187423</v>
      </c>
      <c r="F113">
        <v>20</v>
      </c>
      <c r="G113">
        <f t="shared" ref="G113:H113" si="41">G101</f>
        <v>1</v>
      </c>
      <c r="H113">
        <f t="shared" si="41"/>
        <v>0</v>
      </c>
      <c r="I113">
        <f t="shared" si="39"/>
        <v>10</v>
      </c>
      <c r="J113">
        <f t="shared" si="39"/>
        <v>31</v>
      </c>
      <c r="L113">
        <f t="shared" si="19"/>
        <v>-12284712.9336261</v>
      </c>
      <c r="M113">
        <f t="shared" si="29"/>
        <v>3460394.3426592383</v>
      </c>
      <c r="N113">
        <f t="shared" si="30"/>
        <v>13213.582412294336</v>
      </c>
      <c r="O113">
        <f t="shared" si="31"/>
        <v>8171018.8745671399</v>
      </c>
      <c r="P113">
        <f t="shared" si="32"/>
        <v>970437.04673321801</v>
      </c>
      <c r="Q113">
        <f t="shared" si="33"/>
        <v>-1331507.4488301701</v>
      </c>
      <c r="R113">
        <f t="shared" si="34"/>
        <v>0</v>
      </c>
      <c r="S113">
        <f t="shared" si="35"/>
        <v>-1389371.84755316</v>
      </c>
      <c r="T113">
        <f t="shared" si="36"/>
        <v>22370239.170913793</v>
      </c>
      <c r="U113">
        <f t="shared" si="28"/>
        <v>19979710.787276253</v>
      </c>
    </row>
    <row r="114" spans="1:21">
      <c r="A114" s="21">
        <v>41760</v>
      </c>
      <c r="C114">
        <v>145.96</v>
      </c>
      <c r="D114">
        <v>16.98</v>
      </c>
      <c r="E114">
        <v>260.16329066083131</v>
      </c>
      <c r="F114">
        <v>21</v>
      </c>
      <c r="G114">
        <f t="shared" ref="G114:H114" si="42">G102</f>
        <v>1</v>
      </c>
      <c r="H114">
        <f t="shared" si="42"/>
        <v>0</v>
      </c>
      <c r="I114">
        <f t="shared" si="39"/>
        <v>10</v>
      </c>
      <c r="J114">
        <f t="shared" si="39"/>
        <v>32</v>
      </c>
      <c r="L114">
        <f t="shared" si="19"/>
        <v>-12284712.9336261</v>
      </c>
      <c r="M114">
        <f t="shared" si="29"/>
        <v>1614290.329374017</v>
      </c>
      <c r="N114">
        <f t="shared" si="30"/>
        <v>701145.71675236826</v>
      </c>
      <c r="O114">
        <f t="shared" si="31"/>
        <v>8399777.4724895041</v>
      </c>
      <c r="P114">
        <f t="shared" si="32"/>
        <v>1018958.899069879</v>
      </c>
      <c r="Q114">
        <f t="shared" si="33"/>
        <v>-1331507.4488301701</v>
      </c>
      <c r="R114">
        <f t="shared" si="34"/>
        <v>0</v>
      </c>
      <c r="S114">
        <f t="shared" si="35"/>
        <v>-1389371.84755316</v>
      </c>
      <c r="T114">
        <f t="shared" si="36"/>
        <v>23091859.789330367</v>
      </c>
      <c r="U114">
        <f t="shared" si="28"/>
        <v>19820439.977006704</v>
      </c>
    </row>
    <row r="115" spans="1:21">
      <c r="A115" s="5">
        <v>41791</v>
      </c>
      <c r="C115">
        <v>30.95</v>
      </c>
      <c r="D115">
        <v>59.64</v>
      </c>
      <c r="E115">
        <v>266.38891199250662</v>
      </c>
      <c r="F115">
        <v>21</v>
      </c>
      <c r="G115">
        <f t="shared" ref="G115:H115" si="43">G103</f>
        <v>0</v>
      </c>
      <c r="H115">
        <f t="shared" si="43"/>
        <v>0</v>
      </c>
      <c r="I115">
        <f t="shared" si="39"/>
        <v>10</v>
      </c>
      <c r="J115">
        <f t="shared" si="39"/>
        <v>31</v>
      </c>
      <c r="L115">
        <f t="shared" si="19"/>
        <v>-12284712.9336261</v>
      </c>
      <c r="M115">
        <f t="shared" si="29"/>
        <v>342301.21741659235</v>
      </c>
      <c r="N115">
        <f t="shared" si="30"/>
        <v>2462681.4220913569</v>
      </c>
      <c r="O115">
        <f t="shared" si="31"/>
        <v>8600781.3638579864</v>
      </c>
      <c r="P115">
        <f t="shared" si="32"/>
        <v>1018958.899069879</v>
      </c>
      <c r="Q115">
        <f t="shared" si="33"/>
        <v>0</v>
      </c>
      <c r="R115">
        <f t="shared" si="34"/>
        <v>0</v>
      </c>
      <c r="S115">
        <f t="shared" si="35"/>
        <v>-1389371.84755316</v>
      </c>
      <c r="T115">
        <f t="shared" si="36"/>
        <v>22370239.170913793</v>
      </c>
      <c r="U115">
        <f t="shared" si="28"/>
        <v>21120877.292170346</v>
      </c>
    </row>
    <row r="116" spans="1:21">
      <c r="A116" s="21">
        <v>41821</v>
      </c>
      <c r="C116">
        <v>6</v>
      </c>
      <c r="D116">
        <v>109.95</v>
      </c>
      <c r="E116">
        <v>270.43773174639057</v>
      </c>
      <c r="F116">
        <v>22</v>
      </c>
      <c r="G116">
        <f t="shared" ref="G116:H116" si="44">G104</f>
        <v>0</v>
      </c>
      <c r="H116">
        <f t="shared" si="44"/>
        <v>0</v>
      </c>
      <c r="I116">
        <f t="shared" si="39"/>
        <v>10</v>
      </c>
      <c r="J116">
        <f t="shared" si="39"/>
        <v>32</v>
      </c>
      <c r="L116">
        <f t="shared" si="19"/>
        <v>-12284712.9336261</v>
      </c>
      <c r="M116">
        <f t="shared" si="29"/>
        <v>66358.878982214999</v>
      </c>
      <c r="N116">
        <f t="shared" si="30"/>
        <v>4540104.3319742568</v>
      </c>
      <c r="O116">
        <f t="shared" si="31"/>
        <v>8731503.822328046</v>
      </c>
      <c r="P116">
        <f t="shared" si="32"/>
        <v>1067480.7514065397</v>
      </c>
      <c r="Q116">
        <f t="shared" si="33"/>
        <v>0</v>
      </c>
      <c r="R116">
        <f t="shared" si="34"/>
        <v>0</v>
      </c>
      <c r="S116">
        <f t="shared" si="35"/>
        <v>-1389371.84755316</v>
      </c>
      <c r="T116">
        <f t="shared" si="36"/>
        <v>23091859.789330367</v>
      </c>
      <c r="U116">
        <f t="shared" si="28"/>
        <v>23823222.792842165</v>
      </c>
    </row>
    <row r="117" spans="1:21">
      <c r="A117" s="5">
        <v>41852</v>
      </c>
      <c r="C117">
        <v>11.72</v>
      </c>
      <c r="D117">
        <v>76.849999999999994</v>
      </c>
      <c r="E117">
        <v>271.14479992248306</v>
      </c>
      <c r="F117">
        <v>20</v>
      </c>
      <c r="G117">
        <f t="shared" ref="G117:H117" si="45">G105</f>
        <v>0</v>
      </c>
      <c r="H117">
        <f t="shared" si="45"/>
        <v>0</v>
      </c>
      <c r="I117">
        <f t="shared" si="39"/>
        <v>10</v>
      </c>
      <c r="J117">
        <f t="shared" si="39"/>
        <v>32</v>
      </c>
      <c r="L117">
        <f t="shared" si="19"/>
        <v>-12284712.9336261</v>
      </c>
      <c r="M117">
        <f t="shared" si="29"/>
        <v>129621.01027859331</v>
      </c>
      <c r="N117">
        <f t="shared" si="30"/>
        <v>3173324.4012025613</v>
      </c>
      <c r="O117">
        <f t="shared" si="31"/>
        <v>8754332.6208182946</v>
      </c>
      <c r="P117">
        <f t="shared" si="32"/>
        <v>970437.04673321801</v>
      </c>
      <c r="Q117">
        <f t="shared" si="33"/>
        <v>0</v>
      </c>
      <c r="R117">
        <f t="shared" si="34"/>
        <v>0</v>
      </c>
      <c r="S117">
        <f t="shared" si="35"/>
        <v>-1389371.84755316</v>
      </c>
      <c r="T117">
        <f t="shared" si="36"/>
        <v>23091859.789330367</v>
      </c>
      <c r="U117">
        <f t="shared" si="28"/>
        <v>22445490.087183774</v>
      </c>
    </row>
    <row r="118" spans="1:21">
      <c r="A118" s="21">
        <v>41883</v>
      </c>
      <c r="C118">
        <v>72.849999999999994</v>
      </c>
      <c r="D118">
        <v>24.35</v>
      </c>
      <c r="E118">
        <v>268.3609050660508</v>
      </c>
      <c r="F118">
        <v>21</v>
      </c>
      <c r="G118">
        <f t="shared" ref="G118:H118" si="46">G106</f>
        <v>0</v>
      </c>
      <c r="H118">
        <f t="shared" si="46"/>
        <v>1</v>
      </c>
      <c r="I118">
        <f t="shared" si="39"/>
        <v>10</v>
      </c>
      <c r="J118">
        <f t="shared" si="39"/>
        <v>31</v>
      </c>
      <c r="L118">
        <f t="shared" si="19"/>
        <v>-12284712.9336261</v>
      </c>
      <c r="M118">
        <f t="shared" si="29"/>
        <v>805707.38897572702</v>
      </c>
      <c r="N118">
        <f t="shared" si="30"/>
        <v>1005471.0366855222</v>
      </c>
      <c r="O118">
        <f t="shared" si="31"/>
        <v>8664450.2348696776</v>
      </c>
      <c r="P118">
        <f t="shared" si="32"/>
        <v>1018958.899069879</v>
      </c>
      <c r="Q118">
        <f t="shared" si="33"/>
        <v>0</v>
      </c>
      <c r="R118">
        <f t="shared" si="34"/>
        <v>-816675.042767431</v>
      </c>
      <c r="S118">
        <f t="shared" si="35"/>
        <v>-1389371.84755316</v>
      </c>
      <c r="T118">
        <f t="shared" si="36"/>
        <v>22370239.170913793</v>
      </c>
      <c r="U118">
        <f t="shared" si="28"/>
        <v>19374066.906567909</v>
      </c>
    </row>
    <row r="119" spans="1:21">
      <c r="A119" s="5">
        <v>41913</v>
      </c>
      <c r="C119">
        <v>241.64</v>
      </c>
      <c r="D119">
        <v>3.42</v>
      </c>
      <c r="E119">
        <v>263.55427879590445</v>
      </c>
      <c r="F119">
        <v>22</v>
      </c>
      <c r="G119">
        <f t="shared" ref="G119:H119" si="47">G107</f>
        <v>0</v>
      </c>
      <c r="H119">
        <f t="shared" si="47"/>
        <v>1</v>
      </c>
      <c r="I119">
        <f t="shared" si="39"/>
        <v>10</v>
      </c>
      <c r="J119">
        <f t="shared" si="39"/>
        <v>32</v>
      </c>
      <c r="L119">
        <f t="shared" si="19"/>
        <v>-12284712.9336261</v>
      </c>
      <c r="M119">
        <f t="shared" si="29"/>
        <v>2672493.252877072</v>
      </c>
      <c r="N119">
        <f t="shared" si="30"/>
        <v>141220.16203139571</v>
      </c>
      <c r="O119">
        <f t="shared" si="31"/>
        <v>8509260.8114883173</v>
      </c>
      <c r="P119">
        <f t="shared" si="32"/>
        <v>1067480.7514065397</v>
      </c>
      <c r="Q119">
        <f t="shared" si="33"/>
        <v>0</v>
      </c>
      <c r="R119">
        <f t="shared" si="34"/>
        <v>-816675.042767431</v>
      </c>
      <c r="S119">
        <f t="shared" si="35"/>
        <v>-1389371.84755316</v>
      </c>
      <c r="T119">
        <f t="shared" si="36"/>
        <v>23091859.789330367</v>
      </c>
      <c r="U119">
        <f t="shared" si="28"/>
        <v>20991554.943186998</v>
      </c>
    </row>
    <row r="120" spans="1:21">
      <c r="A120" s="21">
        <v>41944</v>
      </c>
      <c r="C120">
        <v>414.34</v>
      </c>
      <c r="D120">
        <v>0</v>
      </c>
      <c r="E120">
        <v>260.82368414456897</v>
      </c>
      <c r="F120">
        <v>20</v>
      </c>
      <c r="G120">
        <f t="shared" ref="G120:H120" si="48">G108</f>
        <v>0</v>
      </c>
      <c r="H120">
        <f t="shared" si="48"/>
        <v>1</v>
      </c>
      <c r="I120">
        <f t="shared" si="39"/>
        <v>10</v>
      </c>
      <c r="J120">
        <f t="shared" si="39"/>
        <v>31</v>
      </c>
      <c r="L120">
        <f t="shared" si="19"/>
        <v>-12284712.9336261</v>
      </c>
      <c r="M120">
        <f t="shared" si="29"/>
        <v>4582522.9862484932</v>
      </c>
      <c r="N120">
        <f t="shared" si="30"/>
        <v>0</v>
      </c>
      <c r="O120">
        <f t="shared" si="31"/>
        <v>8421099.3057642467</v>
      </c>
      <c r="P120">
        <f t="shared" si="32"/>
        <v>970437.04673321801</v>
      </c>
      <c r="Q120">
        <f t="shared" si="33"/>
        <v>0</v>
      </c>
      <c r="R120">
        <f t="shared" si="34"/>
        <v>-816675.042767431</v>
      </c>
      <c r="S120">
        <f t="shared" si="35"/>
        <v>-1389371.84755316</v>
      </c>
      <c r="T120">
        <f t="shared" si="36"/>
        <v>22370239.170913793</v>
      </c>
      <c r="U120">
        <f t="shared" si="28"/>
        <v>21853538.68571306</v>
      </c>
    </row>
    <row r="121" spans="1:21">
      <c r="A121" s="5">
        <v>41974</v>
      </c>
      <c r="C121">
        <v>630.9</v>
      </c>
      <c r="D121">
        <v>0</v>
      </c>
      <c r="E121">
        <v>259.50802090694742</v>
      </c>
      <c r="F121">
        <v>21</v>
      </c>
      <c r="G121">
        <f t="shared" ref="G121:H121" si="49">G109</f>
        <v>0</v>
      </c>
      <c r="H121">
        <f t="shared" si="49"/>
        <v>0</v>
      </c>
      <c r="I121">
        <f t="shared" si="39"/>
        <v>10</v>
      </c>
      <c r="J121">
        <f t="shared" si="39"/>
        <v>32</v>
      </c>
      <c r="L121">
        <f t="shared" si="19"/>
        <v>-12284712.9336261</v>
      </c>
      <c r="M121">
        <f t="shared" si="29"/>
        <v>6977636.1249799067</v>
      </c>
      <c r="N121">
        <f t="shared" si="30"/>
        <v>0</v>
      </c>
      <c r="O121">
        <f t="shared" si="31"/>
        <v>8378621.066821753</v>
      </c>
      <c r="P121">
        <f t="shared" si="32"/>
        <v>1018958.899069879</v>
      </c>
      <c r="Q121">
        <f t="shared" si="33"/>
        <v>0</v>
      </c>
      <c r="R121">
        <f t="shared" si="34"/>
        <v>0</v>
      </c>
      <c r="S121">
        <f t="shared" si="35"/>
        <v>-1389371.84755316</v>
      </c>
      <c r="T121">
        <f t="shared" si="36"/>
        <v>23091859.789330367</v>
      </c>
      <c r="U121">
        <f t="shared" si="28"/>
        <v>25792991.099022646</v>
      </c>
    </row>
    <row r="122" spans="1:21">
      <c r="A122" s="21">
        <v>42005</v>
      </c>
      <c r="C122">
        <v>716.23</v>
      </c>
      <c r="D122">
        <v>0</v>
      </c>
      <c r="E122">
        <v>259.03598827693548</v>
      </c>
      <c r="F122">
        <v>21</v>
      </c>
      <c r="G122">
        <f t="shared" ref="G122:H122" si="50">G110</f>
        <v>0</v>
      </c>
      <c r="H122">
        <f t="shared" si="50"/>
        <v>0</v>
      </c>
      <c r="I122">
        <f t="shared" si="39"/>
        <v>11</v>
      </c>
      <c r="J122">
        <f t="shared" si="39"/>
        <v>33</v>
      </c>
      <c r="L122">
        <f t="shared" si="19"/>
        <v>-12284712.9336261</v>
      </c>
      <c r="M122">
        <f t="shared" si="29"/>
        <v>7921369.9822386419</v>
      </c>
      <c r="N122">
        <f t="shared" si="30"/>
        <v>0</v>
      </c>
      <c r="O122">
        <f t="shared" si="31"/>
        <v>8363380.7573923059</v>
      </c>
      <c r="P122">
        <f t="shared" si="32"/>
        <v>1018958.899069879</v>
      </c>
      <c r="Q122">
        <f t="shared" si="33"/>
        <v>0</v>
      </c>
      <c r="R122">
        <f t="shared" si="34"/>
        <v>0</v>
      </c>
      <c r="S122">
        <f t="shared" si="35"/>
        <v>-1528309.032308476</v>
      </c>
      <c r="T122">
        <f t="shared" si="36"/>
        <v>23813480.407746941</v>
      </c>
      <c r="U122">
        <f t="shared" si="28"/>
        <v>27304168.08051319</v>
      </c>
    </row>
    <row r="123" spans="1:21">
      <c r="A123" s="5">
        <v>42036</v>
      </c>
      <c r="C123">
        <v>650.25</v>
      </c>
      <c r="D123">
        <v>0</v>
      </c>
      <c r="E123">
        <v>255.54536101558085</v>
      </c>
      <c r="F123">
        <v>19</v>
      </c>
      <c r="G123">
        <f t="shared" ref="G123:H123" si="51">G111</f>
        <v>0</v>
      </c>
      <c r="H123">
        <f t="shared" si="51"/>
        <v>0</v>
      </c>
      <c r="I123">
        <f t="shared" si="39"/>
        <v>11</v>
      </c>
      <c r="J123">
        <f t="shared" si="39"/>
        <v>30</v>
      </c>
      <c r="L123">
        <f t="shared" si="19"/>
        <v>-12284712.9336261</v>
      </c>
      <c r="M123">
        <f t="shared" si="29"/>
        <v>7191643.5096975509</v>
      </c>
      <c r="N123">
        <f t="shared" si="30"/>
        <v>0</v>
      </c>
      <c r="O123">
        <f t="shared" si="31"/>
        <v>8250680.4138491852</v>
      </c>
      <c r="P123">
        <f t="shared" si="32"/>
        <v>921915.19439655705</v>
      </c>
      <c r="Q123">
        <f t="shared" si="33"/>
        <v>0</v>
      </c>
      <c r="R123">
        <f t="shared" si="34"/>
        <v>0</v>
      </c>
      <c r="S123">
        <f t="shared" si="35"/>
        <v>-1528309.032308476</v>
      </c>
      <c r="T123">
        <f t="shared" si="36"/>
        <v>21648618.552497219</v>
      </c>
      <c r="U123">
        <f t="shared" si="28"/>
        <v>24199835.704505935</v>
      </c>
    </row>
    <row r="124" spans="1:21">
      <c r="A124" s="21">
        <v>42064</v>
      </c>
      <c r="C124">
        <v>533.91</v>
      </c>
      <c r="D124">
        <v>0.22</v>
      </c>
      <c r="E124">
        <v>253.44196691581988</v>
      </c>
      <c r="F124">
        <v>22</v>
      </c>
      <c r="G124">
        <f t="shared" ref="G124:H124" si="52">G112</f>
        <v>1</v>
      </c>
      <c r="H124">
        <f t="shared" si="52"/>
        <v>0</v>
      </c>
      <c r="I124">
        <f t="shared" si="39"/>
        <v>11</v>
      </c>
      <c r="J124">
        <f t="shared" si="39"/>
        <v>33</v>
      </c>
      <c r="L124">
        <f t="shared" si="19"/>
        <v>-12284712.9336261</v>
      </c>
      <c r="M124">
        <f t="shared" si="29"/>
        <v>5904944.8462324012</v>
      </c>
      <c r="N124">
        <f t="shared" si="30"/>
        <v>9084.3379084523567</v>
      </c>
      <c r="O124">
        <f t="shared" si="31"/>
        <v>8182769.0558322202</v>
      </c>
      <c r="P124">
        <f t="shared" si="32"/>
        <v>1067480.7514065397</v>
      </c>
      <c r="Q124">
        <f t="shared" si="33"/>
        <v>-1331507.4488301701</v>
      </c>
      <c r="R124">
        <f t="shared" si="34"/>
        <v>0</v>
      </c>
      <c r="S124">
        <f t="shared" si="35"/>
        <v>-1528309.032308476</v>
      </c>
      <c r="T124">
        <f t="shared" si="36"/>
        <v>23813480.407746941</v>
      </c>
      <c r="U124">
        <f t="shared" si="28"/>
        <v>23833229.984361809</v>
      </c>
    </row>
    <row r="125" spans="1:21">
      <c r="A125" s="5">
        <v>42095</v>
      </c>
      <c r="C125">
        <v>312.88</v>
      </c>
      <c r="D125">
        <v>0.32</v>
      </c>
      <c r="E125">
        <v>256.62112523068049</v>
      </c>
      <c r="F125">
        <v>20</v>
      </c>
      <c r="G125">
        <f t="shared" ref="G125:H125" si="53">G113</f>
        <v>1</v>
      </c>
      <c r="H125">
        <f t="shared" si="53"/>
        <v>0</v>
      </c>
      <c r="I125">
        <f t="shared" si="39"/>
        <v>11</v>
      </c>
      <c r="J125">
        <f t="shared" si="39"/>
        <v>32</v>
      </c>
      <c r="L125">
        <f t="shared" si="19"/>
        <v>-12284712.9336261</v>
      </c>
      <c r="M125">
        <f t="shared" si="29"/>
        <v>3460394.3426592383</v>
      </c>
      <c r="N125">
        <f t="shared" si="30"/>
        <v>13213.582412294336</v>
      </c>
      <c r="O125">
        <f t="shared" si="31"/>
        <v>8285413.1388110807</v>
      </c>
      <c r="P125">
        <f t="shared" si="32"/>
        <v>970437.04673321801</v>
      </c>
      <c r="Q125">
        <f t="shared" si="33"/>
        <v>-1331507.4488301701</v>
      </c>
      <c r="R125">
        <f t="shared" si="34"/>
        <v>0</v>
      </c>
      <c r="S125">
        <f t="shared" si="35"/>
        <v>-1528309.032308476</v>
      </c>
      <c r="T125">
        <f t="shared" si="36"/>
        <v>23091859.789330367</v>
      </c>
      <c r="U125">
        <f t="shared" si="28"/>
        <v>20676788.485181451</v>
      </c>
    </row>
    <row r="126" spans="1:21">
      <c r="A126" s="21">
        <v>42125</v>
      </c>
      <c r="C126">
        <v>145.96</v>
      </c>
      <c r="D126">
        <v>16.98</v>
      </c>
      <c r="E126">
        <v>263.80557673008298</v>
      </c>
      <c r="F126">
        <v>20</v>
      </c>
      <c r="G126">
        <f t="shared" ref="G126:H126" si="54">G114</f>
        <v>1</v>
      </c>
      <c r="H126">
        <f t="shared" si="54"/>
        <v>0</v>
      </c>
      <c r="I126">
        <f t="shared" si="39"/>
        <v>11</v>
      </c>
      <c r="J126">
        <f t="shared" si="39"/>
        <v>33</v>
      </c>
      <c r="L126">
        <f t="shared" si="19"/>
        <v>-12284712.9336261</v>
      </c>
      <c r="M126">
        <f t="shared" si="29"/>
        <v>1614290.329374017</v>
      </c>
      <c r="N126">
        <f t="shared" si="30"/>
        <v>701145.71675236826</v>
      </c>
      <c r="O126">
        <f t="shared" si="31"/>
        <v>8517374.3571043573</v>
      </c>
      <c r="P126">
        <f t="shared" si="32"/>
        <v>970437.04673321801</v>
      </c>
      <c r="Q126">
        <f t="shared" si="33"/>
        <v>-1331507.4488301701</v>
      </c>
      <c r="R126">
        <f t="shared" si="34"/>
        <v>0</v>
      </c>
      <c r="S126">
        <f t="shared" si="35"/>
        <v>-1528309.032308476</v>
      </c>
      <c r="T126">
        <f t="shared" si="36"/>
        <v>23813480.407746941</v>
      </c>
      <c r="U126">
        <f t="shared" si="28"/>
        <v>20472198.442946155</v>
      </c>
    </row>
    <row r="127" spans="1:21">
      <c r="A127" s="5">
        <v>42156</v>
      </c>
      <c r="C127">
        <v>30.95</v>
      </c>
      <c r="D127">
        <v>59.64</v>
      </c>
      <c r="E127">
        <v>270.11835676040175</v>
      </c>
      <c r="F127">
        <v>22</v>
      </c>
      <c r="G127">
        <f t="shared" ref="G127:H127" si="55">G115</f>
        <v>0</v>
      </c>
      <c r="H127">
        <f t="shared" si="55"/>
        <v>0</v>
      </c>
      <c r="I127">
        <f t="shared" si="39"/>
        <v>11</v>
      </c>
      <c r="J127">
        <f t="shared" si="39"/>
        <v>32</v>
      </c>
      <c r="L127">
        <f t="shared" si="19"/>
        <v>-12284712.9336261</v>
      </c>
      <c r="M127">
        <f t="shared" si="29"/>
        <v>342301.21741659235</v>
      </c>
      <c r="N127">
        <f t="shared" si="30"/>
        <v>2462681.4220913569</v>
      </c>
      <c r="O127">
        <f t="shared" si="31"/>
        <v>8721192.302951999</v>
      </c>
      <c r="P127">
        <f t="shared" si="32"/>
        <v>1067480.7514065397</v>
      </c>
      <c r="Q127">
        <f t="shared" si="33"/>
        <v>0</v>
      </c>
      <c r="R127">
        <f t="shared" si="34"/>
        <v>0</v>
      </c>
      <c r="S127">
        <f t="shared" si="35"/>
        <v>-1528309.032308476</v>
      </c>
      <c r="T127">
        <f t="shared" si="36"/>
        <v>23091859.789330367</v>
      </c>
      <c r="U127">
        <f t="shared" si="28"/>
        <v>21872493.51726228</v>
      </c>
    </row>
    <row r="128" spans="1:21">
      <c r="A128" s="21">
        <v>42186</v>
      </c>
      <c r="C128">
        <v>6</v>
      </c>
      <c r="D128">
        <v>109.95</v>
      </c>
      <c r="E128">
        <v>274.22385999084008</v>
      </c>
      <c r="F128">
        <v>22</v>
      </c>
      <c r="G128">
        <f t="shared" ref="G128:H128" si="56">G116</f>
        <v>0</v>
      </c>
      <c r="H128">
        <f t="shared" si="56"/>
        <v>0</v>
      </c>
      <c r="I128">
        <f t="shared" si="39"/>
        <v>11</v>
      </c>
      <c r="J128">
        <f t="shared" si="39"/>
        <v>33</v>
      </c>
      <c r="L128">
        <f t="shared" si="19"/>
        <v>-12284712.9336261</v>
      </c>
      <c r="M128">
        <f t="shared" si="29"/>
        <v>66358.878982214999</v>
      </c>
      <c r="N128">
        <f t="shared" si="30"/>
        <v>4540104.3319742568</v>
      </c>
      <c r="O128">
        <f t="shared" si="31"/>
        <v>8853744.8758406397</v>
      </c>
      <c r="P128">
        <f t="shared" si="32"/>
        <v>1067480.7514065397</v>
      </c>
      <c r="Q128">
        <f t="shared" si="33"/>
        <v>0</v>
      </c>
      <c r="R128">
        <f t="shared" si="34"/>
        <v>0</v>
      </c>
      <c r="S128">
        <f t="shared" si="35"/>
        <v>-1528309.032308476</v>
      </c>
      <c r="T128">
        <f t="shared" si="36"/>
        <v>23813480.407746941</v>
      </c>
      <c r="U128">
        <f t="shared" si="28"/>
        <v>24528147.280016016</v>
      </c>
    </row>
    <row r="129" spans="1:21">
      <c r="A129" s="5">
        <v>42217</v>
      </c>
      <c r="C129">
        <v>11.72</v>
      </c>
      <c r="D129">
        <v>76.849999999999994</v>
      </c>
      <c r="E129">
        <v>274.94082712139789</v>
      </c>
      <c r="F129">
        <v>20</v>
      </c>
      <c r="G129">
        <f t="shared" ref="G129:H129" si="57">G117</f>
        <v>0</v>
      </c>
      <c r="H129">
        <f t="shared" si="57"/>
        <v>0</v>
      </c>
      <c r="I129">
        <f t="shared" si="39"/>
        <v>11</v>
      </c>
      <c r="J129">
        <f t="shared" si="39"/>
        <v>33</v>
      </c>
      <c r="L129">
        <f t="shared" si="19"/>
        <v>-12284712.9336261</v>
      </c>
      <c r="M129">
        <f t="shared" si="29"/>
        <v>129621.01027859331</v>
      </c>
      <c r="N129">
        <f t="shared" si="30"/>
        <v>3173324.4012025613</v>
      </c>
      <c r="O129">
        <f t="shared" si="31"/>
        <v>8876893.2775097527</v>
      </c>
      <c r="P129">
        <f t="shared" si="32"/>
        <v>970437.04673321801</v>
      </c>
      <c r="Q129">
        <f t="shared" si="33"/>
        <v>0</v>
      </c>
      <c r="R129">
        <f t="shared" si="34"/>
        <v>0</v>
      </c>
      <c r="S129">
        <f t="shared" si="35"/>
        <v>-1528309.032308476</v>
      </c>
      <c r="T129">
        <f t="shared" si="36"/>
        <v>23813480.407746941</v>
      </c>
      <c r="U129">
        <f t="shared" si="28"/>
        <v>23150734.177536491</v>
      </c>
    </row>
    <row r="130" spans="1:21">
      <c r="A130" s="21">
        <v>42248</v>
      </c>
      <c r="C130">
        <v>72.849999999999994</v>
      </c>
      <c r="D130">
        <v>24.35</v>
      </c>
      <c r="E130">
        <v>272.11795773697554</v>
      </c>
      <c r="F130">
        <v>21</v>
      </c>
      <c r="G130">
        <f t="shared" ref="G130:H130" si="58">G118</f>
        <v>0</v>
      </c>
      <c r="H130">
        <f t="shared" si="58"/>
        <v>1</v>
      </c>
      <c r="I130">
        <f t="shared" si="39"/>
        <v>11</v>
      </c>
      <c r="J130">
        <f t="shared" si="39"/>
        <v>32</v>
      </c>
      <c r="L130">
        <f t="shared" ref="L130:L133" si="59">const</f>
        <v>-12284712.9336261</v>
      </c>
      <c r="M130">
        <f t="shared" si="29"/>
        <v>805707.38897572702</v>
      </c>
      <c r="N130">
        <f t="shared" si="30"/>
        <v>1005471.0366855222</v>
      </c>
      <c r="O130">
        <f t="shared" si="31"/>
        <v>8785752.5381578542</v>
      </c>
      <c r="P130">
        <f t="shared" si="32"/>
        <v>1018958.899069879</v>
      </c>
      <c r="Q130">
        <f t="shared" si="33"/>
        <v>0</v>
      </c>
      <c r="R130">
        <f t="shared" si="34"/>
        <v>-816675.042767431</v>
      </c>
      <c r="S130">
        <f t="shared" si="35"/>
        <v>-1528309.032308476</v>
      </c>
      <c r="T130">
        <f t="shared" si="36"/>
        <v>23091859.789330367</v>
      </c>
      <c r="U130">
        <f t="shared" si="28"/>
        <v>20078052.643517341</v>
      </c>
    </row>
    <row r="131" spans="1:21">
      <c r="A131" s="5">
        <v>42278</v>
      </c>
      <c r="C131">
        <v>241.64</v>
      </c>
      <c r="D131">
        <v>3.42</v>
      </c>
      <c r="E131">
        <v>267.24403869904717</v>
      </c>
      <c r="F131">
        <v>21</v>
      </c>
      <c r="G131">
        <f t="shared" ref="G131:H131" si="60">G119</f>
        <v>0</v>
      </c>
      <c r="H131">
        <f t="shared" si="60"/>
        <v>1</v>
      </c>
      <c r="I131">
        <f t="shared" si="39"/>
        <v>11</v>
      </c>
      <c r="J131">
        <f t="shared" si="39"/>
        <v>33</v>
      </c>
      <c r="L131">
        <f t="shared" si="59"/>
        <v>-12284712.9336261</v>
      </c>
      <c r="M131">
        <f t="shared" si="29"/>
        <v>2672493.252877072</v>
      </c>
      <c r="N131">
        <f t="shared" si="30"/>
        <v>141220.16203139571</v>
      </c>
      <c r="O131">
        <f t="shared" si="31"/>
        <v>8628390.4628491551</v>
      </c>
      <c r="P131">
        <f t="shared" si="32"/>
        <v>1018958.899069879</v>
      </c>
      <c r="Q131">
        <f t="shared" si="33"/>
        <v>0</v>
      </c>
      <c r="R131">
        <f t="shared" si="34"/>
        <v>-816675.042767431</v>
      </c>
      <c r="S131">
        <f t="shared" si="35"/>
        <v>-1528309.032308476</v>
      </c>
      <c r="T131">
        <f t="shared" si="36"/>
        <v>23813480.407746941</v>
      </c>
      <c r="U131">
        <f t="shared" ref="U131:U133" si="61">SUM(L131:T131)</f>
        <v>21644846.175872434</v>
      </c>
    </row>
    <row r="132" spans="1:21">
      <c r="A132" s="21">
        <v>42309</v>
      </c>
      <c r="C132">
        <v>414.34</v>
      </c>
      <c r="D132">
        <v>0</v>
      </c>
      <c r="E132">
        <v>264.47521572259296</v>
      </c>
      <c r="F132">
        <v>21</v>
      </c>
      <c r="G132">
        <f t="shared" ref="G132:H132" si="62">G120</f>
        <v>0</v>
      </c>
      <c r="H132">
        <f t="shared" si="62"/>
        <v>1</v>
      </c>
      <c r="I132">
        <f t="shared" si="39"/>
        <v>11</v>
      </c>
      <c r="J132">
        <f t="shared" si="39"/>
        <v>32</v>
      </c>
      <c r="L132">
        <f t="shared" si="59"/>
        <v>-12284712.9336261</v>
      </c>
      <c r="M132">
        <f t="shared" si="29"/>
        <v>4582522.9862484932</v>
      </c>
      <c r="N132">
        <f t="shared" si="30"/>
        <v>0</v>
      </c>
      <c r="O132">
        <f t="shared" si="31"/>
        <v>8538994.6960449461</v>
      </c>
      <c r="P132">
        <f t="shared" si="32"/>
        <v>1018958.899069879</v>
      </c>
      <c r="Q132">
        <f t="shared" si="33"/>
        <v>0</v>
      </c>
      <c r="R132">
        <f t="shared" si="34"/>
        <v>-816675.042767431</v>
      </c>
      <c r="S132">
        <f t="shared" si="35"/>
        <v>-1528309.032308476</v>
      </c>
      <c r="T132">
        <f t="shared" si="36"/>
        <v>23091859.789330367</v>
      </c>
      <c r="U132">
        <f t="shared" si="61"/>
        <v>22602639.361991677</v>
      </c>
    </row>
    <row r="133" spans="1:21">
      <c r="A133" s="5">
        <v>42339</v>
      </c>
      <c r="C133">
        <v>630.9</v>
      </c>
      <c r="D133">
        <v>0</v>
      </c>
      <c r="E133">
        <v>263.14113319964468</v>
      </c>
      <c r="F133">
        <v>21</v>
      </c>
      <c r="G133">
        <f t="shared" ref="G133:H133" si="63">G121</f>
        <v>0</v>
      </c>
      <c r="H133">
        <f t="shared" si="63"/>
        <v>0</v>
      </c>
      <c r="I133">
        <f t="shared" si="39"/>
        <v>11</v>
      </c>
      <c r="J133">
        <f t="shared" si="39"/>
        <v>33</v>
      </c>
      <c r="L133">
        <f t="shared" si="59"/>
        <v>-12284712.9336261</v>
      </c>
      <c r="M133">
        <f t="shared" si="29"/>
        <v>6977636.1249799067</v>
      </c>
      <c r="N133">
        <f t="shared" si="30"/>
        <v>0</v>
      </c>
      <c r="O133">
        <f t="shared" si="31"/>
        <v>8495921.7617572583</v>
      </c>
      <c r="P133">
        <f t="shared" si="32"/>
        <v>1018958.899069879</v>
      </c>
      <c r="Q133">
        <f t="shared" si="33"/>
        <v>0</v>
      </c>
      <c r="R133">
        <f t="shared" si="34"/>
        <v>0</v>
      </c>
      <c r="S133">
        <f t="shared" si="35"/>
        <v>-1528309.032308476</v>
      </c>
      <c r="T133">
        <f t="shared" si="36"/>
        <v>23813480.407746941</v>
      </c>
      <c r="U133">
        <f t="shared" si="61"/>
        <v>26492975.22761941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7"/>
  <dimension ref="A1:D133"/>
  <sheetViews>
    <sheetView workbookViewId="0">
      <selection activeCell="D1" sqref="D1"/>
    </sheetView>
  </sheetViews>
  <sheetFormatPr defaultRowHeight="15"/>
  <cols>
    <col min="3" max="3" width="11.28515625" bestFit="1" customWidth="1"/>
  </cols>
  <sheetData>
    <row r="1" spans="1:4">
      <c r="A1" t="s">
        <v>10</v>
      </c>
      <c r="B1" t="s">
        <v>1</v>
      </c>
      <c r="C1" t="s">
        <v>44</v>
      </c>
      <c r="D1" t="s">
        <v>41</v>
      </c>
    </row>
    <row r="2" spans="1:4">
      <c r="A2" s="5">
        <v>38353</v>
      </c>
      <c r="B2" s="9">
        <f t="shared" ref="B2:B33" si="0">YEAR(A2)</f>
        <v>2005</v>
      </c>
      <c r="C2" s="20">
        <f>'Normalized Monthly Data'!B2</f>
        <v>28622997.07</v>
      </c>
      <c r="D2">
        <f>'Normalized Monthly Data'!U2</f>
        <v>27323303.826033257</v>
      </c>
    </row>
    <row r="3" spans="1:4">
      <c r="A3" s="5">
        <v>38384</v>
      </c>
      <c r="B3" s="9">
        <f t="shared" si="0"/>
        <v>2005</v>
      </c>
      <c r="C3" s="20">
        <f>'Normalized Monthly Data'!B3</f>
        <v>24248151.560000002</v>
      </c>
      <c r="D3">
        <f>'Normalized Monthly Data'!U3</f>
        <v>24425486.842327476</v>
      </c>
    </row>
    <row r="4" spans="1:4">
      <c r="A4" s="5">
        <v>38412</v>
      </c>
      <c r="B4" s="9">
        <f t="shared" si="0"/>
        <v>2005</v>
      </c>
      <c r="C4" s="20">
        <f>'Normalized Monthly Data'!B4</f>
        <v>25340650.720000003</v>
      </c>
      <c r="D4">
        <f>'Normalized Monthly Data'!U4</f>
        <v>24023291.463697061</v>
      </c>
    </row>
    <row r="5" spans="1:4">
      <c r="A5" s="5">
        <v>38443</v>
      </c>
      <c r="B5" s="9">
        <f t="shared" si="0"/>
        <v>2005</v>
      </c>
      <c r="C5" s="20">
        <f>'Normalized Monthly Data'!B5</f>
        <v>20286648.91</v>
      </c>
      <c r="D5">
        <f>'Normalized Monthly Data'!U5</f>
        <v>20932280.016340408</v>
      </c>
    </row>
    <row r="6" spans="1:4">
      <c r="A6" s="5">
        <v>38473</v>
      </c>
      <c r="B6" s="9">
        <f t="shared" si="0"/>
        <v>2005</v>
      </c>
      <c r="C6" s="20">
        <f>'Normalized Monthly Data'!B6</f>
        <v>19819607.190000001</v>
      </c>
      <c r="D6">
        <f>'Normalized Monthly Data'!U6</f>
        <v>20579673.809600934</v>
      </c>
    </row>
    <row r="7" spans="1:4">
      <c r="A7" s="5">
        <v>38504</v>
      </c>
      <c r="B7" s="9">
        <f t="shared" si="0"/>
        <v>2005</v>
      </c>
      <c r="C7" s="20">
        <f>'Normalized Monthly Data'!B7</f>
        <v>24239634.66</v>
      </c>
      <c r="D7">
        <f>'Normalized Monthly Data'!U7</f>
        <v>21892290.537395988</v>
      </c>
    </row>
    <row r="8" spans="1:4">
      <c r="A8" s="5">
        <v>38534</v>
      </c>
      <c r="B8" s="9">
        <f t="shared" si="0"/>
        <v>2005</v>
      </c>
      <c r="C8" s="20">
        <f>'Normalized Monthly Data'!B8</f>
        <v>25395311.940000001</v>
      </c>
      <c r="D8">
        <f>'Normalized Monthly Data'!U8</f>
        <v>24483009.474250995</v>
      </c>
    </row>
    <row r="9" spans="1:4">
      <c r="A9" s="5">
        <v>38565</v>
      </c>
      <c r="B9" s="9">
        <f t="shared" si="0"/>
        <v>2005</v>
      </c>
      <c r="C9" s="20">
        <f>'Normalized Monthly Data'!B9</f>
        <v>24070887.219999999</v>
      </c>
      <c r="D9">
        <f>'Normalized Monthly Data'!U9</f>
        <v>23363709.089153066</v>
      </c>
    </row>
    <row r="10" spans="1:4">
      <c r="A10" s="5">
        <v>38596</v>
      </c>
      <c r="B10" s="9">
        <f t="shared" si="0"/>
        <v>2005</v>
      </c>
      <c r="C10" s="20">
        <f>'Normalized Monthly Data'!B10</f>
        <v>20477242.48</v>
      </c>
      <c r="D10">
        <f>'Normalized Monthly Data'!U10</f>
        <v>20146292.385468982</v>
      </c>
    </row>
    <row r="11" spans="1:4">
      <c r="A11" s="5">
        <v>38626</v>
      </c>
      <c r="B11" s="9">
        <f t="shared" si="0"/>
        <v>2005</v>
      </c>
      <c r="C11" s="20">
        <f>'Normalized Monthly Data'!B11</f>
        <v>20828690.909999996</v>
      </c>
      <c r="D11">
        <f>'Normalized Monthly Data'!U11</f>
        <v>21592691.570833571</v>
      </c>
    </row>
    <row r="12" spans="1:4">
      <c r="A12" s="5">
        <v>38657</v>
      </c>
      <c r="B12" s="9">
        <f t="shared" si="0"/>
        <v>2005</v>
      </c>
      <c r="C12" s="20">
        <f>'Normalized Monthly Data'!B12</f>
        <v>22508551.010000002</v>
      </c>
      <c r="D12">
        <f>'Normalized Monthly Data'!U12</f>
        <v>22549662.185362354</v>
      </c>
    </row>
    <row r="13" spans="1:4">
      <c r="A13" s="5">
        <v>38687</v>
      </c>
      <c r="B13" s="9">
        <f t="shared" si="0"/>
        <v>2005</v>
      </c>
      <c r="C13" s="20">
        <f>'Normalized Monthly Data'!B13</f>
        <v>27451289.5</v>
      </c>
      <c r="D13">
        <f>'Normalized Monthly Data'!U13</f>
        <v>26353740.721454799</v>
      </c>
    </row>
    <row r="14" spans="1:4">
      <c r="A14" s="5">
        <v>38718</v>
      </c>
      <c r="B14" s="9">
        <f t="shared" si="0"/>
        <v>2006</v>
      </c>
      <c r="C14" s="20">
        <f>'Normalized Monthly Data'!B14</f>
        <v>25519571.829999998</v>
      </c>
      <c r="D14">
        <f>'Normalized Monthly Data'!U14</f>
        <v>27142486.127995569</v>
      </c>
    </row>
    <row r="15" spans="1:4">
      <c r="A15" s="5">
        <v>38749</v>
      </c>
      <c r="B15" s="9">
        <f t="shared" si="0"/>
        <v>2006</v>
      </c>
      <c r="C15" s="20">
        <f>'Normalized Monthly Data'!B15</f>
        <v>23636616.529999997</v>
      </c>
      <c r="D15">
        <f>'Normalized Monthly Data'!U15</f>
        <v>24115430.894078996</v>
      </c>
    </row>
    <row r="16" spans="1:4">
      <c r="A16" s="5">
        <v>38777</v>
      </c>
      <c r="B16" s="9">
        <f t="shared" si="0"/>
        <v>2006</v>
      </c>
      <c r="C16" s="20">
        <f>'Normalized Monthly Data'!B16</f>
        <v>24126650.760000002</v>
      </c>
      <c r="D16">
        <f>'Normalized Monthly Data'!U16</f>
        <v>23771535.349142317</v>
      </c>
    </row>
    <row r="17" spans="1:4">
      <c r="A17" s="5">
        <v>38808</v>
      </c>
      <c r="B17" s="9">
        <f t="shared" si="0"/>
        <v>2006</v>
      </c>
      <c r="C17" s="20">
        <f>'Normalized Monthly Data'!B17</f>
        <v>19562803.740000002</v>
      </c>
      <c r="D17">
        <f>'Normalized Monthly Data'!U17</f>
        <v>20518631.037976492</v>
      </c>
    </row>
    <row r="18" spans="1:4">
      <c r="A18" s="5">
        <v>38838</v>
      </c>
      <c r="B18" s="9">
        <f t="shared" si="0"/>
        <v>2006</v>
      </c>
      <c r="C18" s="20">
        <f>'Normalized Monthly Data'!B18</f>
        <v>19991986.050000001</v>
      </c>
      <c r="D18">
        <f>'Normalized Monthly Data'!U18</f>
        <v>20489258.477182277</v>
      </c>
    </row>
    <row r="19" spans="1:4">
      <c r="A19" s="5">
        <v>38869</v>
      </c>
      <c r="B19" s="9">
        <f t="shared" si="0"/>
        <v>2006</v>
      </c>
      <c r="C19" s="20">
        <f>'Normalized Monthly Data'!B19</f>
        <v>20889575.020000003</v>
      </c>
      <c r="D19">
        <f>'Normalized Monthly Data'!U19</f>
        <v>21698466.202086259</v>
      </c>
    </row>
    <row r="20" spans="1:4">
      <c r="A20" s="5">
        <v>38899</v>
      </c>
      <c r="B20" s="9">
        <f t="shared" si="0"/>
        <v>2006</v>
      </c>
      <c r="C20" s="20">
        <f>'Normalized Monthly Data'!B20</f>
        <v>24737970.199999999</v>
      </c>
      <c r="D20">
        <f>'Normalized Monthly Data'!U20</f>
        <v>24185868.149662375</v>
      </c>
    </row>
    <row r="21" spans="1:4">
      <c r="A21" s="5">
        <v>38930</v>
      </c>
      <c r="B21" s="9">
        <f t="shared" si="0"/>
        <v>2006</v>
      </c>
      <c r="C21" s="20">
        <f>'Normalized Monthly Data'!B21</f>
        <v>22593665.560000002</v>
      </c>
      <c r="D21">
        <f>'Normalized Monthly Data'!U21</f>
        <v>23001994.646265142</v>
      </c>
    </row>
    <row r="22" spans="1:4">
      <c r="A22" s="5">
        <v>38961</v>
      </c>
      <c r="B22" s="9">
        <f t="shared" si="0"/>
        <v>2006</v>
      </c>
      <c r="C22" s="20">
        <f>'Normalized Monthly Data'!B22</f>
        <v>19182041.209999997</v>
      </c>
      <c r="D22">
        <f>'Normalized Monthly Data'!U22</f>
        <v>19858745.01501308</v>
      </c>
    </row>
    <row r="23" spans="1:4">
      <c r="A23" s="5">
        <v>38991</v>
      </c>
      <c r="B23" s="9">
        <f t="shared" si="0"/>
        <v>2006</v>
      </c>
      <c r="C23" s="20">
        <f>'Normalized Monthly Data'!B23</f>
        <v>21407417.84</v>
      </c>
      <c r="D23">
        <f>'Normalized Monthly Data'!U23</f>
        <v>21566849.356714226</v>
      </c>
    </row>
    <row r="24" spans="1:4">
      <c r="A24" s="5">
        <v>39022</v>
      </c>
      <c r="B24" s="9">
        <f t="shared" si="0"/>
        <v>2006</v>
      </c>
      <c r="C24" s="20">
        <f>'Normalized Monthly Data'!B24</f>
        <v>22027561.960000001</v>
      </c>
      <c r="D24">
        <f>'Normalized Monthly Data'!U24</f>
        <v>22543099.89312062</v>
      </c>
    </row>
    <row r="25" spans="1:4">
      <c r="A25" s="5">
        <v>39052</v>
      </c>
      <c r="B25" s="9">
        <f t="shared" si="0"/>
        <v>2006</v>
      </c>
      <c r="C25" s="20">
        <f>'Normalized Monthly Data'!B25</f>
        <v>25361773.539999999</v>
      </c>
      <c r="D25">
        <f>'Normalized Monthly Data'!U25</f>
        <v>26350315.071515847</v>
      </c>
    </row>
    <row r="26" spans="1:4">
      <c r="A26" s="5">
        <v>39083</v>
      </c>
      <c r="B26" s="9">
        <f t="shared" si="0"/>
        <v>2007</v>
      </c>
      <c r="C26" s="20">
        <f>'Normalized Monthly Data'!B26</f>
        <v>25989297.806666661</v>
      </c>
      <c r="D26">
        <f>'Normalized Monthly Data'!U26</f>
        <v>27158616.440770775</v>
      </c>
    </row>
    <row r="27" spans="1:4">
      <c r="A27" s="5">
        <v>39114</v>
      </c>
      <c r="B27" s="9">
        <f t="shared" si="0"/>
        <v>2007</v>
      </c>
      <c r="C27" s="20">
        <f>'Normalized Monthly Data'!B27</f>
        <v>25405002.176666662</v>
      </c>
      <c r="D27">
        <f>'Normalized Monthly Data'!U27</f>
        <v>24099182.634092364</v>
      </c>
    </row>
    <row r="28" spans="1:4">
      <c r="A28" s="5">
        <v>39142</v>
      </c>
      <c r="B28" s="9">
        <f t="shared" si="0"/>
        <v>2007</v>
      </c>
      <c r="C28" s="20">
        <f>'Normalized Monthly Data'!B28</f>
        <v>24292353.446666665</v>
      </c>
      <c r="D28">
        <f>'Normalized Monthly Data'!U28</f>
        <v>23638963.462604754</v>
      </c>
    </row>
    <row r="29" spans="1:4">
      <c r="A29" s="5">
        <v>39173</v>
      </c>
      <c r="B29" s="9">
        <f t="shared" si="0"/>
        <v>2007</v>
      </c>
      <c r="C29" s="20">
        <f>'Normalized Monthly Data'!B29</f>
        <v>21175397.006666664</v>
      </c>
      <c r="D29">
        <f>'Normalized Monthly Data'!U29</f>
        <v>20424987.049642872</v>
      </c>
    </row>
    <row r="30" spans="1:4">
      <c r="A30" s="5">
        <v>39203</v>
      </c>
      <c r="B30" s="9">
        <f t="shared" si="0"/>
        <v>2007</v>
      </c>
      <c r="C30" s="20">
        <f>'Normalized Monthly Data'!B30</f>
        <v>19844241.896666665</v>
      </c>
      <c r="D30">
        <f>'Normalized Monthly Data'!U30</f>
        <v>20269604.894552827</v>
      </c>
    </row>
    <row r="31" spans="1:4">
      <c r="A31" s="5">
        <v>39234</v>
      </c>
      <c r="B31" s="9">
        <f t="shared" si="0"/>
        <v>2007</v>
      </c>
      <c r="C31" s="20">
        <f>'Normalized Monthly Data'!B31</f>
        <v>22507117.626666661</v>
      </c>
      <c r="D31">
        <f>'Normalized Monthly Data'!U31</f>
        <v>21436748.078950077</v>
      </c>
    </row>
    <row r="32" spans="1:4">
      <c r="A32" s="5">
        <v>39264</v>
      </c>
      <c r="B32" s="9">
        <f t="shared" si="0"/>
        <v>2007</v>
      </c>
      <c r="C32" s="20">
        <f>'Normalized Monthly Data'!B32</f>
        <v>22641026.906666666</v>
      </c>
      <c r="D32">
        <f>'Normalized Monthly Data'!U32</f>
        <v>24208455.77426751</v>
      </c>
    </row>
    <row r="33" spans="1:4">
      <c r="A33" s="5">
        <v>39295</v>
      </c>
      <c r="B33" s="9">
        <f t="shared" si="0"/>
        <v>2007</v>
      </c>
      <c r="C33" s="20">
        <f>'Normalized Monthly Data'!B33</f>
        <v>23733180.766666666</v>
      </c>
      <c r="D33">
        <f>'Normalized Monthly Data'!U33</f>
        <v>23027718.913173057</v>
      </c>
    </row>
    <row r="34" spans="1:4">
      <c r="A34" s="5">
        <v>39326</v>
      </c>
      <c r="B34" s="9">
        <f t="shared" ref="B34:B65" si="1">YEAR(A34)</f>
        <v>2007</v>
      </c>
      <c r="C34" s="20">
        <f>'Normalized Monthly Data'!B34</f>
        <v>20748753.376666665</v>
      </c>
      <c r="D34">
        <f>'Normalized Monthly Data'!U34</f>
        <v>19942493.074778195</v>
      </c>
    </row>
    <row r="35" spans="1:4">
      <c r="A35" s="5">
        <v>39356</v>
      </c>
      <c r="B35" s="9">
        <f t="shared" si="1"/>
        <v>2007</v>
      </c>
      <c r="C35" s="20">
        <f>'Normalized Monthly Data'!B35</f>
        <v>21043161.836666662</v>
      </c>
      <c r="D35">
        <f>'Normalized Monthly Data'!U35</f>
        <v>21699211.282428179</v>
      </c>
    </row>
    <row r="36" spans="1:4">
      <c r="A36" s="5">
        <v>39387</v>
      </c>
      <c r="B36" s="9">
        <f t="shared" si="1"/>
        <v>2007</v>
      </c>
      <c r="C36" s="20">
        <f>'Normalized Monthly Data'!B36</f>
        <v>23066783.216666665</v>
      </c>
      <c r="D36">
        <f>'Normalized Monthly Data'!U36</f>
        <v>22597882.063263226</v>
      </c>
    </row>
    <row r="37" spans="1:4">
      <c r="A37" s="5">
        <v>39417</v>
      </c>
      <c r="B37" s="9">
        <f t="shared" si="1"/>
        <v>2007</v>
      </c>
      <c r="C37" s="20">
        <f>'Normalized Monthly Data'!B37</f>
        <v>27007513.506666664</v>
      </c>
      <c r="D37">
        <f>'Normalized Monthly Data'!U37</f>
        <v>26340524.123359147</v>
      </c>
    </row>
    <row r="38" spans="1:4">
      <c r="A38" s="5">
        <v>39448</v>
      </c>
      <c r="B38" s="9">
        <f t="shared" si="1"/>
        <v>2008</v>
      </c>
      <c r="C38" s="20">
        <f>'Normalized Monthly Data'!B38</f>
        <v>26898401.383333337</v>
      </c>
      <c r="D38">
        <f>'Normalized Monthly Data'!U38</f>
        <v>27206941.299083449</v>
      </c>
    </row>
    <row r="39" spans="1:4">
      <c r="A39" s="5">
        <v>39479</v>
      </c>
      <c r="B39" s="9">
        <f t="shared" si="1"/>
        <v>2008</v>
      </c>
      <c r="C39" s="20">
        <f>'Normalized Monthly Data'!B39</f>
        <v>25491713.493333336</v>
      </c>
      <c r="D39">
        <f>'Normalized Monthly Data'!U39</f>
        <v>24946615.852780782</v>
      </c>
    </row>
    <row r="40" spans="1:4">
      <c r="A40" s="5">
        <v>39508</v>
      </c>
      <c r="B40" s="9">
        <f t="shared" si="1"/>
        <v>2008</v>
      </c>
      <c r="C40" s="20">
        <f>'Normalized Monthly Data'!B40</f>
        <v>25384508.963333335</v>
      </c>
      <c r="D40">
        <f>'Normalized Monthly Data'!U40</f>
        <v>23657954.376846202</v>
      </c>
    </row>
    <row r="41" spans="1:4">
      <c r="A41" s="5">
        <v>39539</v>
      </c>
      <c r="B41" s="9">
        <f t="shared" si="1"/>
        <v>2008</v>
      </c>
      <c r="C41" s="20">
        <f>'Normalized Monthly Data'!B41</f>
        <v>20527641.313333336</v>
      </c>
      <c r="D41">
        <f>'Normalized Monthly Data'!U41</f>
        <v>20628563.432710428</v>
      </c>
    </row>
    <row r="42" spans="1:4">
      <c r="A42" s="5">
        <v>39569</v>
      </c>
      <c r="B42" s="9">
        <f t="shared" si="1"/>
        <v>2008</v>
      </c>
      <c r="C42" s="20">
        <f>'Normalized Monthly Data'!B42</f>
        <v>19827797.303333335</v>
      </c>
      <c r="D42">
        <f>'Normalized Monthly Data'!U42</f>
        <v>20162862.255334985</v>
      </c>
    </row>
    <row r="43" spans="1:4">
      <c r="A43" s="5">
        <v>39600</v>
      </c>
      <c r="B43" s="9">
        <f t="shared" si="1"/>
        <v>2008</v>
      </c>
      <c r="C43" s="20">
        <f>'Normalized Monthly Data'!B43</f>
        <v>21414260.283333335</v>
      </c>
      <c r="D43">
        <f>'Normalized Monthly Data'!U43</f>
        <v>21394670.571643721</v>
      </c>
    </row>
    <row r="44" spans="1:4">
      <c r="A44" s="5">
        <v>39630</v>
      </c>
      <c r="B44" s="9">
        <f t="shared" si="1"/>
        <v>2008</v>
      </c>
      <c r="C44" s="20">
        <f>'Normalized Monthly Data'!B44</f>
        <v>23762525.153333336</v>
      </c>
      <c r="D44">
        <f>'Normalized Monthly Data'!U44</f>
        <v>24134183.721423682</v>
      </c>
    </row>
    <row r="45" spans="1:4">
      <c r="A45" s="5">
        <v>39661</v>
      </c>
      <c r="B45" s="9">
        <f t="shared" si="1"/>
        <v>2008</v>
      </c>
      <c r="C45" s="20">
        <f>'Normalized Monthly Data'!B45</f>
        <v>22118269.213333335</v>
      </c>
      <c r="D45">
        <f>'Normalized Monthly Data'!U45</f>
        <v>22911198.292598139</v>
      </c>
    </row>
    <row r="46" spans="1:4">
      <c r="A46" s="5">
        <v>39692</v>
      </c>
      <c r="B46" s="9">
        <f t="shared" si="1"/>
        <v>2008</v>
      </c>
      <c r="C46" s="20">
        <f>'Normalized Monthly Data'!B46</f>
        <v>20204472.273333337</v>
      </c>
      <c r="D46">
        <f>'Normalized Monthly Data'!U46</f>
        <v>19781139.325842481</v>
      </c>
    </row>
    <row r="47" spans="1:4">
      <c r="A47" s="5">
        <v>39722</v>
      </c>
      <c r="B47" s="9">
        <f t="shared" si="1"/>
        <v>2008</v>
      </c>
      <c r="C47" s="20">
        <f>'Normalized Monthly Data'!B47</f>
        <v>21060690.823333338</v>
      </c>
      <c r="D47">
        <f>'Normalized Monthly Data'!U47</f>
        <v>21398841.301924594</v>
      </c>
    </row>
    <row r="48" spans="1:4">
      <c r="A48" s="5">
        <v>39753</v>
      </c>
      <c r="B48" s="9">
        <f t="shared" si="1"/>
        <v>2008</v>
      </c>
      <c r="C48" s="20">
        <f>'Normalized Monthly Data'!B48</f>
        <v>23006111.283333331</v>
      </c>
      <c r="D48">
        <f>'Normalized Monthly Data'!U48</f>
        <v>22039035.58233805</v>
      </c>
    </row>
    <row r="49" spans="1:4">
      <c r="A49" s="5">
        <v>39783</v>
      </c>
      <c r="B49" s="9">
        <f t="shared" si="1"/>
        <v>2008</v>
      </c>
      <c r="C49" s="20">
        <f>'Normalized Monthly Data'!B49</f>
        <v>27318717.57333333</v>
      </c>
      <c r="D49">
        <f>'Normalized Monthly Data'!U49</f>
        <v>25901505.965736412</v>
      </c>
    </row>
    <row r="50" spans="1:4">
      <c r="A50" s="5">
        <v>39814</v>
      </c>
      <c r="B50" s="9">
        <f t="shared" si="1"/>
        <v>2009</v>
      </c>
      <c r="C50" s="20">
        <f>'Normalized Monthly Data'!B50</f>
        <v>28195934.98</v>
      </c>
      <c r="D50">
        <f>'Normalized Monthly Data'!U50</f>
        <v>26522269.251086801</v>
      </c>
    </row>
    <row r="51" spans="1:4">
      <c r="A51" s="5">
        <v>39845</v>
      </c>
      <c r="B51" s="9">
        <f t="shared" si="1"/>
        <v>2009</v>
      </c>
      <c r="C51" s="20">
        <f>'Normalized Monthly Data'!B51</f>
        <v>23533242.719999995</v>
      </c>
      <c r="D51">
        <f>'Normalized Monthly Data'!U51</f>
        <v>23375661.734704331</v>
      </c>
    </row>
    <row r="52" spans="1:4">
      <c r="A52" s="5">
        <v>39873</v>
      </c>
      <c r="B52" s="9">
        <f t="shared" si="1"/>
        <v>2009</v>
      </c>
      <c r="C52" s="20">
        <f>'Normalized Monthly Data'!B52</f>
        <v>23805160.720000003</v>
      </c>
      <c r="D52">
        <f>'Normalized Monthly Data'!U52</f>
        <v>22970421.727383308</v>
      </c>
    </row>
    <row r="53" spans="1:4">
      <c r="A53" s="5">
        <v>39904</v>
      </c>
      <c r="B53" s="9">
        <f t="shared" si="1"/>
        <v>2009</v>
      </c>
      <c r="C53" s="20">
        <f>'Normalized Monthly Data'!B53</f>
        <v>21691888.189999998</v>
      </c>
      <c r="D53">
        <f>'Normalized Monthly Data'!U53</f>
        <v>19679049.586074442</v>
      </c>
    </row>
    <row r="54" spans="1:4">
      <c r="A54" s="5">
        <v>39934</v>
      </c>
      <c r="B54" s="9">
        <f t="shared" si="1"/>
        <v>2009</v>
      </c>
      <c r="C54" s="20">
        <f>'Normalized Monthly Data'!B54</f>
        <v>19644740.68</v>
      </c>
      <c r="D54">
        <f>'Normalized Monthly Data'!U54</f>
        <v>19349043.970739722</v>
      </c>
    </row>
    <row r="55" spans="1:4">
      <c r="A55" s="5">
        <v>39965</v>
      </c>
      <c r="B55" s="9">
        <f t="shared" si="1"/>
        <v>2009</v>
      </c>
      <c r="C55" s="20">
        <f>'Normalized Monthly Data'!B55</f>
        <v>19976014.390000004</v>
      </c>
      <c r="D55">
        <f>'Normalized Monthly Data'!U55</f>
        <v>20684353.303551715</v>
      </c>
    </row>
    <row r="56" spans="1:4">
      <c r="A56" s="5">
        <v>39995</v>
      </c>
      <c r="B56" s="9">
        <f t="shared" si="1"/>
        <v>2009</v>
      </c>
      <c r="C56" s="20">
        <f>'Normalized Monthly Data'!B56</f>
        <v>20346936.549999997</v>
      </c>
      <c r="D56">
        <f>'Normalized Monthly Data'!U56</f>
        <v>23330143.418185495</v>
      </c>
    </row>
    <row r="57" spans="1:4">
      <c r="A57" s="5">
        <v>40026</v>
      </c>
      <c r="B57" s="9">
        <f t="shared" si="1"/>
        <v>2009</v>
      </c>
      <c r="C57" s="20">
        <f>'Normalized Monthly Data'!B57</f>
        <v>22334126.620000001</v>
      </c>
      <c r="D57">
        <f>'Normalized Monthly Data'!U57</f>
        <v>21965097.129101478</v>
      </c>
    </row>
    <row r="58" spans="1:4">
      <c r="A58" s="5">
        <v>40057</v>
      </c>
      <c r="B58" s="9">
        <f t="shared" si="1"/>
        <v>2009</v>
      </c>
      <c r="C58" s="20">
        <f>'Normalized Monthly Data'!B58</f>
        <v>19258864.259999998</v>
      </c>
      <c r="D58">
        <f>'Normalized Monthly Data'!U58</f>
        <v>18886696.656985268</v>
      </c>
    </row>
    <row r="59" spans="1:4">
      <c r="A59" s="5">
        <v>40087</v>
      </c>
      <c r="B59" s="9">
        <f t="shared" si="1"/>
        <v>2009</v>
      </c>
      <c r="C59" s="20">
        <f>'Normalized Monthly Data'!B59</f>
        <v>20756342.680000003</v>
      </c>
      <c r="D59">
        <f>'Normalized Monthly Data'!U59</f>
        <v>20501077.963540234</v>
      </c>
    </row>
    <row r="60" spans="1:4">
      <c r="A60" s="5">
        <v>40118</v>
      </c>
      <c r="B60" s="9">
        <f t="shared" si="1"/>
        <v>2009</v>
      </c>
      <c r="C60" s="20">
        <f>'Normalized Monthly Data'!B60</f>
        <v>21120714.619999994</v>
      </c>
      <c r="D60">
        <f>'Normalized Monthly Data'!U60</f>
        <v>21474007.830419485</v>
      </c>
    </row>
    <row r="61" spans="1:4">
      <c r="A61" s="5">
        <v>40148</v>
      </c>
      <c r="B61" s="9">
        <f t="shared" si="1"/>
        <v>2009</v>
      </c>
      <c r="C61" s="20">
        <f>'Normalized Monthly Data'!B61</f>
        <v>25946111.009999998</v>
      </c>
      <c r="D61">
        <f>'Normalized Monthly Data'!U61</f>
        <v>25452617.813144419</v>
      </c>
    </row>
    <row r="62" spans="1:4">
      <c r="A62" s="5">
        <v>40179</v>
      </c>
      <c r="B62" s="9">
        <f t="shared" si="1"/>
        <v>2010</v>
      </c>
      <c r="C62" s="20">
        <f>'Normalized Monthly Data'!B62</f>
        <v>26142073.753333338</v>
      </c>
      <c r="D62">
        <f>'Normalized Monthly Data'!U62</f>
        <v>26112032.955862217</v>
      </c>
    </row>
    <row r="63" spans="1:4">
      <c r="A63" s="5">
        <v>40210</v>
      </c>
      <c r="B63" s="9">
        <f t="shared" si="1"/>
        <v>2010</v>
      </c>
      <c r="C63" s="20">
        <f>'Normalized Monthly Data'!B63</f>
        <v>22846232.453333337</v>
      </c>
      <c r="D63">
        <f>'Normalized Monthly Data'!U63</f>
        <v>23123721.592925228</v>
      </c>
    </row>
    <row r="64" spans="1:4">
      <c r="A64" s="5">
        <v>40238</v>
      </c>
      <c r="B64" s="9">
        <f t="shared" si="1"/>
        <v>2010</v>
      </c>
      <c r="C64" s="20">
        <f>'Normalized Monthly Data'!B64</f>
        <v>21856743.573333338</v>
      </c>
      <c r="D64">
        <f>'Normalized Monthly Data'!U64</f>
        <v>22786375.373430658</v>
      </c>
    </row>
    <row r="65" spans="1:4">
      <c r="A65" s="5">
        <v>40269</v>
      </c>
      <c r="B65" s="9">
        <f t="shared" si="1"/>
        <v>2010</v>
      </c>
      <c r="C65" s="20">
        <f>'Normalized Monthly Data'!B65</f>
        <v>18311020.943333331</v>
      </c>
      <c r="D65">
        <f>'Normalized Monthly Data'!U65</f>
        <v>19659572.670172844</v>
      </c>
    </row>
    <row r="66" spans="1:4">
      <c r="A66" s="5">
        <v>40299</v>
      </c>
      <c r="B66" s="9">
        <f t="shared" ref="B66:B97" si="2">YEAR(A66)</f>
        <v>2010</v>
      </c>
      <c r="C66" s="20">
        <f>'Normalized Monthly Data'!B66</f>
        <v>19813333.883333333</v>
      </c>
      <c r="D66">
        <f>'Normalized Monthly Data'!U66</f>
        <v>19390911.517222468</v>
      </c>
    </row>
    <row r="67" spans="1:4">
      <c r="A67" s="5">
        <v>40330</v>
      </c>
      <c r="B67" s="9">
        <f t="shared" si="2"/>
        <v>2010</v>
      </c>
      <c r="C67" s="20">
        <f>'Normalized Monthly Data'!B67</f>
        <v>20211623.123333335</v>
      </c>
      <c r="D67">
        <f>'Normalized Monthly Data'!U67</f>
        <v>20797251.280163702</v>
      </c>
    </row>
    <row r="68" spans="1:4">
      <c r="A68" s="5">
        <v>40360</v>
      </c>
      <c r="B68" s="9">
        <f t="shared" si="2"/>
        <v>2010</v>
      </c>
      <c r="C68" s="20">
        <f>'Normalized Monthly Data'!B68</f>
        <v>24129649.153333332</v>
      </c>
      <c r="D68">
        <f>'Normalized Monthly Data'!U68</f>
        <v>23326717.768246546</v>
      </c>
    </row>
    <row r="69" spans="1:4">
      <c r="A69" s="5">
        <v>40391</v>
      </c>
      <c r="B69" s="9">
        <f t="shared" si="2"/>
        <v>2010</v>
      </c>
      <c r="C69" s="20">
        <f>'Normalized Monthly Data'!B69</f>
        <v>23362004.293333333</v>
      </c>
      <c r="D69">
        <f>'Normalized Monthly Data'!U69</f>
        <v>21948940.882727027</v>
      </c>
    </row>
    <row r="70" spans="1:4">
      <c r="A70" s="5">
        <v>40422</v>
      </c>
      <c r="B70" s="9">
        <f t="shared" si="2"/>
        <v>2010</v>
      </c>
      <c r="C70" s="20">
        <f>'Normalized Monthly Data'!B70</f>
        <v>18923454.90333334</v>
      </c>
      <c r="D70">
        <f>'Normalized Monthly Data'!U70</f>
        <v>18728387.536740158</v>
      </c>
    </row>
    <row r="71" spans="1:4">
      <c r="A71" s="5">
        <v>40452</v>
      </c>
      <c r="B71" s="9">
        <f t="shared" si="2"/>
        <v>2010</v>
      </c>
      <c r="C71" s="20">
        <f>'Normalized Monthly Data'!B71</f>
        <v>19435090.90333334</v>
      </c>
      <c r="D71">
        <f>'Normalized Monthly Data'!U71</f>
        <v>20236131.18448909</v>
      </c>
    </row>
    <row r="72" spans="1:4">
      <c r="A72" s="5">
        <v>40483</v>
      </c>
      <c r="B72" s="9">
        <f t="shared" si="2"/>
        <v>2010</v>
      </c>
      <c r="C72" s="20">
        <f>'Normalized Monthly Data'!B72</f>
        <v>21055943.953333341</v>
      </c>
      <c r="D72">
        <f>'Normalized Monthly Data'!U72</f>
        <v>21425565.024895377</v>
      </c>
    </row>
    <row r="73" spans="1:4">
      <c r="A73" s="5">
        <v>40513</v>
      </c>
      <c r="B73" s="9">
        <f t="shared" si="2"/>
        <v>2010</v>
      </c>
      <c r="C73" s="20">
        <f>'Normalized Monthly Data'!B73</f>
        <v>25379014.213333335</v>
      </c>
      <c r="D73">
        <f>'Normalized Monthly Data'!U73</f>
        <v>25368567.778943513</v>
      </c>
    </row>
    <row r="74" spans="1:4">
      <c r="A74" s="5">
        <v>40544</v>
      </c>
      <c r="B74" s="9">
        <f t="shared" si="2"/>
        <v>2011</v>
      </c>
      <c r="C74" s="20">
        <f>'Normalized Monthly Data'!B74</f>
        <v>25968288.383333337</v>
      </c>
      <c r="D74">
        <f>'Normalized Monthly Data'!U74</f>
        <v>26128071.255025238</v>
      </c>
    </row>
    <row r="75" spans="1:4">
      <c r="A75" s="5">
        <v>40575</v>
      </c>
      <c r="B75" s="9">
        <f t="shared" si="2"/>
        <v>2011</v>
      </c>
      <c r="C75" s="20">
        <f>'Normalized Monthly Data'!B75</f>
        <v>22895626.133333344</v>
      </c>
      <c r="D75">
        <f>'Normalized Monthly Data'!U75</f>
        <v>23152674.51574811</v>
      </c>
    </row>
    <row r="76" spans="1:4">
      <c r="A76" s="5">
        <v>40603</v>
      </c>
      <c r="B76" s="9">
        <f t="shared" si="2"/>
        <v>2011</v>
      </c>
      <c r="C76" s="20">
        <f>'Normalized Monthly Data'!B76</f>
        <v>23442172.173333336</v>
      </c>
      <c r="D76">
        <f>'Normalized Monthly Data'!U76</f>
        <v>22938017.221022226</v>
      </c>
    </row>
    <row r="77" spans="1:4">
      <c r="A77" s="5">
        <v>40634</v>
      </c>
      <c r="B77" s="9">
        <f t="shared" si="2"/>
        <v>2011</v>
      </c>
      <c r="C77" s="20">
        <f>'Normalized Monthly Data'!B77</f>
        <v>19943782.243333336</v>
      </c>
      <c r="D77">
        <f>'Normalized Monthly Data'!U77</f>
        <v>19691662.235298511</v>
      </c>
    </row>
    <row r="78" spans="1:4">
      <c r="A78" s="5">
        <v>40664</v>
      </c>
      <c r="B78" s="9">
        <f t="shared" si="2"/>
        <v>2011</v>
      </c>
      <c r="C78" s="20">
        <f>'Normalized Monthly Data'!B78</f>
        <v>19207800.74333334</v>
      </c>
      <c r="D78">
        <f>'Normalized Monthly Data'!U78</f>
        <v>19429642.421402428</v>
      </c>
    </row>
    <row r="79" spans="1:4">
      <c r="A79" s="5">
        <v>40695</v>
      </c>
      <c r="B79" s="9">
        <f t="shared" si="2"/>
        <v>2011</v>
      </c>
      <c r="C79" s="20">
        <f>'Normalized Monthly Data'!B79</f>
        <v>19760831.673333336</v>
      </c>
      <c r="D79">
        <f>'Normalized Monthly Data'!U79</f>
        <v>20619570.224428799</v>
      </c>
    </row>
    <row r="80" spans="1:4">
      <c r="A80" s="5">
        <v>40725</v>
      </c>
      <c r="B80" s="9">
        <f t="shared" si="2"/>
        <v>2011</v>
      </c>
      <c r="C80" s="20">
        <f>'Normalized Monthly Data'!B80</f>
        <v>25169327.073333334</v>
      </c>
      <c r="D80">
        <f>'Normalized Monthly Data'!U80</f>
        <v>23126344.107494708</v>
      </c>
    </row>
    <row r="81" spans="1:4">
      <c r="A81" s="5">
        <v>40756</v>
      </c>
      <c r="B81" s="9">
        <f t="shared" si="2"/>
        <v>2011</v>
      </c>
      <c r="C81" s="20">
        <f>'Normalized Monthly Data'!B81</f>
        <v>22460865.073333338</v>
      </c>
      <c r="D81">
        <f>'Normalized Monthly Data'!U81</f>
        <v>21994129.098736919</v>
      </c>
    </row>
    <row r="82" spans="1:4">
      <c r="A82" s="5">
        <v>40787</v>
      </c>
      <c r="B82" s="9">
        <f t="shared" si="2"/>
        <v>2011</v>
      </c>
      <c r="C82" s="20">
        <f>'Normalized Monthly Data'!B82</f>
        <v>19343184.393333334</v>
      </c>
      <c r="D82">
        <f>'Normalized Monthly Data'!U82</f>
        <v>18954288.470375933</v>
      </c>
    </row>
    <row r="83" spans="1:4">
      <c r="A83" s="5">
        <v>40817</v>
      </c>
      <c r="B83" s="9">
        <f t="shared" si="2"/>
        <v>2011</v>
      </c>
      <c r="C83" s="20">
        <f>'Normalized Monthly Data'!B83</f>
        <v>19754696.887333337</v>
      </c>
      <c r="D83">
        <f>'Normalized Monthly Data'!U83</f>
        <v>20484632.70952962</v>
      </c>
    </row>
    <row r="84" spans="1:4">
      <c r="A84" s="5">
        <v>40848</v>
      </c>
      <c r="B84" s="9">
        <f t="shared" si="2"/>
        <v>2011</v>
      </c>
      <c r="C84" s="20">
        <f>'Normalized Monthly Data'!B84</f>
        <v>20484671.063333333</v>
      </c>
      <c r="D84">
        <f>'Normalized Monthly Data'!U84</f>
        <v>21431917.356313504</v>
      </c>
    </row>
    <row r="85" spans="1:4">
      <c r="A85" s="5">
        <v>40878</v>
      </c>
      <c r="B85" s="9">
        <f t="shared" si="2"/>
        <v>2011</v>
      </c>
      <c r="C85" s="20">
        <f>'Normalized Monthly Data'!B85</f>
        <v>24136908.163333334</v>
      </c>
      <c r="D85">
        <f>'Normalized Monthly Data'!U85</f>
        <v>25213395.301001191</v>
      </c>
    </row>
    <row r="86" spans="1:4">
      <c r="A86" s="5">
        <v>40909</v>
      </c>
      <c r="B86" s="9">
        <f t="shared" si="2"/>
        <v>2012</v>
      </c>
      <c r="C86" s="20">
        <f>'Normalized Monthly Data'!B86</f>
        <v>24503624.296666659</v>
      </c>
      <c r="D86">
        <f>'Normalized Monthly Data'!U86</f>
        <v>26015055.331201825</v>
      </c>
    </row>
    <row r="87" spans="1:4">
      <c r="A87" s="5">
        <v>40940</v>
      </c>
      <c r="B87" s="9">
        <f t="shared" si="2"/>
        <v>2012</v>
      </c>
      <c r="C87" s="20">
        <f>'Normalized Monthly Data'!B87</f>
        <v>21864892.256666664</v>
      </c>
      <c r="D87">
        <f>'Normalized Monthly Data'!U87</f>
        <v>23728992.651191618</v>
      </c>
    </row>
    <row r="88" spans="1:4">
      <c r="A88" s="5">
        <v>40969</v>
      </c>
      <c r="B88" s="9">
        <f t="shared" si="2"/>
        <v>2012</v>
      </c>
      <c r="C88" s="20">
        <f>'Normalized Monthly Data'!B88</f>
        <v>20378098.906666666</v>
      </c>
      <c r="D88">
        <f>'Normalized Monthly Data'!U88</f>
        <v>22576210.76452212</v>
      </c>
    </row>
    <row r="89" spans="1:4">
      <c r="A89" s="5">
        <v>41000</v>
      </c>
      <c r="B89" s="9">
        <f t="shared" si="2"/>
        <v>2012</v>
      </c>
      <c r="C89" s="20">
        <f>'Normalized Monthly Data'!B89</f>
        <v>18775059.906666663</v>
      </c>
      <c r="D89">
        <f>'Normalized Monthly Data'!U89</f>
        <v>19452636.717179269</v>
      </c>
    </row>
    <row r="90" spans="1:4">
      <c r="A90" s="5">
        <v>41030</v>
      </c>
      <c r="B90" s="9">
        <f t="shared" si="2"/>
        <v>2012</v>
      </c>
      <c r="C90" s="20">
        <f>'Normalized Monthly Data'!B90</f>
        <v>18685878.536666665</v>
      </c>
      <c r="D90">
        <f>'Normalized Monthly Data'!U90</f>
        <v>19371513.648133427</v>
      </c>
    </row>
    <row r="91" spans="1:4">
      <c r="A91" s="5">
        <v>41061</v>
      </c>
      <c r="B91" s="9">
        <f t="shared" si="2"/>
        <v>2012</v>
      </c>
      <c r="C91" s="20">
        <f>'Normalized Monthly Data'!B91</f>
        <v>20735989.536666665</v>
      </c>
      <c r="D91">
        <f>'Normalized Monthly Data'!U91</f>
        <v>20580629.359425228</v>
      </c>
    </row>
    <row r="92" spans="1:4">
      <c r="A92" s="5">
        <v>41091</v>
      </c>
      <c r="B92" s="9">
        <f t="shared" si="2"/>
        <v>2012</v>
      </c>
      <c r="C92" s="20">
        <f>'Normalized Monthly Data'!B92</f>
        <v>24756579.266666666</v>
      </c>
      <c r="D92">
        <f>'Normalized Monthly Data'!U92</f>
        <v>23219962.16222908</v>
      </c>
    </row>
    <row r="93" spans="1:4">
      <c r="A93" s="5">
        <v>41122</v>
      </c>
      <c r="B93" s="9">
        <f t="shared" si="2"/>
        <v>2012</v>
      </c>
      <c r="C93" s="20">
        <f>'Normalized Monthly Data'!B93</f>
        <v>21905861.66666666</v>
      </c>
      <c r="D93">
        <f>'Normalized Monthly Data'!U93</f>
        <v>22039225.301134627</v>
      </c>
    </row>
    <row r="94" spans="1:4">
      <c r="A94" s="5">
        <v>41153</v>
      </c>
      <c r="B94" s="9">
        <f t="shared" si="2"/>
        <v>2012</v>
      </c>
      <c r="C94" s="20">
        <f>'Normalized Monthly Data'!B94</f>
        <v>18885814.516666662</v>
      </c>
      <c r="D94">
        <f>'Normalized Monthly Data'!U94</f>
        <v>18795795.322906461</v>
      </c>
    </row>
    <row r="95" spans="1:4">
      <c r="A95" s="5">
        <v>41183</v>
      </c>
      <c r="B95" s="9">
        <f t="shared" si="2"/>
        <v>2012</v>
      </c>
      <c r="C95" s="20">
        <f>'Normalized Monthly Data'!B95</f>
        <v>19665509.326666664</v>
      </c>
      <c r="D95">
        <f>'Normalized Monthly Data'!U95</f>
        <v>20478254.444512244</v>
      </c>
    </row>
    <row r="96" spans="1:4">
      <c r="A96" s="5">
        <v>41214</v>
      </c>
      <c r="B96" s="9">
        <f t="shared" si="2"/>
        <v>2012</v>
      </c>
      <c r="C96" s="20">
        <f>'Normalized Monthly Data'!B96</f>
        <v>21360467.68666666</v>
      </c>
      <c r="D96">
        <f>'Normalized Monthly Data'!U96</f>
        <v>21360781.945772462</v>
      </c>
    </row>
    <row r="97" spans="1:4">
      <c r="A97" s="5">
        <v>41244</v>
      </c>
      <c r="B97" s="9">
        <f t="shared" si="2"/>
        <v>2012</v>
      </c>
      <c r="C97" s="20">
        <f>'Normalized Monthly Data'!B97</f>
        <v>23911472.796666663</v>
      </c>
      <c r="D97">
        <f>'Normalized Monthly Data'!U97</f>
        <v>25103424.005868383</v>
      </c>
    </row>
    <row r="98" spans="1:4">
      <c r="A98" s="5">
        <v>41275</v>
      </c>
      <c r="B98" s="9">
        <f t="shared" ref="B98:B129" si="3">YEAR(A98)</f>
        <v>2013</v>
      </c>
      <c r="C98" s="20">
        <f>'Normalized Monthly Data'!B98</f>
        <v>24740826.696666665</v>
      </c>
      <c r="D98">
        <f>'Normalized Monthly Data'!U98</f>
        <v>26021499.676232129</v>
      </c>
    </row>
    <row r="99" spans="1:4">
      <c r="A99" s="21">
        <v>41306</v>
      </c>
      <c r="B99" s="22">
        <f t="shared" si="3"/>
        <v>2013</v>
      </c>
      <c r="C99" s="20">
        <f>'Normalized Monthly Data'!B99</f>
        <v>22536631.536666662</v>
      </c>
      <c r="D99">
        <f>'Normalized Monthly Data'!U99</f>
        <v>22826370.307512999</v>
      </c>
    </row>
    <row r="100" spans="1:4">
      <c r="A100" s="5">
        <v>41334</v>
      </c>
      <c r="B100" s="9">
        <f t="shared" si="3"/>
        <v>2013</v>
      </c>
      <c r="C100" s="20">
        <f>'Normalized Monthly Data'!B100</f>
        <v>22952454.086666659</v>
      </c>
      <c r="D100">
        <f>'Normalized Monthly Data'!U100</f>
        <v>22382202.401988029</v>
      </c>
    </row>
    <row r="101" spans="1:4">
      <c r="A101" s="5">
        <v>41365</v>
      </c>
      <c r="B101" s="9">
        <f t="shared" si="3"/>
        <v>2013</v>
      </c>
      <c r="C101" s="20">
        <f>'Normalized Monthly Data'!B101</f>
        <v>20061175.656666666</v>
      </c>
      <c r="D101">
        <f>'Normalized Monthly Data'!U101</f>
        <v>19284825.656413626</v>
      </c>
    </row>
    <row r="102" spans="1:4">
      <c r="A102" s="5">
        <v>41395</v>
      </c>
      <c r="B102" s="9">
        <f t="shared" si="3"/>
        <v>2013</v>
      </c>
      <c r="C102" s="20">
        <f>'Normalized Monthly Data'!B102</f>
        <v>18868716.00666666</v>
      </c>
      <c r="D102">
        <f>'Normalized Monthly Data'!U102</f>
        <v>19138945.441844117</v>
      </c>
    </row>
    <row r="103" spans="1:4">
      <c r="A103" s="5">
        <v>41426</v>
      </c>
      <c r="B103" s="9">
        <f t="shared" si="3"/>
        <v>2013</v>
      </c>
      <c r="C103" s="20">
        <f>'Normalized Monthly Data'!B103</f>
        <v>20142170.716666665</v>
      </c>
      <c r="D103">
        <f>'Normalized Monthly Data'!U103</f>
        <v>20380255.698673394</v>
      </c>
    </row>
    <row r="104" spans="1:4">
      <c r="A104" s="5">
        <v>41456</v>
      </c>
      <c r="B104" s="9">
        <f t="shared" si="3"/>
        <v>2013</v>
      </c>
      <c r="C104" s="20">
        <f>'Normalized Monthly Data'!B104</f>
        <v>24441287.616666667</v>
      </c>
      <c r="D104">
        <f>'Normalized Monthly Data'!U104</f>
        <v>23142461.453470286</v>
      </c>
    </row>
    <row r="105" spans="1:4">
      <c r="A105" s="5">
        <v>41487</v>
      </c>
      <c r="B105" s="9">
        <f t="shared" si="3"/>
        <v>2013</v>
      </c>
      <c r="C105" s="20">
        <f>'Normalized Monthly Data'!B105</f>
        <v>21856231.656666663</v>
      </c>
      <c r="D105">
        <f>'Normalized Monthly Data'!U105</f>
        <v>21761363.89842362</v>
      </c>
    </row>
    <row r="106" spans="1:4">
      <c r="A106" s="5">
        <v>41518</v>
      </c>
      <c r="B106" s="9">
        <f t="shared" si="3"/>
        <v>2013</v>
      </c>
      <c r="C106" s="20">
        <f>'Normalized Monthly Data'!B106</f>
        <v>19627599.206666663</v>
      </c>
      <c r="D106">
        <f>'Normalized Monthly Data'!U106</f>
        <v>18573005.097974226</v>
      </c>
    </row>
    <row r="107" spans="1:4">
      <c r="A107" s="5">
        <v>41548</v>
      </c>
      <c r="B107" s="9">
        <f t="shared" si="3"/>
        <v>2013</v>
      </c>
      <c r="C107" s="20">
        <f>'Normalized Monthly Data'!B107</f>
        <v>20952918.896666661</v>
      </c>
      <c r="D107">
        <f>'Normalized Monthly Data'!U107</f>
        <v>20274744.141457617</v>
      </c>
    </row>
    <row r="108" spans="1:4">
      <c r="A108" s="21">
        <v>41579</v>
      </c>
      <c r="B108" s="22">
        <f t="shared" si="3"/>
        <v>2013</v>
      </c>
      <c r="C108" s="20">
        <f>'Normalized Monthly Data'!B108</f>
        <v>23000874.046666667</v>
      </c>
      <c r="D108">
        <f>'Normalized Monthly Data'!U108</f>
        <v>21263725.274299517</v>
      </c>
    </row>
    <row r="109" spans="1:4">
      <c r="A109" s="5">
        <v>41609</v>
      </c>
      <c r="B109" s="9">
        <f t="shared" si="3"/>
        <v>2013</v>
      </c>
      <c r="C109" s="20">
        <f>'Normalized Monthly Data'!B109</f>
        <v>26249065.88666667</v>
      </c>
      <c r="D109">
        <f>'Normalized Monthly Data'!U109</f>
        <v>25109868.350898687</v>
      </c>
    </row>
    <row r="110" spans="1:4">
      <c r="A110" s="21">
        <v>41640</v>
      </c>
      <c r="B110" s="22">
        <f t="shared" si="3"/>
        <v>2014</v>
      </c>
      <c r="D110">
        <f>'Normalized Monthly Data'!U110</f>
        <v>26654535.758948464</v>
      </c>
    </row>
    <row r="111" spans="1:4">
      <c r="A111" s="5">
        <v>41671</v>
      </c>
      <c r="B111" s="9">
        <f t="shared" si="3"/>
        <v>2014</v>
      </c>
      <c r="D111">
        <f>'Normalized Monthly Data'!U111</f>
        <v>23503237.551126838</v>
      </c>
    </row>
    <row r="112" spans="1:4">
      <c r="A112" s="21">
        <v>41699</v>
      </c>
      <c r="B112" s="22">
        <f t="shared" si="3"/>
        <v>2014</v>
      </c>
      <c r="D112">
        <f>'Normalized Monthly Data'!U112</f>
        <v>23089047.610808019</v>
      </c>
    </row>
    <row r="113" spans="1:4">
      <c r="A113" s="5">
        <v>41730</v>
      </c>
      <c r="B113" s="9">
        <f t="shared" si="3"/>
        <v>2014</v>
      </c>
      <c r="D113">
        <f>'Normalized Monthly Data'!U113</f>
        <v>19979710.787276253</v>
      </c>
    </row>
    <row r="114" spans="1:4">
      <c r="A114" s="21">
        <v>41760</v>
      </c>
      <c r="B114" s="22">
        <f t="shared" si="3"/>
        <v>2014</v>
      </c>
      <c r="D114">
        <f>'Normalized Monthly Data'!U114</f>
        <v>19820439.977006704</v>
      </c>
    </row>
    <row r="115" spans="1:4">
      <c r="A115" s="5">
        <v>41791</v>
      </c>
      <c r="B115" s="9">
        <f t="shared" si="3"/>
        <v>2014</v>
      </c>
      <c r="D115">
        <f>'Normalized Monthly Data'!U115</f>
        <v>21120877.292170346</v>
      </c>
    </row>
    <row r="116" spans="1:4">
      <c r="A116" s="21">
        <v>41821</v>
      </c>
      <c r="B116" s="22">
        <f t="shared" si="3"/>
        <v>2014</v>
      </c>
      <c r="D116">
        <f>'Normalized Monthly Data'!U116</f>
        <v>23823222.792842165</v>
      </c>
    </row>
    <row r="117" spans="1:4">
      <c r="A117" s="5">
        <v>41852</v>
      </c>
      <c r="B117" s="9">
        <f t="shared" si="3"/>
        <v>2014</v>
      </c>
      <c r="D117">
        <f>'Normalized Monthly Data'!U117</f>
        <v>22445490.087183774</v>
      </c>
    </row>
    <row r="118" spans="1:4">
      <c r="A118" s="21">
        <v>41883</v>
      </c>
      <c r="B118" s="22">
        <f t="shared" si="3"/>
        <v>2014</v>
      </c>
      <c r="D118">
        <f>'Normalized Monthly Data'!U118</f>
        <v>19374066.906567909</v>
      </c>
    </row>
    <row r="119" spans="1:4">
      <c r="A119" s="5">
        <v>41913</v>
      </c>
      <c r="B119" s="9">
        <f t="shared" si="3"/>
        <v>2014</v>
      </c>
      <c r="D119">
        <f>'Normalized Monthly Data'!U119</f>
        <v>20991554.943186998</v>
      </c>
    </row>
    <row r="120" spans="1:4">
      <c r="A120" s="21">
        <v>41944</v>
      </c>
      <c r="B120" s="22">
        <f t="shared" si="3"/>
        <v>2014</v>
      </c>
      <c r="D120">
        <f>'Normalized Monthly Data'!U120</f>
        <v>21853538.68571306</v>
      </c>
    </row>
    <row r="121" spans="1:4">
      <c r="A121" s="5">
        <v>41974</v>
      </c>
      <c r="B121" s="9">
        <f t="shared" si="3"/>
        <v>2014</v>
      </c>
      <c r="D121">
        <f>'Normalized Monthly Data'!U121</f>
        <v>25792991.099022646</v>
      </c>
    </row>
    <row r="122" spans="1:4">
      <c r="A122" s="21">
        <v>42005</v>
      </c>
      <c r="B122" s="22">
        <f t="shared" si="3"/>
        <v>2015</v>
      </c>
      <c r="D122">
        <f>'Normalized Monthly Data'!U122</f>
        <v>27304168.08051319</v>
      </c>
    </row>
    <row r="123" spans="1:4">
      <c r="A123" s="5">
        <v>42036</v>
      </c>
      <c r="B123" s="9">
        <f t="shared" si="3"/>
        <v>2015</v>
      </c>
      <c r="D123">
        <f>'Normalized Monthly Data'!U123</f>
        <v>24199835.704505935</v>
      </c>
    </row>
    <row r="124" spans="1:4">
      <c r="A124" s="21">
        <v>42064</v>
      </c>
      <c r="B124" s="22">
        <f t="shared" si="3"/>
        <v>2015</v>
      </c>
      <c r="D124">
        <f>'Normalized Monthly Data'!U124</f>
        <v>23833229.984361809</v>
      </c>
    </row>
    <row r="125" spans="1:4">
      <c r="A125" s="5">
        <v>42095</v>
      </c>
      <c r="B125" s="9">
        <f t="shared" si="3"/>
        <v>2015</v>
      </c>
      <c r="D125">
        <f>'Normalized Monthly Data'!U125</f>
        <v>20676788.485181451</v>
      </c>
    </row>
    <row r="126" spans="1:4">
      <c r="A126" s="21">
        <v>42125</v>
      </c>
      <c r="B126" s="22">
        <f t="shared" si="3"/>
        <v>2015</v>
      </c>
      <c r="D126">
        <f>'Normalized Monthly Data'!U126</f>
        <v>20472198.442946155</v>
      </c>
    </row>
    <row r="127" spans="1:4">
      <c r="A127" s="5">
        <v>42156</v>
      </c>
      <c r="B127" s="9">
        <f t="shared" si="3"/>
        <v>2015</v>
      </c>
      <c r="D127">
        <f>'Normalized Monthly Data'!U127</f>
        <v>21872493.51726228</v>
      </c>
    </row>
    <row r="128" spans="1:4">
      <c r="A128" s="21">
        <v>42186</v>
      </c>
      <c r="B128" s="22">
        <f t="shared" si="3"/>
        <v>2015</v>
      </c>
      <c r="D128">
        <f>'Normalized Monthly Data'!U128</f>
        <v>24528147.280016016</v>
      </c>
    </row>
    <row r="129" spans="1:4">
      <c r="A129" s="5">
        <v>42217</v>
      </c>
      <c r="B129" s="9">
        <f t="shared" si="3"/>
        <v>2015</v>
      </c>
      <c r="D129">
        <f>'Normalized Monthly Data'!U129</f>
        <v>23150734.177536491</v>
      </c>
    </row>
    <row r="130" spans="1:4">
      <c r="A130" s="21">
        <v>42248</v>
      </c>
      <c r="B130" s="22">
        <f t="shared" ref="B130:B133" si="4">YEAR(A130)</f>
        <v>2015</v>
      </c>
      <c r="D130">
        <f>'Normalized Monthly Data'!U130</f>
        <v>20078052.643517341</v>
      </c>
    </row>
    <row r="131" spans="1:4">
      <c r="A131" s="5">
        <v>42278</v>
      </c>
      <c r="B131" s="9">
        <f t="shared" si="4"/>
        <v>2015</v>
      </c>
      <c r="D131">
        <f>'Normalized Monthly Data'!U131</f>
        <v>21644846.175872434</v>
      </c>
    </row>
    <row r="132" spans="1:4">
      <c r="A132" s="21">
        <v>42309</v>
      </c>
      <c r="B132" s="22">
        <f t="shared" si="4"/>
        <v>2015</v>
      </c>
      <c r="D132">
        <f>'Normalized Monthly Data'!U132</f>
        <v>22602639.361991677</v>
      </c>
    </row>
    <row r="133" spans="1:4">
      <c r="A133" s="5">
        <v>42339</v>
      </c>
      <c r="B133" s="9">
        <f t="shared" si="4"/>
        <v>2015</v>
      </c>
      <c r="D133">
        <f>'Normalized Monthly Data'!U133</f>
        <v>26492975.22761941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Admin</vt:lpstr>
      <vt:lpstr>Monthly Data</vt:lpstr>
      <vt:lpstr>OLS Model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Rate Class kWh Forecast</vt:lpstr>
      <vt:lpstr>const</vt:lpstr>
      <vt:lpstr>Fall</vt:lpstr>
      <vt:lpstr>LondonCDD</vt:lpstr>
      <vt:lpstr>LondonHDD</vt:lpstr>
      <vt:lpstr>LONFTE</vt:lpstr>
      <vt:lpstr>MonthDays</vt:lpstr>
      <vt:lpstr>PeakDays</vt:lpstr>
      <vt:lpstr>Spring</vt:lpstr>
      <vt:lpstr>trend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Debbie Reece</cp:lastModifiedBy>
  <dcterms:created xsi:type="dcterms:W3CDTF">2013-12-10T17:59:21Z</dcterms:created>
  <dcterms:modified xsi:type="dcterms:W3CDTF">2014-08-28T03:27:12Z</dcterms:modified>
</cp:coreProperties>
</file>