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 firstSheet="8" activeTab="11"/>
  </bookViews>
  <sheets>
    <sheet name="Admin" sheetId="13" r:id="rId1"/>
    <sheet name="Monthly Data" sheetId="1" r:id="rId2"/>
    <sheet name="OLS Model" sheetId="2" r:id="rId3"/>
    <sheet name="Predicted Monthly Data" sheetId="34" r:id="rId4"/>
    <sheet name="Predicted Monthly Data Summ" sheetId="35" r:id="rId5"/>
    <sheet name="PredictedAnnualDataSumm" sheetId="38" r:id="rId6"/>
    <sheet name="PredictedAnnualDataSumm2" sheetId="39" r:id="rId7"/>
    <sheet name="Normalized Monthly Data" sheetId="36" r:id="rId8"/>
    <sheet name="Normalized Monthly Data Summ" sheetId="37" r:id="rId9"/>
    <sheet name="NormalizedAnnualDataSumm" sheetId="40" r:id="rId10"/>
    <sheet name="NormalizedAnnualDataSumm2" sheetId="41" r:id="rId11"/>
    <sheet name="Rate Class kWh Forecast" sheetId="42" r:id="rId12"/>
  </sheets>
  <definedNames>
    <definedName name="const">'OLS Model'!$B$5</definedName>
    <definedName name="Fall">'OLS Model'!$B$11</definedName>
    <definedName name="LondonCDD">'OLS Model'!$B$7</definedName>
    <definedName name="LondonHDD">'OLS Model'!$B$6</definedName>
    <definedName name="LONFTE">'OLS Model'!$B$8</definedName>
    <definedName name="PeakDays">'OLS Model'!$B$9</definedName>
    <definedName name="Spring">'OLS Model'!$B$10</definedName>
    <definedName name="trend">'OLS Model'!$B$12</definedName>
  </definedNames>
  <calcPr calcId="145621"/>
  <pivotCaches>
    <pivotCache cacheId="11" r:id="rId13"/>
    <pivotCache cacheId="14" r:id="rId14"/>
    <pivotCache cacheId="17" r:id="rId15"/>
  </pivotCaches>
</workbook>
</file>

<file path=xl/calcChain.xml><?xml version="1.0" encoding="utf-8"?>
<calcChain xmlns="http://schemas.openxmlformats.org/spreadsheetml/2006/main">
  <c r="B30" i="42" l="1"/>
  <c r="B29" i="42"/>
  <c r="N29" i="42" s="1"/>
  <c r="B28" i="42"/>
  <c r="B27" i="42"/>
  <c r="C28" i="42" s="1"/>
  <c r="B26" i="42"/>
  <c r="B25" i="42"/>
  <c r="C26" i="42" s="1"/>
  <c r="B24" i="42"/>
  <c r="B23" i="42"/>
  <c r="C23" i="42" s="1"/>
  <c r="B22" i="42"/>
  <c r="B21" i="42"/>
  <c r="C22" i="42" s="1"/>
  <c r="C27" i="42"/>
  <c r="B20" i="42"/>
  <c r="B13" i="42"/>
  <c r="B12" i="42"/>
  <c r="G12" i="42" s="1"/>
  <c r="B11" i="42"/>
  <c r="B10" i="42"/>
  <c r="G10" i="42" s="1"/>
  <c r="B9" i="42"/>
  <c r="B8" i="42"/>
  <c r="G8" i="42" s="1"/>
  <c r="B7" i="42"/>
  <c r="B6" i="42"/>
  <c r="G6" i="42" s="1"/>
  <c r="B5" i="42"/>
  <c r="G5" i="42"/>
  <c r="M5" i="42"/>
  <c r="N5" i="42" s="1"/>
  <c r="C6" i="42"/>
  <c r="C7" i="42"/>
  <c r="G7" i="42"/>
  <c r="H7" i="42"/>
  <c r="M7" i="42"/>
  <c r="N7" i="42" s="1"/>
  <c r="C8" i="42"/>
  <c r="M8" i="42"/>
  <c r="C9" i="42"/>
  <c r="G9" i="42"/>
  <c r="H9" i="42"/>
  <c r="M9" i="42"/>
  <c r="N9" i="42" s="1"/>
  <c r="C10" i="42"/>
  <c r="C11" i="42"/>
  <c r="G11" i="42"/>
  <c r="H11" i="42"/>
  <c r="M11" i="42"/>
  <c r="N11" i="42" s="1"/>
  <c r="C12" i="42"/>
  <c r="M12" i="42"/>
  <c r="C13" i="42"/>
  <c r="G13" i="42"/>
  <c r="H13" i="42"/>
  <c r="M13" i="42"/>
  <c r="N13" i="42" s="1"/>
  <c r="C14" i="42"/>
  <c r="H15" i="42"/>
  <c r="F19" i="42"/>
  <c r="H19" i="42"/>
  <c r="L19" i="42"/>
  <c r="N19" i="42"/>
  <c r="G20" i="42"/>
  <c r="H20" i="42" s="1"/>
  <c r="M20" i="42"/>
  <c r="G21" i="42"/>
  <c r="M21" i="42"/>
  <c r="G22" i="42"/>
  <c r="H22" i="42" s="1"/>
  <c r="M22" i="42"/>
  <c r="N22" i="42"/>
  <c r="G23" i="42"/>
  <c r="M23" i="42"/>
  <c r="G24" i="42"/>
  <c r="H24" i="42" s="1"/>
  <c r="M24" i="42"/>
  <c r="N24" i="42"/>
  <c r="G25" i="42"/>
  <c r="M25" i="42"/>
  <c r="G26" i="42"/>
  <c r="H26" i="42" s="1"/>
  <c r="M26" i="42"/>
  <c r="N26" i="42"/>
  <c r="G27" i="42"/>
  <c r="M27" i="42"/>
  <c r="G28" i="42"/>
  <c r="H28" i="42" s="1"/>
  <c r="M28" i="42"/>
  <c r="N28" i="42"/>
  <c r="C30" i="42"/>
  <c r="N30" i="42"/>
  <c r="C29" i="42" l="1"/>
  <c r="C25" i="42"/>
  <c r="C24" i="42"/>
  <c r="C21" i="42"/>
  <c r="H14" i="42"/>
  <c r="I15" i="42" s="1"/>
  <c r="H27" i="42"/>
  <c r="N25" i="42"/>
  <c r="O25" i="42" s="1"/>
  <c r="H23" i="42"/>
  <c r="N21" i="42"/>
  <c r="O22" i="42" s="1"/>
  <c r="N12" i="42"/>
  <c r="I27" i="42"/>
  <c r="I23" i="42"/>
  <c r="O29" i="42"/>
  <c r="O12" i="42"/>
  <c r="N23" i="42"/>
  <c r="O23" i="42" s="1"/>
  <c r="H21" i="42"/>
  <c r="I21" i="42" s="1"/>
  <c r="H6" i="42"/>
  <c r="H10" i="42"/>
  <c r="I10" i="42" s="1"/>
  <c r="O30" i="42"/>
  <c r="N27" i="42"/>
  <c r="O27" i="42" s="1"/>
  <c r="H25" i="42"/>
  <c r="I25" i="42" s="1"/>
  <c r="N8" i="42"/>
  <c r="O8" i="42" s="1"/>
  <c r="H8" i="42"/>
  <c r="I8" i="42" s="1"/>
  <c r="H12" i="42"/>
  <c r="I12" i="42" s="1"/>
  <c r="N20" i="42"/>
  <c r="H5" i="42"/>
  <c r="O13" i="42"/>
  <c r="I28" i="42"/>
  <c r="I24" i="42"/>
  <c r="M10" i="42"/>
  <c r="N10" i="42" s="1"/>
  <c r="O10" i="42" s="1"/>
  <c r="M6" i="42"/>
  <c r="N6" i="42" s="1"/>
  <c r="O6" i="42" s="1"/>
  <c r="H30" i="42"/>
  <c r="I14" i="42"/>
  <c r="I7" i="42"/>
  <c r="N15" i="42"/>
  <c r="N14" i="42"/>
  <c r="O14" i="42" s="1"/>
  <c r="H29" i="42"/>
  <c r="I29" i="42" s="1"/>
  <c r="I11" i="42" l="1"/>
  <c r="O21" i="42"/>
  <c r="O26" i="42"/>
  <c r="I13" i="42"/>
  <c r="O7" i="42"/>
  <c r="I6" i="42"/>
  <c r="O9" i="42"/>
  <c r="O28" i="42"/>
  <c r="O15" i="42"/>
  <c r="I26" i="42"/>
  <c r="I9" i="42"/>
  <c r="I22" i="42"/>
  <c r="O24" i="42"/>
  <c r="O11" i="42"/>
  <c r="I30" i="42"/>
  <c r="D12" i="41" l="1"/>
  <c r="D8" i="41"/>
  <c r="D11" i="41"/>
  <c r="D7" i="41"/>
  <c r="D14" i="41"/>
  <c r="D10" i="41"/>
  <c r="D6" i="41"/>
  <c r="D13" i="41"/>
  <c r="D9" i="41"/>
  <c r="D5" i="41"/>
  <c r="D4" i="41"/>
  <c r="B12" i="41"/>
  <c r="B8" i="41"/>
  <c r="B10" i="41"/>
  <c r="B6" i="41"/>
  <c r="B9" i="41"/>
  <c r="B5" i="41"/>
  <c r="B11" i="41"/>
  <c r="B7" i="41"/>
  <c r="B4" i="41"/>
  <c r="D118" i="37"/>
  <c r="C109" i="37"/>
  <c r="C108" i="37"/>
  <c r="C107" i="37"/>
  <c r="C106" i="37"/>
  <c r="C105" i="37"/>
  <c r="C104" i="37"/>
  <c r="C103" i="37"/>
  <c r="C102" i="37"/>
  <c r="C101" i="37"/>
  <c r="C100" i="37"/>
  <c r="C99" i="37"/>
  <c r="C98" i="37"/>
  <c r="C97" i="37"/>
  <c r="C96" i="37"/>
  <c r="C95" i="37"/>
  <c r="C94" i="37"/>
  <c r="C93" i="37"/>
  <c r="C92" i="37"/>
  <c r="C91" i="37"/>
  <c r="C90" i="37"/>
  <c r="C89" i="37"/>
  <c r="C88" i="37"/>
  <c r="C87" i="37"/>
  <c r="C86" i="37"/>
  <c r="C85" i="37"/>
  <c r="C84" i="37"/>
  <c r="C83" i="37"/>
  <c r="C82" i="37"/>
  <c r="C81" i="37"/>
  <c r="C80" i="37"/>
  <c r="C79" i="37"/>
  <c r="C78" i="37"/>
  <c r="C77" i="37"/>
  <c r="C76" i="37"/>
  <c r="C75" i="37"/>
  <c r="C74" i="37"/>
  <c r="C73" i="37"/>
  <c r="C72" i="37"/>
  <c r="C71" i="37"/>
  <c r="C70" i="37"/>
  <c r="C69" i="37"/>
  <c r="C68" i="37"/>
  <c r="C67" i="37"/>
  <c r="C66" i="37"/>
  <c r="C65" i="37"/>
  <c r="C64" i="37"/>
  <c r="C63" i="37"/>
  <c r="C62" i="37"/>
  <c r="C61" i="37"/>
  <c r="C60" i="37"/>
  <c r="C59" i="37"/>
  <c r="C58" i="37"/>
  <c r="C57" i="37"/>
  <c r="C56" i="37"/>
  <c r="C55" i="37"/>
  <c r="C54" i="37"/>
  <c r="C53" i="37"/>
  <c r="C52" i="37"/>
  <c r="C51" i="37"/>
  <c r="C50" i="37"/>
  <c r="C49" i="37"/>
  <c r="C48" i="37"/>
  <c r="C47" i="37"/>
  <c r="C46" i="37"/>
  <c r="C45" i="37"/>
  <c r="C44" i="37"/>
  <c r="C43" i="37"/>
  <c r="C42" i="37"/>
  <c r="C41" i="37"/>
  <c r="C40" i="37"/>
  <c r="C39" i="37"/>
  <c r="C38" i="37"/>
  <c r="C37" i="37"/>
  <c r="C36" i="37"/>
  <c r="C35" i="37"/>
  <c r="C34" i="37"/>
  <c r="C33" i="37"/>
  <c r="C32" i="37"/>
  <c r="C31" i="37"/>
  <c r="C30" i="37"/>
  <c r="C29" i="37"/>
  <c r="C28" i="37"/>
  <c r="C27" i="37"/>
  <c r="C26" i="37"/>
  <c r="C25" i="37"/>
  <c r="C24" i="37"/>
  <c r="C23" i="37"/>
  <c r="C22" i="37"/>
  <c r="C21" i="37"/>
  <c r="C20" i="37"/>
  <c r="C19" i="37"/>
  <c r="C18" i="37"/>
  <c r="C17" i="37"/>
  <c r="C16" i="37"/>
  <c r="C15" i="37"/>
  <c r="C14" i="37"/>
  <c r="C13" i="37"/>
  <c r="C12" i="37"/>
  <c r="C11" i="37"/>
  <c r="C10" i="37"/>
  <c r="C9" i="37"/>
  <c r="C8" i="37"/>
  <c r="C7" i="37"/>
  <c r="C6" i="37"/>
  <c r="C5" i="37"/>
  <c r="C4" i="37"/>
  <c r="C3" i="37"/>
  <c r="C2" i="37"/>
  <c r="R133" i="36"/>
  <c r="Q133" i="36"/>
  <c r="P133" i="36"/>
  <c r="O133" i="36"/>
  <c r="N133" i="36"/>
  <c r="M133" i="36"/>
  <c r="L133" i="36"/>
  <c r="K133" i="36"/>
  <c r="S133" i="36" s="1"/>
  <c r="D133" i="37" s="1"/>
  <c r="R132" i="36"/>
  <c r="Q132" i="36"/>
  <c r="P132" i="36"/>
  <c r="O132" i="36"/>
  <c r="N132" i="36"/>
  <c r="M132" i="36"/>
  <c r="L132" i="36"/>
  <c r="K132" i="36"/>
  <c r="S132" i="36" s="1"/>
  <c r="D132" i="37" s="1"/>
  <c r="R131" i="36"/>
  <c r="Q131" i="36"/>
  <c r="P131" i="36"/>
  <c r="O131" i="36"/>
  <c r="N131" i="36"/>
  <c r="M131" i="36"/>
  <c r="L131" i="36"/>
  <c r="K131" i="36"/>
  <c r="S131" i="36" s="1"/>
  <c r="D131" i="37" s="1"/>
  <c r="R130" i="36"/>
  <c r="Q130" i="36"/>
  <c r="P130" i="36"/>
  <c r="O130" i="36"/>
  <c r="N130" i="36"/>
  <c r="M130" i="36"/>
  <c r="L130" i="36"/>
  <c r="K130" i="36"/>
  <c r="S130" i="36" s="1"/>
  <c r="D130" i="37" s="1"/>
  <c r="R129" i="36"/>
  <c r="Q129" i="36"/>
  <c r="P129" i="36"/>
  <c r="O129" i="36"/>
  <c r="N129" i="36"/>
  <c r="M129" i="36"/>
  <c r="L129" i="36"/>
  <c r="K129" i="36"/>
  <c r="S129" i="36" s="1"/>
  <c r="D129" i="37" s="1"/>
  <c r="R128" i="36"/>
  <c r="Q128" i="36"/>
  <c r="P128" i="36"/>
  <c r="O128" i="36"/>
  <c r="N128" i="36"/>
  <c r="M128" i="36"/>
  <c r="L128" i="36"/>
  <c r="K128" i="36"/>
  <c r="S128" i="36" s="1"/>
  <c r="D128" i="37" s="1"/>
  <c r="R127" i="36"/>
  <c r="Q127" i="36"/>
  <c r="P127" i="36"/>
  <c r="O127" i="36"/>
  <c r="N127" i="36"/>
  <c r="M127" i="36"/>
  <c r="L127" i="36"/>
  <c r="K127" i="36"/>
  <c r="S127" i="36" s="1"/>
  <c r="D127" i="37" s="1"/>
  <c r="R126" i="36"/>
  <c r="Q126" i="36"/>
  <c r="P126" i="36"/>
  <c r="O126" i="36"/>
  <c r="N126" i="36"/>
  <c r="M126" i="36"/>
  <c r="L126" i="36"/>
  <c r="K126" i="36"/>
  <c r="S126" i="36" s="1"/>
  <c r="D126" i="37" s="1"/>
  <c r="R125" i="36"/>
  <c r="Q125" i="36"/>
  <c r="P125" i="36"/>
  <c r="O125" i="36"/>
  <c r="N125" i="36"/>
  <c r="M125" i="36"/>
  <c r="L125" i="36"/>
  <c r="K125" i="36"/>
  <c r="S125" i="36" s="1"/>
  <c r="D125" i="37" s="1"/>
  <c r="R124" i="36"/>
  <c r="Q124" i="36"/>
  <c r="P124" i="36"/>
  <c r="O124" i="36"/>
  <c r="N124" i="36"/>
  <c r="M124" i="36"/>
  <c r="L124" i="36"/>
  <c r="K124" i="36"/>
  <c r="S124" i="36" s="1"/>
  <c r="D124" i="37" s="1"/>
  <c r="R123" i="36"/>
  <c r="Q123" i="36"/>
  <c r="P123" i="36"/>
  <c r="O123" i="36"/>
  <c r="N123" i="36"/>
  <c r="M123" i="36"/>
  <c r="L123" i="36"/>
  <c r="K123" i="36"/>
  <c r="S123" i="36" s="1"/>
  <c r="D123" i="37" s="1"/>
  <c r="R122" i="36"/>
  <c r="Q122" i="36"/>
  <c r="P122" i="36"/>
  <c r="O122" i="36"/>
  <c r="N122" i="36"/>
  <c r="M122" i="36"/>
  <c r="L122" i="36"/>
  <c r="K122" i="36"/>
  <c r="S122" i="36" s="1"/>
  <c r="D122" i="37" s="1"/>
  <c r="R121" i="36"/>
  <c r="Q121" i="36"/>
  <c r="P121" i="36"/>
  <c r="O121" i="36"/>
  <c r="N121" i="36"/>
  <c r="M121" i="36"/>
  <c r="L121" i="36"/>
  <c r="K121" i="36"/>
  <c r="S121" i="36" s="1"/>
  <c r="D121" i="37" s="1"/>
  <c r="R120" i="36"/>
  <c r="Q120" i="36"/>
  <c r="P120" i="36"/>
  <c r="O120" i="36"/>
  <c r="N120" i="36"/>
  <c r="M120" i="36"/>
  <c r="L120" i="36"/>
  <c r="K120" i="36"/>
  <c r="S120" i="36" s="1"/>
  <c r="D120" i="37" s="1"/>
  <c r="R119" i="36"/>
  <c r="Q119" i="36"/>
  <c r="P119" i="36"/>
  <c r="O119" i="36"/>
  <c r="N119" i="36"/>
  <c r="M119" i="36"/>
  <c r="L119" i="36"/>
  <c r="K119" i="36"/>
  <c r="S119" i="36" s="1"/>
  <c r="D119" i="37" s="1"/>
  <c r="R118" i="36"/>
  <c r="Q118" i="36"/>
  <c r="P118" i="36"/>
  <c r="O118" i="36"/>
  <c r="N118" i="36"/>
  <c r="M118" i="36"/>
  <c r="L118" i="36"/>
  <c r="K118" i="36"/>
  <c r="S118" i="36" s="1"/>
  <c r="R117" i="36"/>
  <c r="Q117" i="36"/>
  <c r="P117" i="36"/>
  <c r="O117" i="36"/>
  <c r="N117" i="36"/>
  <c r="M117" i="36"/>
  <c r="L117" i="36"/>
  <c r="K117" i="36"/>
  <c r="S117" i="36" s="1"/>
  <c r="D117" i="37" s="1"/>
  <c r="R116" i="36"/>
  <c r="Q116" i="36"/>
  <c r="P116" i="36"/>
  <c r="O116" i="36"/>
  <c r="N116" i="36"/>
  <c r="M116" i="36"/>
  <c r="L116" i="36"/>
  <c r="K116" i="36"/>
  <c r="S116" i="36" s="1"/>
  <c r="D116" i="37" s="1"/>
  <c r="R115" i="36"/>
  <c r="Q115" i="36"/>
  <c r="P115" i="36"/>
  <c r="O115" i="36"/>
  <c r="N115" i="36"/>
  <c r="M115" i="36"/>
  <c r="L115" i="36"/>
  <c r="K115" i="36"/>
  <c r="S115" i="36" s="1"/>
  <c r="D115" i="37" s="1"/>
  <c r="R114" i="36"/>
  <c r="Q114" i="36"/>
  <c r="P114" i="36"/>
  <c r="O114" i="36"/>
  <c r="N114" i="36"/>
  <c r="M114" i="36"/>
  <c r="L114" i="36"/>
  <c r="K114" i="36"/>
  <c r="S114" i="36" s="1"/>
  <c r="D114" i="37" s="1"/>
  <c r="R113" i="36"/>
  <c r="Q113" i="36"/>
  <c r="P113" i="36"/>
  <c r="O113" i="36"/>
  <c r="N113" i="36"/>
  <c r="M113" i="36"/>
  <c r="L113" i="36"/>
  <c r="K113" i="36"/>
  <c r="S113" i="36" s="1"/>
  <c r="D113" i="37" s="1"/>
  <c r="R112" i="36"/>
  <c r="Q112" i="36"/>
  <c r="P112" i="36"/>
  <c r="O112" i="36"/>
  <c r="N112" i="36"/>
  <c r="M112" i="36"/>
  <c r="L112" i="36"/>
  <c r="K112" i="36"/>
  <c r="S112" i="36" s="1"/>
  <c r="D112" i="37" s="1"/>
  <c r="R111" i="36"/>
  <c r="Q111" i="36"/>
  <c r="P111" i="36"/>
  <c r="O111" i="36"/>
  <c r="N111" i="36"/>
  <c r="M111" i="36"/>
  <c r="L111" i="36"/>
  <c r="K111" i="36"/>
  <c r="S111" i="36" s="1"/>
  <c r="D111" i="37" s="1"/>
  <c r="R110" i="36"/>
  <c r="Q110" i="36"/>
  <c r="P110" i="36"/>
  <c r="O110" i="36"/>
  <c r="N110" i="36"/>
  <c r="M110" i="36"/>
  <c r="L110" i="36"/>
  <c r="K110" i="36"/>
  <c r="S110" i="36" s="1"/>
  <c r="D110" i="37" s="1"/>
  <c r="R109" i="36"/>
  <c r="Q109" i="36"/>
  <c r="P109" i="36"/>
  <c r="O109" i="36"/>
  <c r="N109" i="36"/>
  <c r="M109" i="36"/>
  <c r="L109" i="36"/>
  <c r="K109" i="36"/>
  <c r="S109" i="36" s="1"/>
  <c r="D109" i="37" s="1"/>
  <c r="R108" i="36"/>
  <c r="Q108" i="36"/>
  <c r="P108" i="36"/>
  <c r="O108" i="36"/>
  <c r="N108" i="36"/>
  <c r="M108" i="36"/>
  <c r="L108" i="36"/>
  <c r="K108" i="36"/>
  <c r="S108" i="36" s="1"/>
  <c r="D108" i="37" s="1"/>
  <c r="R107" i="36"/>
  <c r="Q107" i="36"/>
  <c r="P107" i="36"/>
  <c r="O107" i="36"/>
  <c r="N107" i="36"/>
  <c r="M107" i="36"/>
  <c r="L107" i="36"/>
  <c r="K107" i="36"/>
  <c r="S107" i="36" s="1"/>
  <c r="D107" i="37" s="1"/>
  <c r="R106" i="36"/>
  <c r="Q106" i="36"/>
  <c r="P106" i="36"/>
  <c r="O106" i="36"/>
  <c r="N106" i="36"/>
  <c r="M106" i="36"/>
  <c r="L106" i="36"/>
  <c r="K106" i="36"/>
  <c r="S106" i="36" s="1"/>
  <c r="D106" i="37" s="1"/>
  <c r="R105" i="36"/>
  <c r="Q105" i="36"/>
  <c r="P105" i="36"/>
  <c r="O105" i="36"/>
  <c r="N105" i="36"/>
  <c r="M105" i="36"/>
  <c r="L105" i="36"/>
  <c r="K105" i="36"/>
  <c r="S105" i="36" s="1"/>
  <c r="D105" i="37" s="1"/>
  <c r="R104" i="36"/>
  <c r="Q104" i="36"/>
  <c r="P104" i="36"/>
  <c r="O104" i="36"/>
  <c r="N104" i="36"/>
  <c r="M104" i="36"/>
  <c r="L104" i="36"/>
  <c r="K104" i="36"/>
  <c r="S104" i="36" s="1"/>
  <c r="D104" i="37" s="1"/>
  <c r="R103" i="36"/>
  <c r="Q103" i="36"/>
  <c r="P103" i="36"/>
  <c r="O103" i="36"/>
  <c r="N103" i="36"/>
  <c r="M103" i="36"/>
  <c r="L103" i="36"/>
  <c r="K103" i="36"/>
  <c r="S103" i="36" s="1"/>
  <c r="D103" i="37" s="1"/>
  <c r="R102" i="36"/>
  <c r="Q102" i="36"/>
  <c r="P102" i="36"/>
  <c r="O102" i="36"/>
  <c r="N102" i="36"/>
  <c r="M102" i="36"/>
  <c r="L102" i="36"/>
  <c r="K102" i="36"/>
  <c r="S102" i="36" s="1"/>
  <c r="D102" i="37" s="1"/>
  <c r="R101" i="36"/>
  <c r="Q101" i="36"/>
  <c r="P101" i="36"/>
  <c r="O101" i="36"/>
  <c r="N101" i="36"/>
  <c r="M101" i="36"/>
  <c r="L101" i="36"/>
  <c r="K101" i="36"/>
  <c r="S101" i="36" s="1"/>
  <c r="D101" i="37" s="1"/>
  <c r="R100" i="36"/>
  <c r="Q100" i="36"/>
  <c r="P100" i="36"/>
  <c r="O100" i="36"/>
  <c r="N100" i="36"/>
  <c r="M100" i="36"/>
  <c r="L100" i="36"/>
  <c r="K100" i="36"/>
  <c r="S100" i="36" s="1"/>
  <c r="D100" i="37" s="1"/>
  <c r="R99" i="36"/>
  <c r="Q99" i="36"/>
  <c r="P99" i="36"/>
  <c r="O99" i="36"/>
  <c r="N99" i="36"/>
  <c r="M99" i="36"/>
  <c r="L99" i="36"/>
  <c r="K99" i="36"/>
  <c r="S99" i="36" s="1"/>
  <c r="D99" i="37" s="1"/>
  <c r="R98" i="36"/>
  <c r="Q98" i="36"/>
  <c r="P98" i="36"/>
  <c r="O98" i="36"/>
  <c r="N98" i="36"/>
  <c r="M98" i="36"/>
  <c r="L98" i="36"/>
  <c r="K98" i="36"/>
  <c r="S98" i="36" s="1"/>
  <c r="D98" i="37" s="1"/>
  <c r="R97" i="36"/>
  <c r="Q97" i="36"/>
  <c r="P97" i="36"/>
  <c r="O97" i="36"/>
  <c r="N97" i="36"/>
  <c r="M97" i="36"/>
  <c r="L97" i="36"/>
  <c r="K97" i="36"/>
  <c r="S97" i="36" s="1"/>
  <c r="D97" i="37" s="1"/>
  <c r="R96" i="36"/>
  <c r="Q96" i="36"/>
  <c r="P96" i="36"/>
  <c r="O96" i="36"/>
  <c r="N96" i="36"/>
  <c r="M96" i="36"/>
  <c r="L96" i="36"/>
  <c r="K96" i="36"/>
  <c r="S96" i="36" s="1"/>
  <c r="D96" i="37" s="1"/>
  <c r="R95" i="36"/>
  <c r="Q95" i="36"/>
  <c r="P95" i="36"/>
  <c r="O95" i="36"/>
  <c r="N95" i="36"/>
  <c r="M95" i="36"/>
  <c r="L95" i="36"/>
  <c r="K95" i="36"/>
  <c r="S95" i="36" s="1"/>
  <c r="D95" i="37" s="1"/>
  <c r="R94" i="36"/>
  <c r="Q94" i="36"/>
  <c r="P94" i="36"/>
  <c r="O94" i="36"/>
  <c r="N94" i="36"/>
  <c r="M94" i="36"/>
  <c r="L94" i="36"/>
  <c r="K94" i="36"/>
  <c r="S94" i="36" s="1"/>
  <c r="D94" i="37" s="1"/>
  <c r="R93" i="36"/>
  <c r="Q93" i="36"/>
  <c r="P93" i="36"/>
  <c r="O93" i="36"/>
  <c r="N93" i="36"/>
  <c r="M93" i="36"/>
  <c r="L93" i="36"/>
  <c r="K93" i="36"/>
  <c r="S93" i="36" s="1"/>
  <c r="D93" i="37" s="1"/>
  <c r="R92" i="36"/>
  <c r="Q92" i="36"/>
  <c r="P92" i="36"/>
  <c r="O92" i="36"/>
  <c r="N92" i="36"/>
  <c r="M92" i="36"/>
  <c r="L92" i="36"/>
  <c r="K92" i="36"/>
  <c r="S92" i="36" s="1"/>
  <c r="D92" i="37" s="1"/>
  <c r="R91" i="36"/>
  <c r="Q91" i="36"/>
  <c r="P91" i="36"/>
  <c r="O91" i="36"/>
  <c r="N91" i="36"/>
  <c r="M91" i="36"/>
  <c r="L91" i="36"/>
  <c r="K91" i="36"/>
  <c r="S91" i="36" s="1"/>
  <c r="D91" i="37" s="1"/>
  <c r="R90" i="36"/>
  <c r="Q90" i="36"/>
  <c r="P90" i="36"/>
  <c r="O90" i="36"/>
  <c r="N90" i="36"/>
  <c r="M90" i="36"/>
  <c r="L90" i="36"/>
  <c r="K90" i="36"/>
  <c r="S90" i="36" s="1"/>
  <c r="D90" i="37" s="1"/>
  <c r="R89" i="36"/>
  <c r="Q89" i="36"/>
  <c r="P89" i="36"/>
  <c r="O89" i="36"/>
  <c r="N89" i="36"/>
  <c r="M89" i="36"/>
  <c r="L89" i="36"/>
  <c r="K89" i="36"/>
  <c r="S89" i="36" s="1"/>
  <c r="D89" i="37" s="1"/>
  <c r="R88" i="36"/>
  <c r="Q88" i="36"/>
  <c r="P88" i="36"/>
  <c r="O88" i="36"/>
  <c r="N88" i="36"/>
  <c r="M88" i="36"/>
  <c r="L88" i="36"/>
  <c r="K88" i="36"/>
  <c r="S88" i="36" s="1"/>
  <c r="D88" i="37" s="1"/>
  <c r="R87" i="36"/>
  <c r="Q87" i="36"/>
  <c r="P87" i="36"/>
  <c r="O87" i="36"/>
  <c r="N87" i="36"/>
  <c r="M87" i="36"/>
  <c r="L87" i="36"/>
  <c r="K87" i="36"/>
  <c r="S87" i="36" s="1"/>
  <c r="D87" i="37" s="1"/>
  <c r="R86" i="36"/>
  <c r="Q86" i="36"/>
  <c r="P86" i="36"/>
  <c r="O86" i="36"/>
  <c r="N86" i="36"/>
  <c r="M86" i="36"/>
  <c r="L86" i="36"/>
  <c r="K86" i="36"/>
  <c r="S86" i="36" s="1"/>
  <c r="D86" i="37" s="1"/>
  <c r="R85" i="36"/>
  <c r="Q85" i="36"/>
  <c r="P85" i="36"/>
  <c r="O85" i="36"/>
  <c r="N85" i="36"/>
  <c r="M85" i="36"/>
  <c r="L85" i="36"/>
  <c r="K85" i="36"/>
  <c r="S85" i="36" s="1"/>
  <c r="D85" i="37" s="1"/>
  <c r="R84" i="36"/>
  <c r="Q84" i="36"/>
  <c r="P84" i="36"/>
  <c r="O84" i="36"/>
  <c r="N84" i="36"/>
  <c r="M84" i="36"/>
  <c r="L84" i="36"/>
  <c r="K84" i="36"/>
  <c r="S84" i="36" s="1"/>
  <c r="D84" i="37" s="1"/>
  <c r="R83" i="36"/>
  <c r="Q83" i="36"/>
  <c r="P83" i="36"/>
  <c r="O83" i="36"/>
  <c r="N83" i="36"/>
  <c r="M83" i="36"/>
  <c r="L83" i="36"/>
  <c r="K83" i="36"/>
  <c r="S83" i="36" s="1"/>
  <c r="D83" i="37" s="1"/>
  <c r="R82" i="36"/>
  <c r="Q82" i="36"/>
  <c r="P82" i="36"/>
  <c r="O82" i="36"/>
  <c r="N82" i="36"/>
  <c r="M82" i="36"/>
  <c r="L82" i="36"/>
  <c r="K82" i="36"/>
  <c r="S82" i="36" s="1"/>
  <c r="D82" i="37" s="1"/>
  <c r="R81" i="36"/>
  <c r="Q81" i="36"/>
  <c r="P81" i="36"/>
  <c r="O81" i="36"/>
  <c r="N81" i="36"/>
  <c r="M81" i="36"/>
  <c r="L81" i="36"/>
  <c r="K81" i="36"/>
  <c r="S81" i="36" s="1"/>
  <c r="D81" i="37" s="1"/>
  <c r="R80" i="36"/>
  <c r="Q80" i="36"/>
  <c r="P80" i="36"/>
  <c r="O80" i="36"/>
  <c r="N80" i="36"/>
  <c r="M80" i="36"/>
  <c r="L80" i="36"/>
  <c r="K80" i="36"/>
  <c r="S80" i="36" s="1"/>
  <c r="D80" i="37" s="1"/>
  <c r="R79" i="36"/>
  <c r="Q79" i="36"/>
  <c r="P79" i="36"/>
  <c r="O79" i="36"/>
  <c r="N79" i="36"/>
  <c r="M79" i="36"/>
  <c r="L79" i="36"/>
  <c r="K79" i="36"/>
  <c r="S79" i="36" s="1"/>
  <c r="D79" i="37" s="1"/>
  <c r="R78" i="36"/>
  <c r="Q78" i="36"/>
  <c r="P78" i="36"/>
  <c r="O78" i="36"/>
  <c r="N78" i="36"/>
  <c r="M78" i="36"/>
  <c r="L78" i="36"/>
  <c r="K78" i="36"/>
  <c r="S78" i="36" s="1"/>
  <c r="D78" i="37" s="1"/>
  <c r="R77" i="36"/>
  <c r="Q77" i="36"/>
  <c r="P77" i="36"/>
  <c r="O77" i="36"/>
  <c r="N77" i="36"/>
  <c r="M77" i="36"/>
  <c r="L77" i="36"/>
  <c r="K77" i="36"/>
  <c r="S77" i="36" s="1"/>
  <c r="D77" i="37" s="1"/>
  <c r="R76" i="36"/>
  <c r="Q76" i="36"/>
  <c r="P76" i="36"/>
  <c r="O76" i="36"/>
  <c r="N76" i="36"/>
  <c r="M76" i="36"/>
  <c r="L76" i="36"/>
  <c r="K76" i="36"/>
  <c r="S76" i="36" s="1"/>
  <c r="D76" i="37" s="1"/>
  <c r="R75" i="36"/>
  <c r="Q75" i="36"/>
  <c r="P75" i="36"/>
  <c r="O75" i="36"/>
  <c r="N75" i="36"/>
  <c r="M75" i="36"/>
  <c r="L75" i="36"/>
  <c r="K75" i="36"/>
  <c r="S75" i="36" s="1"/>
  <c r="D75" i="37" s="1"/>
  <c r="R74" i="36"/>
  <c r="Q74" i="36"/>
  <c r="P74" i="36"/>
  <c r="O74" i="36"/>
  <c r="N74" i="36"/>
  <c r="M74" i="36"/>
  <c r="L74" i="36"/>
  <c r="K74" i="36"/>
  <c r="S74" i="36" s="1"/>
  <c r="D74" i="37" s="1"/>
  <c r="R73" i="36"/>
  <c r="Q73" i="36"/>
  <c r="P73" i="36"/>
  <c r="O73" i="36"/>
  <c r="N73" i="36"/>
  <c r="M73" i="36"/>
  <c r="L73" i="36"/>
  <c r="K73" i="36"/>
  <c r="S73" i="36" s="1"/>
  <c r="D73" i="37" s="1"/>
  <c r="R72" i="36"/>
  <c r="Q72" i="36"/>
  <c r="P72" i="36"/>
  <c r="O72" i="36"/>
  <c r="N72" i="36"/>
  <c r="M72" i="36"/>
  <c r="L72" i="36"/>
  <c r="K72" i="36"/>
  <c r="S72" i="36" s="1"/>
  <c r="D72" i="37" s="1"/>
  <c r="R71" i="36"/>
  <c r="Q71" i="36"/>
  <c r="P71" i="36"/>
  <c r="O71" i="36"/>
  <c r="N71" i="36"/>
  <c r="M71" i="36"/>
  <c r="L71" i="36"/>
  <c r="K71" i="36"/>
  <c r="S71" i="36" s="1"/>
  <c r="D71" i="37" s="1"/>
  <c r="R70" i="36"/>
  <c r="Q70" i="36"/>
  <c r="P70" i="36"/>
  <c r="O70" i="36"/>
  <c r="N70" i="36"/>
  <c r="M70" i="36"/>
  <c r="L70" i="36"/>
  <c r="K70" i="36"/>
  <c r="S70" i="36" s="1"/>
  <c r="D70" i="37" s="1"/>
  <c r="R69" i="36"/>
  <c r="Q69" i="36"/>
  <c r="P69" i="36"/>
  <c r="O69" i="36"/>
  <c r="N69" i="36"/>
  <c r="M69" i="36"/>
  <c r="L69" i="36"/>
  <c r="K69" i="36"/>
  <c r="S69" i="36" s="1"/>
  <c r="D69" i="37" s="1"/>
  <c r="R68" i="36"/>
  <c r="Q68" i="36"/>
  <c r="P68" i="36"/>
  <c r="O68" i="36"/>
  <c r="N68" i="36"/>
  <c r="M68" i="36"/>
  <c r="L68" i="36"/>
  <c r="K68" i="36"/>
  <c r="S68" i="36" s="1"/>
  <c r="D68" i="37" s="1"/>
  <c r="R67" i="36"/>
  <c r="Q67" i="36"/>
  <c r="P67" i="36"/>
  <c r="O67" i="36"/>
  <c r="N67" i="36"/>
  <c r="M67" i="36"/>
  <c r="L67" i="36"/>
  <c r="K67" i="36"/>
  <c r="S67" i="36" s="1"/>
  <c r="D67" i="37" s="1"/>
  <c r="R66" i="36"/>
  <c r="Q66" i="36"/>
  <c r="P66" i="36"/>
  <c r="O66" i="36"/>
  <c r="N66" i="36"/>
  <c r="M66" i="36"/>
  <c r="L66" i="36"/>
  <c r="K66" i="36"/>
  <c r="S66" i="36" s="1"/>
  <c r="D66" i="37" s="1"/>
  <c r="R65" i="36"/>
  <c r="Q65" i="36"/>
  <c r="P65" i="36"/>
  <c r="O65" i="36"/>
  <c r="N65" i="36"/>
  <c r="M65" i="36"/>
  <c r="L65" i="36"/>
  <c r="K65" i="36"/>
  <c r="R64" i="36"/>
  <c r="Q64" i="36"/>
  <c r="P64" i="36"/>
  <c r="O64" i="36"/>
  <c r="N64" i="36"/>
  <c r="M64" i="36"/>
  <c r="L64" i="36"/>
  <c r="K64" i="36"/>
  <c r="S64" i="36" s="1"/>
  <c r="D64" i="37" s="1"/>
  <c r="R63" i="36"/>
  <c r="Q63" i="36"/>
  <c r="P63" i="36"/>
  <c r="O63" i="36"/>
  <c r="N63" i="36"/>
  <c r="M63" i="36"/>
  <c r="L63" i="36"/>
  <c r="K63" i="36"/>
  <c r="S63" i="36" s="1"/>
  <c r="D63" i="37" s="1"/>
  <c r="R62" i="36"/>
  <c r="Q62" i="36"/>
  <c r="P62" i="36"/>
  <c r="O62" i="36"/>
  <c r="N62" i="36"/>
  <c r="M62" i="36"/>
  <c r="L62" i="36"/>
  <c r="K62" i="36"/>
  <c r="S62" i="36" s="1"/>
  <c r="D62" i="37" s="1"/>
  <c r="R61" i="36"/>
  <c r="Q61" i="36"/>
  <c r="P61" i="36"/>
  <c r="O61" i="36"/>
  <c r="N61" i="36"/>
  <c r="M61" i="36"/>
  <c r="L61" i="36"/>
  <c r="K61" i="36"/>
  <c r="S61" i="36" s="1"/>
  <c r="D61" i="37" s="1"/>
  <c r="R60" i="36"/>
  <c r="Q60" i="36"/>
  <c r="P60" i="36"/>
  <c r="O60" i="36"/>
  <c r="N60" i="36"/>
  <c r="M60" i="36"/>
  <c r="L60" i="36"/>
  <c r="K60" i="36"/>
  <c r="S60" i="36" s="1"/>
  <c r="D60" i="37" s="1"/>
  <c r="R59" i="36"/>
  <c r="Q59" i="36"/>
  <c r="P59" i="36"/>
  <c r="O59" i="36"/>
  <c r="N59" i="36"/>
  <c r="M59" i="36"/>
  <c r="L59" i="36"/>
  <c r="K59" i="36"/>
  <c r="S59" i="36" s="1"/>
  <c r="D59" i="37" s="1"/>
  <c r="R58" i="36"/>
  <c r="Q58" i="36"/>
  <c r="P58" i="36"/>
  <c r="O58" i="36"/>
  <c r="N58" i="36"/>
  <c r="M58" i="36"/>
  <c r="L58" i="36"/>
  <c r="K58" i="36"/>
  <c r="S58" i="36" s="1"/>
  <c r="D58" i="37" s="1"/>
  <c r="R57" i="36"/>
  <c r="Q57" i="36"/>
  <c r="P57" i="36"/>
  <c r="O57" i="36"/>
  <c r="N57" i="36"/>
  <c r="M57" i="36"/>
  <c r="L57" i="36"/>
  <c r="K57" i="36"/>
  <c r="S57" i="36" s="1"/>
  <c r="D57" i="37" s="1"/>
  <c r="R56" i="36"/>
  <c r="Q56" i="36"/>
  <c r="P56" i="36"/>
  <c r="O56" i="36"/>
  <c r="N56" i="36"/>
  <c r="M56" i="36"/>
  <c r="L56" i="36"/>
  <c r="K56" i="36"/>
  <c r="S56" i="36" s="1"/>
  <c r="D56" i="37" s="1"/>
  <c r="R55" i="36"/>
  <c r="Q55" i="36"/>
  <c r="P55" i="36"/>
  <c r="O55" i="36"/>
  <c r="N55" i="36"/>
  <c r="M55" i="36"/>
  <c r="L55" i="36"/>
  <c r="K55" i="36"/>
  <c r="S55" i="36" s="1"/>
  <c r="D55" i="37" s="1"/>
  <c r="R54" i="36"/>
  <c r="Q54" i="36"/>
  <c r="P54" i="36"/>
  <c r="O54" i="36"/>
  <c r="N54" i="36"/>
  <c r="M54" i="36"/>
  <c r="L54" i="36"/>
  <c r="K54" i="36"/>
  <c r="S54" i="36" s="1"/>
  <c r="D54" i="37" s="1"/>
  <c r="R53" i="36"/>
  <c r="Q53" i="36"/>
  <c r="P53" i="36"/>
  <c r="O53" i="36"/>
  <c r="N53" i="36"/>
  <c r="M53" i="36"/>
  <c r="L53" i="36"/>
  <c r="K53" i="36"/>
  <c r="S53" i="36" s="1"/>
  <c r="D53" i="37" s="1"/>
  <c r="R52" i="36"/>
  <c r="Q52" i="36"/>
  <c r="P52" i="36"/>
  <c r="O52" i="36"/>
  <c r="N52" i="36"/>
  <c r="M52" i="36"/>
  <c r="L52" i="36"/>
  <c r="K52" i="36"/>
  <c r="S52" i="36" s="1"/>
  <c r="D52" i="37" s="1"/>
  <c r="R51" i="36"/>
  <c r="Q51" i="36"/>
  <c r="P51" i="36"/>
  <c r="O51" i="36"/>
  <c r="N51" i="36"/>
  <c r="M51" i="36"/>
  <c r="L51" i="36"/>
  <c r="K51" i="36"/>
  <c r="S51" i="36" s="1"/>
  <c r="D51" i="37" s="1"/>
  <c r="R50" i="36"/>
  <c r="Q50" i="36"/>
  <c r="P50" i="36"/>
  <c r="O50" i="36"/>
  <c r="N50" i="36"/>
  <c r="M50" i="36"/>
  <c r="L50" i="36"/>
  <c r="K50" i="36"/>
  <c r="S50" i="36" s="1"/>
  <c r="D50" i="37" s="1"/>
  <c r="R49" i="36"/>
  <c r="Q49" i="36"/>
  <c r="P49" i="36"/>
  <c r="O49" i="36"/>
  <c r="N49" i="36"/>
  <c r="M49" i="36"/>
  <c r="L49" i="36"/>
  <c r="K49" i="36"/>
  <c r="S49" i="36" s="1"/>
  <c r="D49" i="37" s="1"/>
  <c r="R48" i="36"/>
  <c r="Q48" i="36"/>
  <c r="P48" i="36"/>
  <c r="O48" i="36"/>
  <c r="N48" i="36"/>
  <c r="M48" i="36"/>
  <c r="L48" i="36"/>
  <c r="K48" i="36"/>
  <c r="S48" i="36" s="1"/>
  <c r="D48" i="37" s="1"/>
  <c r="R47" i="36"/>
  <c r="Q47" i="36"/>
  <c r="P47" i="36"/>
  <c r="O47" i="36"/>
  <c r="N47" i="36"/>
  <c r="M47" i="36"/>
  <c r="L47" i="36"/>
  <c r="K47" i="36"/>
  <c r="S47" i="36" s="1"/>
  <c r="D47" i="37" s="1"/>
  <c r="R46" i="36"/>
  <c r="Q46" i="36"/>
  <c r="P46" i="36"/>
  <c r="O46" i="36"/>
  <c r="N46" i="36"/>
  <c r="M46" i="36"/>
  <c r="L46" i="36"/>
  <c r="K46" i="36"/>
  <c r="S46" i="36" s="1"/>
  <c r="D46" i="37" s="1"/>
  <c r="R45" i="36"/>
  <c r="Q45" i="36"/>
  <c r="P45" i="36"/>
  <c r="O45" i="36"/>
  <c r="N45" i="36"/>
  <c r="M45" i="36"/>
  <c r="L45" i="36"/>
  <c r="K45" i="36"/>
  <c r="S45" i="36" s="1"/>
  <c r="D45" i="37" s="1"/>
  <c r="R44" i="36"/>
  <c r="Q44" i="36"/>
  <c r="P44" i="36"/>
  <c r="O44" i="36"/>
  <c r="N44" i="36"/>
  <c r="M44" i="36"/>
  <c r="L44" i="36"/>
  <c r="K44" i="36"/>
  <c r="S44" i="36" s="1"/>
  <c r="D44" i="37" s="1"/>
  <c r="R43" i="36"/>
  <c r="Q43" i="36"/>
  <c r="P43" i="36"/>
  <c r="O43" i="36"/>
  <c r="N43" i="36"/>
  <c r="M43" i="36"/>
  <c r="L43" i="36"/>
  <c r="K43" i="36"/>
  <c r="S43" i="36" s="1"/>
  <c r="D43" i="37" s="1"/>
  <c r="R42" i="36"/>
  <c r="Q42" i="36"/>
  <c r="P42" i="36"/>
  <c r="O42" i="36"/>
  <c r="N42" i="36"/>
  <c r="M42" i="36"/>
  <c r="L42" i="36"/>
  <c r="K42" i="36"/>
  <c r="R41" i="36"/>
  <c r="Q41" i="36"/>
  <c r="P41" i="36"/>
  <c r="O41" i="36"/>
  <c r="N41" i="36"/>
  <c r="M41" i="36"/>
  <c r="L41" i="36"/>
  <c r="K41" i="36"/>
  <c r="S41" i="36" s="1"/>
  <c r="D41" i="37" s="1"/>
  <c r="R40" i="36"/>
  <c r="Q40" i="36"/>
  <c r="P40" i="36"/>
  <c r="O40" i="36"/>
  <c r="N40" i="36"/>
  <c r="M40" i="36"/>
  <c r="L40" i="36"/>
  <c r="K40" i="36"/>
  <c r="S40" i="36" s="1"/>
  <c r="D40" i="37" s="1"/>
  <c r="R39" i="36"/>
  <c r="Q39" i="36"/>
  <c r="P39" i="36"/>
  <c r="O39" i="36"/>
  <c r="N39" i="36"/>
  <c r="M39" i="36"/>
  <c r="L39" i="36"/>
  <c r="K39" i="36"/>
  <c r="S39" i="36" s="1"/>
  <c r="D39" i="37" s="1"/>
  <c r="R38" i="36"/>
  <c r="Q38" i="36"/>
  <c r="P38" i="36"/>
  <c r="O38" i="36"/>
  <c r="N38" i="36"/>
  <c r="M38" i="36"/>
  <c r="L38" i="36"/>
  <c r="K38" i="36"/>
  <c r="S38" i="36" s="1"/>
  <c r="D38" i="37" s="1"/>
  <c r="R37" i="36"/>
  <c r="Q37" i="36"/>
  <c r="P37" i="36"/>
  <c r="O37" i="36"/>
  <c r="N37" i="36"/>
  <c r="M37" i="36"/>
  <c r="L37" i="36"/>
  <c r="K37" i="36"/>
  <c r="S37" i="36" s="1"/>
  <c r="D37" i="37" s="1"/>
  <c r="R36" i="36"/>
  <c r="Q36" i="36"/>
  <c r="P36" i="36"/>
  <c r="O36" i="36"/>
  <c r="N36" i="36"/>
  <c r="M36" i="36"/>
  <c r="L36" i="36"/>
  <c r="K36" i="36"/>
  <c r="S36" i="36" s="1"/>
  <c r="D36" i="37" s="1"/>
  <c r="R35" i="36"/>
  <c r="Q35" i="36"/>
  <c r="P35" i="36"/>
  <c r="O35" i="36"/>
  <c r="N35" i="36"/>
  <c r="M35" i="36"/>
  <c r="L35" i="36"/>
  <c r="K35" i="36"/>
  <c r="S35" i="36" s="1"/>
  <c r="D35" i="37" s="1"/>
  <c r="R34" i="36"/>
  <c r="Q34" i="36"/>
  <c r="P34" i="36"/>
  <c r="O34" i="36"/>
  <c r="N34" i="36"/>
  <c r="M34" i="36"/>
  <c r="L34" i="36"/>
  <c r="K34" i="36"/>
  <c r="S34" i="36" s="1"/>
  <c r="D34" i="37" s="1"/>
  <c r="R33" i="36"/>
  <c r="Q33" i="36"/>
  <c r="P33" i="36"/>
  <c r="O33" i="36"/>
  <c r="N33" i="36"/>
  <c r="M33" i="36"/>
  <c r="L33" i="36"/>
  <c r="K33" i="36"/>
  <c r="S33" i="36" s="1"/>
  <c r="D33" i="37" s="1"/>
  <c r="R32" i="36"/>
  <c r="Q32" i="36"/>
  <c r="P32" i="36"/>
  <c r="O32" i="36"/>
  <c r="N32" i="36"/>
  <c r="M32" i="36"/>
  <c r="L32" i="36"/>
  <c r="K32" i="36"/>
  <c r="R31" i="36"/>
  <c r="Q31" i="36"/>
  <c r="P31" i="36"/>
  <c r="O31" i="36"/>
  <c r="N31" i="36"/>
  <c r="M31" i="36"/>
  <c r="L31" i="36"/>
  <c r="K31" i="36"/>
  <c r="R30" i="36"/>
  <c r="Q30" i="36"/>
  <c r="P30" i="36"/>
  <c r="O30" i="36"/>
  <c r="N30" i="36"/>
  <c r="M30" i="36"/>
  <c r="L30" i="36"/>
  <c r="K30" i="36"/>
  <c r="R29" i="36"/>
  <c r="Q29" i="36"/>
  <c r="P29" i="36"/>
  <c r="O29" i="36"/>
  <c r="N29" i="36"/>
  <c r="M29" i="36"/>
  <c r="L29" i="36"/>
  <c r="K29" i="36"/>
  <c r="R28" i="36"/>
  <c r="Q28" i="36"/>
  <c r="P28" i="36"/>
  <c r="O28" i="36"/>
  <c r="N28" i="36"/>
  <c r="M28" i="36"/>
  <c r="L28" i="36"/>
  <c r="K28" i="36"/>
  <c r="R27" i="36"/>
  <c r="Q27" i="36"/>
  <c r="P27" i="36"/>
  <c r="O27" i="36"/>
  <c r="N27" i="36"/>
  <c r="M27" i="36"/>
  <c r="L27" i="36"/>
  <c r="K27" i="36"/>
  <c r="R26" i="36"/>
  <c r="Q26" i="36"/>
  <c r="P26" i="36"/>
  <c r="O26" i="36"/>
  <c r="N26" i="36"/>
  <c r="M26" i="36"/>
  <c r="L26" i="36"/>
  <c r="K26" i="36"/>
  <c r="R25" i="36"/>
  <c r="Q25" i="36"/>
  <c r="P25" i="36"/>
  <c r="O25" i="36"/>
  <c r="N25" i="36"/>
  <c r="M25" i="36"/>
  <c r="L25" i="36"/>
  <c r="K25" i="36"/>
  <c r="R24" i="36"/>
  <c r="Q24" i="36"/>
  <c r="P24" i="36"/>
  <c r="O24" i="36"/>
  <c r="N24" i="36"/>
  <c r="M24" i="36"/>
  <c r="L24" i="36"/>
  <c r="K24" i="36"/>
  <c r="R23" i="36"/>
  <c r="Q23" i="36"/>
  <c r="P23" i="36"/>
  <c r="O23" i="36"/>
  <c r="N23" i="36"/>
  <c r="M23" i="36"/>
  <c r="L23" i="36"/>
  <c r="K23" i="36"/>
  <c r="R22" i="36"/>
  <c r="Q22" i="36"/>
  <c r="P22" i="36"/>
  <c r="O22" i="36"/>
  <c r="N22" i="36"/>
  <c r="M22" i="36"/>
  <c r="L22" i="36"/>
  <c r="K22" i="36"/>
  <c r="R21" i="36"/>
  <c r="Q21" i="36"/>
  <c r="P21" i="36"/>
  <c r="O21" i="36"/>
  <c r="N21" i="36"/>
  <c r="M21" i="36"/>
  <c r="L21" i="36"/>
  <c r="K21" i="36"/>
  <c r="R20" i="36"/>
  <c r="Q20" i="36"/>
  <c r="P20" i="36"/>
  <c r="O20" i="36"/>
  <c r="N20" i="36"/>
  <c r="M20" i="36"/>
  <c r="L20" i="36"/>
  <c r="K20" i="36"/>
  <c r="R19" i="36"/>
  <c r="Q19" i="36"/>
  <c r="P19" i="36"/>
  <c r="O19" i="36"/>
  <c r="N19" i="36"/>
  <c r="M19" i="36"/>
  <c r="L19" i="36"/>
  <c r="K19" i="36"/>
  <c r="R18" i="36"/>
  <c r="Q18" i="36"/>
  <c r="P18" i="36"/>
  <c r="O18" i="36"/>
  <c r="N18" i="36"/>
  <c r="M18" i="36"/>
  <c r="L18" i="36"/>
  <c r="K18" i="36"/>
  <c r="R17" i="36"/>
  <c r="Q17" i="36"/>
  <c r="P17" i="36"/>
  <c r="O17" i="36"/>
  <c r="N17" i="36"/>
  <c r="M17" i="36"/>
  <c r="L17" i="36"/>
  <c r="K17" i="36"/>
  <c r="R16" i="36"/>
  <c r="Q16" i="36"/>
  <c r="P16" i="36"/>
  <c r="O16" i="36"/>
  <c r="N16" i="36"/>
  <c r="M16" i="36"/>
  <c r="L16" i="36"/>
  <c r="K16" i="36"/>
  <c r="R15" i="36"/>
  <c r="Q15" i="36"/>
  <c r="P15" i="36"/>
  <c r="O15" i="36"/>
  <c r="N15" i="36"/>
  <c r="M15" i="36"/>
  <c r="L15" i="36"/>
  <c r="K15" i="36"/>
  <c r="R14" i="36"/>
  <c r="Q14" i="36"/>
  <c r="P14" i="36"/>
  <c r="O14" i="36"/>
  <c r="N14" i="36"/>
  <c r="M14" i="36"/>
  <c r="L14" i="36"/>
  <c r="K14" i="36"/>
  <c r="R13" i="36"/>
  <c r="Q13" i="36"/>
  <c r="P13" i="36"/>
  <c r="O13" i="36"/>
  <c r="N13" i="36"/>
  <c r="M13" i="36"/>
  <c r="L13" i="36"/>
  <c r="K13" i="36"/>
  <c r="R12" i="36"/>
  <c r="Q12" i="36"/>
  <c r="P12" i="36"/>
  <c r="O12" i="36"/>
  <c r="N12" i="36"/>
  <c r="M12" i="36"/>
  <c r="L12" i="36"/>
  <c r="K12" i="36"/>
  <c r="R11" i="36"/>
  <c r="Q11" i="36"/>
  <c r="P11" i="36"/>
  <c r="O11" i="36"/>
  <c r="N11" i="36"/>
  <c r="M11" i="36"/>
  <c r="L11" i="36"/>
  <c r="K11" i="36"/>
  <c r="R10" i="36"/>
  <c r="Q10" i="36"/>
  <c r="P10" i="36"/>
  <c r="O10" i="36"/>
  <c r="N10" i="36"/>
  <c r="M10" i="36"/>
  <c r="L10" i="36"/>
  <c r="K10" i="36"/>
  <c r="R9" i="36"/>
  <c r="Q9" i="36"/>
  <c r="P9" i="36"/>
  <c r="O9" i="36"/>
  <c r="N9" i="36"/>
  <c r="M9" i="36"/>
  <c r="L9" i="36"/>
  <c r="K9" i="36"/>
  <c r="R8" i="36"/>
  <c r="Q8" i="36"/>
  <c r="P8" i="36"/>
  <c r="O8" i="36"/>
  <c r="N8" i="36"/>
  <c r="M8" i="36"/>
  <c r="L8" i="36"/>
  <c r="K8" i="36"/>
  <c r="R7" i="36"/>
  <c r="Q7" i="36"/>
  <c r="P7" i="36"/>
  <c r="O7" i="36"/>
  <c r="N7" i="36"/>
  <c r="M7" i="36"/>
  <c r="L7" i="36"/>
  <c r="K7" i="36"/>
  <c r="R6" i="36"/>
  <c r="Q6" i="36"/>
  <c r="P6" i="36"/>
  <c r="O6" i="36"/>
  <c r="N6" i="36"/>
  <c r="M6" i="36"/>
  <c r="L6" i="36"/>
  <c r="K6" i="36"/>
  <c r="R5" i="36"/>
  <c r="Q5" i="36"/>
  <c r="P5" i="36"/>
  <c r="O5" i="36"/>
  <c r="N5" i="36"/>
  <c r="M5" i="36"/>
  <c r="L5" i="36"/>
  <c r="K5" i="36"/>
  <c r="R4" i="36"/>
  <c r="Q4" i="36"/>
  <c r="P4" i="36"/>
  <c r="O4" i="36"/>
  <c r="N4" i="36"/>
  <c r="M4" i="36"/>
  <c r="L4" i="36"/>
  <c r="K4" i="36"/>
  <c r="R3" i="36"/>
  <c r="Q3" i="36"/>
  <c r="P3" i="36"/>
  <c r="O3" i="36"/>
  <c r="N3" i="36"/>
  <c r="M3" i="36"/>
  <c r="L3" i="36"/>
  <c r="K3" i="36"/>
  <c r="R1" i="36"/>
  <c r="Q1" i="36"/>
  <c r="P1" i="36"/>
  <c r="R2" i="36"/>
  <c r="Q2" i="36"/>
  <c r="P2" i="36"/>
  <c r="I122" i="36"/>
  <c r="I121" i="36"/>
  <c r="I133" i="36" s="1"/>
  <c r="I120" i="36"/>
  <c r="I132" i="36" s="1"/>
  <c r="I119" i="36"/>
  <c r="I131" i="36" s="1"/>
  <c r="I118" i="36"/>
  <c r="I130" i="36" s="1"/>
  <c r="I117" i="36"/>
  <c r="I129" i="36" s="1"/>
  <c r="I116" i="36"/>
  <c r="I128" i="36" s="1"/>
  <c r="I115" i="36"/>
  <c r="I127" i="36" s="1"/>
  <c r="I114" i="36"/>
  <c r="I126" i="36" s="1"/>
  <c r="I113" i="36"/>
  <c r="I125" i="36" s="1"/>
  <c r="I112" i="36"/>
  <c r="I124" i="36" s="1"/>
  <c r="I111" i="36"/>
  <c r="I123" i="36" s="1"/>
  <c r="I110" i="36"/>
  <c r="G122" i="36"/>
  <c r="H121" i="36"/>
  <c r="H133" i="36" s="1"/>
  <c r="G121" i="36"/>
  <c r="G133" i="36" s="1"/>
  <c r="H120" i="36"/>
  <c r="H132" i="36" s="1"/>
  <c r="G120" i="36"/>
  <c r="G132" i="36" s="1"/>
  <c r="H119" i="36"/>
  <c r="H131" i="36" s="1"/>
  <c r="G119" i="36"/>
  <c r="G131" i="36" s="1"/>
  <c r="H118" i="36"/>
  <c r="H130" i="36" s="1"/>
  <c r="G118" i="36"/>
  <c r="G130" i="36" s="1"/>
  <c r="H117" i="36"/>
  <c r="H129" i="36" s="1"/>
  <c r="G117" i="36"/>
  <c r="G129" i="36" s="1"/>
  <c r="H116" i="36"/>
  <c r="H128" i="36" s="1"/>
  <c r="G116" i="36"/>
  <c r="G128" i="36" s="1"/>
  <c r="H115" i="36"/>
  <c r="H127" i="36" s="1"/>
  <c r="G115" i="36"/>
  <c r="G127" i="36" s="1"/>
  <c r="H114" i="36"/>
  <c r="H126" i="36" s="1"/>
  <c r="G114" i="36"/>
  <c r="G126" i="36" s="1"/>
  <c r="H113" i="36"/>
  <c r="H125" i="36" s="1"/>
  <c r="G113" i="36"/>
  <c r="G125" i="36" s="1"/>
  <c r="H112" i="36"/>
  <c r="H124" i="36" s="1"/>
  <c r="G112" i="36"/>
  <c r="G124" i="36" s="1"/>
  <c r="H111" i="36"/>
  <c r="H123" i="36" s="1"/>
  <c r="G111" i="36"/>
  <c r="G123" i="36" s="1"/>
  <c r="H110" i="36"/>
  <c r="H122" i="36" s="1"/>
  <c r="G110" i="36"/>
  <c r="B109" i="36"/>
  <c r="A109" i="36"/>
  <c r="B108" i="36"/>
  <c r="A108" i="36"/>
  <c r="B107" i="36"/>
  <c r="A107" i="36"/>
  <c r="B106" i="36"/>
  <c r="A106" i="36"/>
  <c r="B105" i="36"/>
  <c r="A105" i="36"/>
  <c r="B104" i="36"/>
  <c r="A104" i="36"/>
  <c r="B103" i="36"/>
  <c r="A103" i="36"/>
  <c r="B102" i="36"/>
  <c r="A102" i="36"/>
  <c r="B101" i="36"/>
  <c r="A101" i="36"/>
  <c r="B100" i="36"/>
  <c r="A100" i="36"/>
  <c r="B99" i="36"/>
  <c r="A99" i="36"/>
  <c r="B98" i="36"/>
  <c r="A98" i="36"/>
  <c r="B97" i="36"/>
  <c r="A97" i="36"/>
  <c r="B96" i="36"/>
  <c r="A96" i="36"/>
  <c r="B95" i="36"/>
  <c r="A95" i="36"/>
  <c r="B94" i="36"/>
  <c r="A94" i="36"/>
  <c r="B93" i="36"/>
  <c r="A93" i="36"/>
  <c r="B92" i="36"/>
  <c r="A92" i="36"/>
  <c r="B91" i="36"/>
  <c r="A91" i="36"/>
  <c r="B90" i="36"/>
  <c r="A90" i="36"/>
  <c r="B89" i="36"/>
  <c r="A89" i="36"/>
  <c r="B88" i="36"/>
  <c r="A88" i="36"/>
  <c r="B87" i="36"/>
  <c r="A87" i="36"/>
  <c r="B86" i="36"/>
  <c r="A86" i="36"/>
  <c r="B85" i="36"/>
  <c r="A85" i="36"/>
  <c r="B84" i="36"/>
  <c r="A84" i="36"/>
  <c r="B83" i="36"/>
  <c r="A83" i="36"/>
  <c r="B82" i="36"/>
  <c r="A82" i="36"/>
  <c r="B81" i="36"/>
  <c r="A81" i="36"/>
  <c r="B80" i="36"/>
  <c r="A80" i="36"/>
  <c r="B79" i="36"/>
  <c r="A79" i="36"/>
  <c r="B78" i="36"/>
  <c r="A78" i="36"/>
  <c r="B77" i="36"/>
  <c r="A77" i="36"/>
  <c r="B76" i="36"/>
  <c r="A76" i="36"/>
  <c r="B75" i="36"/>
  <c r="A75" i="36"/>
  <c r="B74" i="36"/>
  <c r="A74" i="36"/>
  <c r="B73" i="36"/>
  <c r="A73" i="36"/>
  <c r="B72" i="36"/>
  <c r="A72" i="36"/>
  <c r="B71" i="36"/>
  <c r="A71" i="36"/>
  <c r="B70" i="36"/>
  <c r="A70" i="36"/>
  <c r="B69" i="36"/>
  <c r="A69" i="36"/>
  <c r="B68" i="36"/>
  <c r="A68" i="36"/>
  <c r="B67" i="36"/>
  <c r="A67" i="36"/>
  <c r="B66" i="36"/>
  <c r="A66" i="36"/>
  <c r="B65" i="36"/>
  <c r="A65" i="36"/>
  <c r="B64" i="36"/>
  <c r="A64" i="36"/>
  <c r="B63" i="36"/>
  <c r="A63" i="36"/>
  <c r="B62" i="36"/>
  <c r="A62" i="36"/>
  <c r="B61" i="36"/>
  <c r="A61" i="36"/>
  <c r="B60" i="36"/>
  <c r="A60" i="36"/>
  <c r="B59" i="36"/>
  <c r="A59" i="36"/>
  <c r="B58" i="36"/>
  <c r="A58" i="36"/>
  <c r="B57" i="36"/>
  <c r="A57" i="36"/>
  <c r="B56" i="36"/>
  <c r="A56" i="36"/>
  <c r="B55" i="36"/>
  <c r="A55" i="36"/>
  <c r="B54" i="36"/>
  <c r="A54" i="36"/>
  <c r="B53" i="36"/>
  <c r="A53" i="36"/>
  <c r="B52" i="36"/>
  <c r="A52" i="36"/>
  <c r="B51" i="36"/>
  <c r="A51" i="36"/>
  <c r="B50" i="36"/>
  <c r="A50" i="36"/>
  <c r="B49" i="36"/>
  <c r="A49" i="36"/>
  <c r="B48" i="36"/>
  <c r="A48" i="36"/>
  <c r="B47" i="36"/>
  <c r="A47" i="36"/>
  <c r="B46" i="36"/>
  <c r="A46" i="36"/>
  <c r="B45" i="36"/>
  <c r="A45" i="36"/>
  <c r="B44" i="36"/>
  <c r="A44" i="36"/>
  <c r="B43" i="36"/>
  <c r="A43" i="36"/>
  <c r="B42" i="36"/>
  <c r="A42" i="36"/>
  <c r="B41" i="36"/>
  <c r="A41" i="36"/>
  <c r="B40" i="36"/>
  <c r="A40" i="36"/>
  <c r="B39" i="36"/>
  <c r="A39" i="36"/>
  <c r="B38" i="36"/>
  <c r="A38" i="36"/>
  <c r="B37" i="36"/>
  <c r="A37" i="36"/>
  <c r="B36" i="36"/>
  <c r="A36" i="36"/>
  <c r="B35" i="36"/>
  <c r="A35" i="36"/>
  <c r="B34" i="36"/>
  <c r="A34" i="36"/>
  <c r="B33" i="36"/>
  <c r="A33" i="36"/>
  <c r="B32" i="36"/>
  <c r="A32" i="36"/>
  <c r="B31" i="36"/>
  <c r="A31" i="36"/>
  <c r="B30" i="36"/>
  <c r="A30" i="36"/>
  <c r="B29" i="36"/>
  <c r="A29" i="36"/>
  <c r="B28" i="36"/>
  <c r="A28" i="36"/>
  <c r="B27" i="36"/>
  <c r="A27" i="36"/>
  <c r="B26" i="36"/>
  <c r="A26" i="36"/>
  <c r="B25" i="36"/>
  <c r="A25" i="36"/>
  <c r="B24" i="36"/>
  <c r="A24" i="36"/>
  <c r="B23" i="36"/>
  <c r="A23" i="36"/>
  <c r="B22" i="36"/>
  <c r="A22" i="36"/>
  <c r="B21" i="36"/>
  <c r="A21" i="36"/>
  <c r="B20" i="36"/>
  <c r="A20" i="36"/>
  <c r="B19" i="36"/>
  <c r="A19" i="36"/>
  <c r="B18" i="36"/>
  <c r="A18" i="36"/>
  <c r="B17" i="36"/>
  <c r="A17" i="36"/>
  <c r="B16" i="36"/>
  <c r="A16" i="36"/>
  <c r="B15" i="36"/>
  <c r="A15" i="36"/>
  <c r="B14" i="36"/>
  <c r="A14" i="36"/>
  <c r="B13" i="36"/>
  <c r="A13" i="36"/>
  <c r="B12" i="36"/>
  <c r="A12" i="36"/>
  <c r="B11" i="36"/>
  <c r="A11" i="36"/>
  <c r="B10" i="36"/>
  <c r="A10" i="36"/>
  <c r="B9" i="36"/>
  <c r="A9" i="36"/>
  <c r="B8" i="36"/>
  <c r="A8" i="36"/>
  <c r="B7" i="36"/>
  <c r="A7" i="36"/>
  <c r="B6" i="36"/>
  <c r="A6" i="36"/>
  <c r="B5" i="36"/>
  <c r="A5" i="36"/>
  <c r="B4" i="36"/>
  <c r="A4" i="36"/>
  <c r="B3" i="36"/>
  <c r="A3" i="36"/>
  <c r="B2" i="36"/>
  <c r="A2" i="36"/>
  <c r="I109" i="36"/>
  <c r="H109" i="36"/>
  <c r="G109" i="36"/>
  <c r="I108" i="36"/>
  <c r="H108" i="36"/>
  <c r="G108" i="36"/>
  <c r="I107" i="36"/>
  <c r="H107" i="36"/>
  <c r="G107" i="36"/>
  <c r="I106" i="36"/>
  <c r="H106" i="36"/>
  <c r="G106" i="36"/>
  <c r="I105" i="36"/>
  <c r="H105" i="36"/>
  <c r="G105" i="36"/>
  <c r="I104" i="36"/>
  <c r="H104" i="36"/>
  <c r="G104" i="36"/>
  <c r="I103" i="36"/>
  <c r="H103" i="36"/>
  <c r="G103" i="36"/>
  <c r="I102" i="36"/>
  <c r="H102" i="36"/>
  <c r="G102" i="36"/>
  <c r="I101" i="36"/>
  <c r="H101" i="36"/>
  <c r="G101" i="36"/>
  <c r="I100" i="36"/>
  <c r="H100" i="36"/>
  <c r="G100" i="36"/>
  <c r="I99" i="36"/>
  <c r="H99" i="36"/>
  <c r="G99" i="36"/>
  <c r="I98" i="36"/>
  <c r="H98" i="36"/>
  <c r="G98" i="36"/>
  <c r="I97" i="36"/>
  <c r="H97" i="36"/>
  <c r="G97" i="36"/>
  <c r="I96" i="36"/>
  <c r="H96" i="36"/>
  <c r="G96" i="36"/>
  <c r="I95" i="36"/>
  <c r="H95" i="36"/>
  <c r="G95" i="36"/>
  <c r="I94" i="36"/>
  <c r="H94" i="36"/>
  <c r="G94" i="36"/>
  <c r="I93" i="36"/>
  <c r="H93" i="36"/>
  <c r="G93" i="36"/>
  <c r="I92" i="36"/>
  <c r="H92" i="36"/>
  <c r="G92" i="36"/>
  <c r="I91" i="36"/>
  <c r="H91" i="36"/>
  <c r="G91" i="36"/>
  <c r="I90" i="36"/>
  <c r="H90" i="36"/>
  <c r="G90" i="36"/>
  <c r="I89" i="36"/>
  <c r="H89" i="36"/>
  <c r="G89" i="36"/>
  <c r="I88" i="36"/>
  <c r="H88" i="36"/>
  <c r="G88" i="36"/>
  <c r="I87" i="36"/>
  <c r="H87" i="36"/>
  <c r="G87" i="36"/>
  <c r="I86" i="36"/>
  <c r="H86" i="36"/>
  <c r="G86" i="36"/>
  <c r="I85" i="36"/>
  <c r="H85" i="36"/>
  <c r="G85" i="36"/>
  <c r="I84" i="36"/>
  <c r="H84" i="36"/>
  <c r="G84" i="36"/>
  <c r="I83" i="36"/>
  <c r="H83" i="36"/>
  <c r="G83" i="36"/>
  <c r="I82" i="36"/>
  <c r="H82" i="36"/>
  <c r="G82" i="36"/>
  <c r="I81" i="36"/>
  <c r="H81" i="36"/>
  <c r="G81" i="36"/>
  <c r="I80" i="36"/>
  <c r="H80" i="36"/>
  <c r="G80" i="36"/>
  <c r="I79" i="36"/>
  <c r="H79" i="36"/>
  <c r="G79" i="36"/>
  <c r="I78" i="36"/>
  <c r="H78" i="36"/>
  <c r="G78" i="36"/>
  <c r="I77" i="36"/>
  <c r="H77" i="36"/>
  <c r="G77" i="36"/>
  <c r="I76" i="36"/>
  <c r="H76" i="36"/>
  <c r="G76" i="36"/>
  <c r="I75" i="36"/>
  <c r="H75" i="36"/>
  <c r="G75" i="36"/>
  <c r="I74" i="36"/>
  <c r="H74" i="36"/>
  <c r="G74" i="36"/>
  <c r="I73" i="36"/>
  <c r="H73" i="36"/>
  <c r="G73" i="36"/>
  <c r="I72" i="36"/>
  <c r="H72" i="36"/>
  <c r="G72" i="36"/>
  <c r="I71" i="36"/>
  <c r="H71" i="36"/>
  <c r="G71" i="36"/>
  <c r="I70" i="36"/>
  <c r="H70" i="36"/>
  <c r="G70" i="36"/>
  <c r="I69" i="36"/>
  <c r="H69" i="36"/>
  <c r="G69" i="36"/>
  <c r="I68" i="36"/>
  <c r="H68" i="36"/>
  <c r="G68" i="36"/>
  <c r="I67" i="36"/>
  <c r="H67" i="36"/>
  <c r="G67" i="36"/>
  <c r="I66" i="36"/>
  <c r="H66" i="36"/>
  <c r="G66" i="36"/>
  <c r="I65" i="36"/>
  <c r="H65" i="36"/>
  <c r="G65" i="36"/>
  <c r="I64" i="36"/>
  <c r="H64" i="36"/>
  <c r="G64" i="36"/>
  <c r="I63" i="36"/>
  <c r="H63" i="36"/>
  <c r="G63" i="36"/>
  <c r="I62" i="36"/>
  <c r="H62" i="36"/>
  <c r="G62" i="36"/>
  <c r="I61" i="36"/>
  <c r="H61" i="36"/>
  <c r="G61" i="36"/>
  <c r="I60" i="36"/>
  <c r="H60" i="36"/>
  <c r="G60" i="36"/>
  <c r="I59" i="36"/>
  <c r="H59" i="36"/>
  <c r="G59" i="36"/>
  <c r="I58" i="36"/>
  <c r="H58" i="36"/>
  <c r="G58" i="36"/>
  <c r="I57" i="36"/>
  <c r="H57" i="36"/>
  <c r="G57" i="36"/>
  <c r="I56" i="36"/>
  <c r="H56" i="36"/>
  <c r="G56" i="36"/>
  <c r="I55" i="36"/>
  <c r="H55" i="36"/>
  <c r="G55" i="36"/>
  <c r="I54" i="36"/>
  <c r="H54" i="36"/>
  <c r="G54" i="36"/>
  <c r="I53" i="36"/>
  <c r="H53" i="36"/>
  <c r="G53" i="36"/>
  <c r="I52" i="36"/>
  <c r="H52" i="36"/>
  <c r="G52" i="36"/>
  <c r="I51" i="36"/>
  <c r="H51" i="36"/>
  <c r="G51" i="36"/>
  <c r="I50" i="36"/>
  <c r="H50" i="36"/>
  <c r="G50" i="36"/>
  <c r="I49" i="36"/>
  <c r="H49" i="36"/>
  <c r="G49" i="36"/>
  <c r="I48" i="36"/>
  <c r="H48" i="36"/>
  <c r="G48" i="36"/>
  <c r="I47" i="36"/>
  <c r="H47" i="36"/>
  <c r="G47" i="36"/>
  <c r="I46" i="36"/>
  <c r="H46" i="36"/>
  <c r="G46" i="36"/>
  <c r="I45" i="36"/>
  <c r="H45" i="36"/>
  <c r="G45" i="36"/>
  <c r="I44" i="36"/>
  <c r="H44" i="36"/>
  <c r="G44" i="36"/>
  <c r="I43" i="36"/>
  <c r="H43" i="36"/>
  <c r="G43" i="36"/>
  <c r="I42" i="36"/>
  <c r="H42" i="36"/>
  <c r="G42" i="36"/>
  <c r="I41" i="36"/>
  <c r="H41" i="36"/>
  <c r="G41" i="36"/>
  <c r="I40" i="36"/>
  <c r="H40" i="36"/>
  <c r="G40" i="36"/>
  <c r="I39" i="36"/>
  <c r="H39" i="36"/>
  <c r="G39" i="36"/>
  <c r="I38" i="36"/>
  <c r="H38" i="36"/>
  <c r="G38" i="36"/>
  <c r="I37" i="36"/>
  <c r="H37" i="36"/>
  <c r="G37" i="36"/>
  <c r="I36" i="36"/>
  <c r="H36" i="36"/>
  <c r="G36" i="36"/>
  <c r="I35" i="36"/>
  <c r="H35" i="36"/>
  <c r="G35" i="36"/>
  <c r="I34" i="36"/>
  <c r="H34" i="36"/>
  <c r="G34" i="36"/>
  <c r="I33" i="36"/>
  <c r="H33" i="36"/>
  <c r="G33" i="36"/>
  <c r="I32" i="36"/>
  <c r="H32" i="36"/>
  <c r="G32" i="36"/>
  <c r="I31" i="36"/>
  <c r="H31" i="36"/>
  <c r="G31" i="36"/>
  <c r="I30" i="36"/>
  <c r="H30" i="36"/>
  <c r="G30" i="36"/>
  <c r="I29" i="36"/>
  <c r="H29" i="36"/>
  <c r="G29" i="36"/>
  <c r="I28" i="36"/>
  <c r="H28" i="36"/>
  <c r="G28" i="36"/>
  <c r="I27" i="36"/>
  <c r="H27" i="36"/>
  <c r="G27" i="36"/>
  <c r="I26" i="36"/>
  <c r="H26" i="36"/>
  <c r="G26" i="36"/>
  <c r="I25" i="36"/>
  <c r="H25" i="36"/>
  <c r="G25" i="36"/>
  <c r="I24" i="36"/>
  <c r="H24" i="36"/>
  <c r="G24" i="36"/>
  <c r="I23" i="36"/>
  <c r="H23" i="36"/>
  <c r="G23" i="36"/>
  <c r="I22" i="36"/>
  <c r="H22" i="36"/>
  <c r="G22" i="36"/>
  <c r="I21" i="36"/>
  <c r="H21" i="36"/>
  <c r="G21" i="36"/>
  <c r="I20" i="36"/>
  <c r="H20" i="36"/>
  <c r="G20" i="36"/>
  <c r="I19" i="36"/>
  <c r="H19" i="36"/>
  <c r="G19" i="36"/>
  <c r="I18" i="36"/>
  <c r="H18" i="36"/>
  <c r="G18" i="36"/>
  <c r="I17" i="36"/>
  <c r="H17" i="36"/>
  <c r="G17" i="36"/>
  <c r="I16" i="36"/>
  <c r="H16" i="36"/>
  <c r="G16" i="36"/>
  <c r="I15" i="36"/>
  <c r="H15" i="36"/>
  <c r="G15" i="36"/>
  <c r="I14" i="36"/>
  <c r="H14" i="36"/>
  <c r="G14" i="36"/>
  <c r="I13" i="36"/>
  <c r="H13" i="36"/>
  <c r="G13" i="36"/>
  <c r="I12" i="36"/>
  <c r="H12" i="36"/>
  <c r="G12" i="36"/>
  <c r="I11" i="36"/>
  <c r="H11" i="36"/>
  <c r="G11" i="36"/>
  <c r="I10" i="36"/>
  <c r="H10" i="36"/>
  <c r="G10" i="36"/>
  <c r="I9" i="36"/>
  <c r="H9" i="36"/>
  <c r="G9" i="36"/>
  <c r="I8" i="36"/>
  <c r="H8" i="36"/>
  <c r="G8" i="36"/>
  <c r="I7" i="36"/>
  <c r="H7" i="36"/>
  <c r="G7" i="36"/>
  <c r="I6" i="36"/>
  <c r="H6" i="36"/>
  <c r="G6" i="36"/>
  <c r="I5" i="36"/>
  <c r="H5" i="36"/>
  <c r="G5" i="36"/>
  <c r="I4" i="36"/>
  <c r="H4" i="36"/>
  <c r="G4" i="36"/>
  <c r="I3" i="36"/>
  <c r="H3" i="36"/>
  <c r="G3" i="36"/>
  <c r="I2" i="36"/>
  <c r="H2" i="36"/>
  <c r="G2" i="36"/>
  <c r="I1" i="36"/>
  <c r="H1" i="36"/>
  <c r="G1" i="36"/>
  <c r="F1" i="36"/>
  <c r="E1" i="36"/>
  <c r="D1" i="36"/>
  <c r="C1" i="36"/>
  <c r="B1" i="36"/>
  <c r="A1" i="36"/>
  <c r="I109" i="34"/>
  <c r="H109" i="34"/>
  <c r="Q109" i="34" s="1"/>
  <c r="G109" i="34"/>
  <c r="F109" i="34"/>
  <c r="O109" i="34" s="1"/>
  <c r="E109" i="34"/>
  <c r="D109" i="34"/>
  <c r="M109" i="34" s="1"/>
  <c r="C109" i="34"/>
  <c r="B109" i="34"/>
  <c r="C109" i="35" s="1"/>
  <c r="A109" i="34"/>
  <c r="I108" i="34"/>
  <c r="R108" i="34" s="1"/>
  <c r="H108" i="34"/>
  <c r="G108" i="34"/>
  <c r="P108" i="34" s="1"/>
  <c r="F108" i="34"/>
  <c r="E108" i="34"/>
  <c r="D108" i="34"/>
  <c r="C108" i="34"/>
  <c r="L108" i="34" s="1"/>
  <c r="B108" i="34"/>
  <c r="A108" i="34"/>
  <c r="I107" i="34"/>
  <c r="H107" i="34"/>
  <c r="Q107" i="34" s="1"/>
  <c r="G107" i="34"/>
  <c r="F107" i="34"/>
  <c r="O107" i="34" s="1"/>
  <c r="E107" i="34"/>
  <c r="D107" i="34"/>
  <c r="M107" i="34" s="1"/>
  <c r="C107" i="34"/>
  <c r="B107" i="34"/>
  <c r="C107" i="35" s="1"/>
  <c r="A107" i="34"/>
  <c r="I106" i="34"/>
  <c r="R106" i="34" s="1"/>
  <c r="H106" i="34"/>
  <c r="G106" i="34"/>
  <c r="F106" i="34"/>
  <c r="E106" i="34"/>
  <c r="N106" i="34" s="1"/>
  <c r="D106" i="34"/>
  <c r="C106" i="34"/>
  <c r="L106" i="34" s="1"/>
  <c r="S106" i="34" s="1"/>
  <c r="B106" i="34"/>
  <c r="A106" i="34"/>
  <c r="I105" i="34"/>
  <c r="H105" i="34"/>
  <c r="Q105" i="34" s="1"/>
  <c r="G105" i="34"/>
  <c r="F105" i="34"/>
  <c r="O105" i="34" s="1"/>
  <c r="E105" i="34"/>
  <c r="D105" i="34"/>
  <c r="M105" i="34" s="1"/>
  <c r="C105" i="34"/>
  <c r="B105" i="34"/>
  <c r="C105" i="35" s="1"/>
  <c r="A105" i="34"/>
  <c r="I104" i="34"/>
  <c r="H104" i="34"/>
  <c r="G104" i="34"/>
  <c r="P104" i="34" s="1"/>
  <c r="F104" i="34"/>
  <c r="E104" i="34"/>
  <c r="N104" i="34" s="1"/>
  <c r="D104" i="34"/>
  <c r="C104" i="34"/>
  <c r="L104" i="34" s="1"/>
  <c r="B104" i="34"/>
  <c r="A104" i="34"/>
  <c r="I103" i="34"/>
  <c r="H103" i="34"/>
  <c r="Q103" i="34" s="1"/>
  <c r="G103" i="34"/>
  <c r="F103" i="34"/>
  <c r="O103" i="34" s="1"/>
  <c r="E103" i="34"/>
  <c r="D103" i="34"/>
  <c r="M103" i="34" s="1"/>
  <c r="C103" i="34"/>
  <c r="B103" i="34"/>
  <c r="A103" i="34"/>
  <c r="I102" i="34"/>
  <c r="R102" i="34" s="1"/>
  <c r="H102" i="34"/>
  <c r="G102" i="34"/>
  <c r="P102" i="34" s="1"/>
  <c r="F102" i="34"/>
  <c r="E102" i="34"/>
  <c r="N102" i="34" s="1"/>
  <c r="D102" i="34"/>
  <c r="C102" i="34"/>
  <c r="B102" i="34"/>
  <c r="A102" i="34"/>
  <c r="I101" i="34"/>
  <c r="H101" i="34"/>
  <c r="Q101" i="34" s="1"/>
  <c r="G101" i="34"/>
  <c r="F101" i="34"/>
  <c r="O101" i="34" s="1"/>
  <c r="E101" i="34"/>
  <c r="D101" i="34"/>
  <c r="M101" i="34" s="1"/>
  <c r="C101" i="34"/>
  <c r="B101" i="34"/>
  <c r="C101" i="35" s="1"/>
  <c r="A101" i="34"/>
  <c r="I100" i="34"/>
  <c r="R100" i="34" s="1"/>
  <c r="H100" i="34"/>
  <c r="G100" i="34"/>
  <c r="P100" i="34" s="1"/>
  <c r="F100" i="34"/>
  <c r="E100" i="34"/>
  <c r="D100" i="34"/>
  <c r="C100" i="34"/>
  <c r="L100" i="34" s="1"/>
  <c r="B100" i="34"/>
  <c r="A100" i="34"/>
  <c r="I99" i="34"/>
  <c r="H99" i="34"/>
  <c r="Q99" i="34" s="1"/>
  <c r="G99" i="34"/>
  <c r="F99" i="34"/>
  <c r="O99" i="34" s="1"/>
  <c r="E99" i="34"/>
  <c r="D99" i="34"/>
  <c r="M99" i="34" s="1"/>
  <c r="C99" i="34"/>
  <c r="B99" i="34"/>
  <c r="C99" i="35" s="1"/>
  <c r="A99" i="34"/>
  <c r="I98" i="34"/>
  <c r="R98" i="34" s="1"/>
  <c r="H98" i="34"/>
  <c r="G98" i="34"/>
  <c r="F98" i="34"/>
  <c r="E98" i="34"/>
  <c r="N98" i="34" s="1"/>
  <c r="D98" i="34"/>
  <c r="C98" i="34"/>
  <c r="L98" i="34" s="1"/>
  <c r="S98" i="34" s="1"/>
  <c r="B98" i="34"/>
  <c r="A98" i="34"/>
  <c r="I97" i="34"/>
  <c r="H97" i="34"/>
  <c r="Q97" i="34" s="1"/>
  <c r="G97" i="34"/>
  <c r="F97" i="34"/>
  <c r="O97" i="34" s="1"/>
  <c r="E97" i="34"/>
  <c r="D97" i="34"/>
  <c r="M97" i="34" s="1"/>
  <c r="C97" i="34"/>
  <c r="B97" i="34"/>
  <c r="C97" i="35" s="1"/>
  <c r="A97" i="34"/>
  <c r="I96" i="34"/>
  <c r="H96" i="34"/>
  <c r="G96" i="34"/>
  <c r="P96" i="34" s="1"/>
  <c r="F96" i="34"/>
  <c r="E96" i="34"/>
  <c r="N96" i="34" s="1"/>
  <c r="D96" i="34"/>
  <c r="C96" i="34"/>
  <c r="L96" i="34" s="1"/>
  <c r="B96" i="34"/>
  <c r="A96" i="34"/>
  <c r="I95" i="34"/>
  <c r="H95" i="34"/>
  <c r="Q95" i="34" s="1"/>
  <c r="G95" i="34"/>
  <c r="F95" i="34"/>
  <c r="O95" i="34" s="1"/>
  <c r="E95" i="34"/>
  <c r="D95" i="34"/>
  <c r="M95" i="34" s="1"/>
  <c r="C95" i="34"/>
  <c r="B95" i="34"/>
  <c r="A95" i="34"/>
  <c r="I94" i="34"/>
  <c r="R94" i="34" s="1"/>
  <c r="H94" i="34"/>
  <c r="G94" i="34"/>
  <c r="P94" i="34" s="1"/>
  <c r="F94" i="34"/>
  <c r="E94" i="34"/>
  <c r="N94" i="34" s="1"/>
  <c r="D94" i="34"/>
  <c r="C94" i="34"/>
  <c r="B94" i="34"/>
  <c r="A94" i="34"/>
  <c r="I93" i="34"/>
  <c r="H93" i="34"/>
  <c r="Q93" i="34" s="1"/>
  <c r="G93" i="34"/>
  <c r="F93" i="34"/>
  <c r="O93" i="34" s="1"/>
  <c r="E93" i="34"/>
  <c r="D93" i="34"/>
  <c r="M93" i="34" s="1"/>
  <c r="C93" i="34"/>
  <c r="B93" i="34"/>
  <c r="C93" i="35" s="1"/>
  <c r="A93" i="34"/>
  <c r="I92" i="34"/>
  <c r="R92" i="34" s="1"/>
  <c r="H92" i="34"/>
  <c r="G92" i="34"/>
  <c r="P92" i="34" s="1"/>
  <c r="F92" i="34"/>
  <c r="E92" i="34"/>
  <c r="D92" i="34"/>
  <c r="C92" i="34"/>
  <c r="L92" i="34" s="1"/>
  <c r="B92" i="34"/>
  <c r="A92" i="34"/>
  <c r="I91" i="34"/>
  <c r="H91" i="34"/>
  <c r="Q91" i="34" s="1"/>
  <c r="G91" i="34"/>
  <c r="F91" i="34"/>
  <c r="O91" i="34" s="1"/>
  <c r="E91" i="34"/>
  <c r="D91" i="34"/>
  <c r="M91" i="34" s="1"/>
  <c r="C91" i="34"/>
  <c r="B91" i="34"/>
  <c r="C91" i="35" s="1"/>
  <c r="A91" i="34"/>
  <c r="I90" i="34"/>
  <c r="R90" i="34" s="1"/>
  <c r="H90" i="34"/>
  <c r="G90" i="34"/>
  <c r="F90" i="34"/>
  <c r="E90" i="34"/>
  <c r="N90" i="34" s="1"/>
  <c r="D90" i="34"/>
  <c r="C90" i="34"/>
  <c r="L90" i="34" s="1"/>
  <c r="S90" i="34" s="1"/>
  <c r="B90" i="34"/>
  <c r="A90" i="34"/>
  <c r="I89" i="34"/>
  <c r="H89" i="34"/>
  <c r="Q89" i="34" s="1"/>
  <c r="G89" i="34"/>
  <c r="F89" i="34"/>
  <c r="O89" i="34" s="1"/>
  <c r="E89" i="34"/>
  <c r="D89" i="34"/>
  <c r="M89" i="34" s="1"/>
  <c r="C89" i="34"/>
  <c r="B89" i="34"/>
  <c r="C89" i="35" s="1"/>
  <c r="A89" i="34"/>
  <c r="I88" i="34"/>
  <c r="H88" i="34"/>
  <c r="G88" i="34"/>
  <c r="P88" i="34" s="1"/>
  <c r="F88" i="34"/>
  <c r="E88" i="34"/>
  <c r="N88" i="34" s="1"/>
  <c r="D88" i="34"/>
  <c r="C88" i="34"/>
  <c r="L88" i="34" s="1"/>
  <c r="B88" i="34"/>
  <c r="A88" i="34"/>
  <c r="I87" i="34"/>
  <c r="H87" i="34"/>
  <c r="Q87" i="34" s="1"/>
  <c r="G87" i="34"/>
  <c r="F87" i="34"/>
  <c r="O87" i="34" s="1"/>
  <c r="E87" i="34"/>
  <c r="D87" i="34"/>
  <c r="M87" i="34" s="1"/>
  <c r="C87" i="34"/>
  <c r="B87" i="34"/>
  <c r="A87" i="34"/>
  <c r="I86" i="34"/>
  <c r="R86" i="34" s="1"/>
  <c r="H86" i="34"/>
  <c r="G86" i="34"/>
  <c r="P86" i="34" s="1"/>
  <c r="F86" i="34"/>
  <c r="E86" i="34"/>
  <c r="N86" i="34" s="1"/>
  <c r="D86" i="34"/>
  <c r="C86" i="34"/>
  <c r="B86" i="34"/>
  <c r="A86" i="34"/>
  <c r="I85" i="34"/>
  <c r="H85" i="34"/>
  <c r="Q85" i="34" s="1"/>
  <c r="G85" i="34"/>
  <c r="F85" i="34"/>
  <c r="O85" i="34" s="1"/>
  <c r="E85" i="34"/>
  <c r="D85" i="34"/>
  <c r="M85" i="34" s="1"/>
  <c r="C85" i="34"/>
  <c r="B85" i="34"/>
  <c r="C85" i="35" s="1"/>
  <c r="A85" i="34"/>
  <c r="I84" i="34"/>
  <c r="R84" i="34" s="1"/>
  <c r="H84" i="34"/>
  <c r="G84" i="34"/>
  <c r="P84" i="34" s="1"/>
  <c r="F84" i="34"/>
  <c r="E84" i="34"/>
  <c r="D84" i="34"/>
  <c r="C84" i="34"/>
  <c r="L84" i="34" s="1"/>
  <c r="B84" i="34"/>
  <c r="A84" i="34"/>
  <c r="I83" i="34"/>
  <c r="H83" i="34"/>
  <c r="Q83" i="34" s="1"/>
  <c r="G83" i="34"/>
  <c r="F83" i="34"/>
  <c r="O83" i="34" s="1"/>
  <c r="E83" i="34"/>
  <c r="D83" i="34"/>
  <c r="M83" i="34" s="1"/>
  <c r="C83" i="34"/>
  <c r="B83" i="34"/>
  <c r="C83" i="35" s="1"/>
  <c r="A83" i="34"/>
  <c r="I82" i="34"/>
  <c r="R82" i="34" s="1"/>
  <c r="H82" i="34"/>
  <c r="G82" i="34"/>
  <c r="F82" i="34"/>
  <c r="E82" i="34"/>
  <c r="N82" i="34" s="1"/>
  <c r="D82" i="34"/>
  <c r="C82" i="34"/>
  <c r="L82" i="34" s="1"/>
  <c r="S82" i="34" s="1"/>
  <c r="B82" i="34"/>
  <c r="A82" i="34"/>
  <c r="I81" i="34"/>
  <c r="H81" i="34"/>
  <c r="Q81" i="34" s="1"/>
  <c r="G81" i="34"/>
  <c r="F81" i="34"/>
  <c r="O81" i="34" s="1"/>
  <c r="E81" i="34"/>
  <c r="D81" i="34"/>
  <c r="M81" i="34" s="1"/>
  <c r="C81" i="34"/>
  <c r="B81" i="34"/>
  <c r="C81" i="35" s="1"/>
  <c r="A81" i="34"/>
  <c r="I80" i="34"/>
  <c r="H80" i="34"/>
  <c r="G80" i="34"/>
  <c r="P80" i="34" s="1"/>
  <c r="F80" i="34"/>
  <c r="E80" i="34"/>
  <c r="N80" i="34" s="1"/>
  <c r="D80" i="34"/>
  <c r="C80" i="34"/>
  <c r="L80" i="34" s="1"/>
  <c r="B80" i="34"/>
  <c r="A80" i="34"/>
  <c r="I79" i="34"/>
  <c r="H79" i="34"/>
  <c r="Q79" i="34" s="1"/>
  <c r="G79" i="34"/>
  <c r="F79" i="34"/>
  <c r="O79" i="34" s="1"/>
  <c r="E79" i="34"/>
  <c r="D79" i="34"/>
  <c r="M79" i="34" s="1"/>
  <c r="C79" i="34"/>
  <c r="B79" i="34"/>
  <c r="A79" i="34"/>
  <c r="I78" i="34"/>
  <c r="R78" i="34" s="1"/>
  <c r="H78" i="34"/>
  <c r="G78" i="34"/>
  <c r="P78" i="34" s="1"/>
  <c r="F78" i="34"/>
  <c r="E78" i="34"/>
  <c r="N78" i="34" s="1"/>
  <c r="D78" i="34"/>
  <c r="C78" i="34"/>
  <c r="L78" i="34" s="1"/>
  <c r="B78" i="34"/>
  <c r="A78" i="34"/>
  <c r="I77" i="34"/>
  <c r="H77" i="34"/>
  <c r="Q77" i="34" s="1"/>
  <c r="G77" i="34"/>
  <c r="F77" i="34"/>
  <c r="O77" i="34" s="1"/>
  <c r="E77" i="34"/>
  <c r="D77" i="34"/>
  <c r="C77" i="34"/>
  <c r="B77" i="34"/>
  <c r="C77" i="35" s="1"/>
  <c r="A77" i="34"/>
  <c r="I76" i="34"/>
  <c r="R76" i="34" s="1"/>
  <c r="H76" i="34"/>
  <c r="G76" i="34"/>
  <c r="P76" i="34" s="1"/>
  <c r="F76" i="34"/>
  <c r="E76" i="34"/>
  <c r="N76" i="34" s="1"/>
  <c r="D76" i="34"/>
  <c r="C76" i="34"/>
  <c r="L76" i="34" s="1"/>
  <c r="B76" i="34"/>
  <c r="A76" i="34"/>
  <c r="I75" i="34"/>
  <c r="H75" i="34"/>
  <c r="Q75" i="34" s="1"/>
  <c r="G75" i="34"/>
  <c r="F75" i="34"/>
  <c r="O75" i="34" s="1"/>
  <c r="E75" i="34"/>
  <c r="D75" i="34"/>
  <c r="C75" i="34"/>
  <c r="B75" i="34"/>
  <c r="C75" i="35" s="1"/>
  <c r="A75" i="34"/>
  <c r="I74" i="34"/>
  <c r="R74" i="34" s="1"/>
  <c r="H74" i="34"/>
  <c r="G74" i="34"/>
  <c r="F74" i="34"/>
  <c r="E74" i="34"/>
  <c r="D74" i="34"/>
  <c r="C74" i="34"/>
  <c r="B74" i="34"/>
  <c r="A74" i="34"/>
  <c r="I73" i="34"/>
  <c r="H73" i="34"/>
  <c r="Q73" i="34" s="1"/>
  <c r="G73" i="34"/>
  <c r="F73" i="34"/>
  <c r="O73" i="34" s="1"/>
  <c r="E73" i="34"/>
  <c r="D73" i="34"/>
  <c r="C73" i="34"/>
  <c r="B73" i="34"/>
  <c r="C73" i="35" s="1"/>
  <c r="A73" i="34"/>
  <c r="I72" i="34"/>
  <c r="H72" i="34"/>
  <c r="G72" i="34"/>
  <c r="F72" i="34"/>
  <c r="E72" i="34"/>
  <c r="D72" i="34"/>
  <c r="C72" i="34"/>
  <c r="B72" i="34"/>
  <c r="A72" i="34"/>
  <c r="I71" i="34"/>
  <c r="H71" i="34"/>
  <c r="Q71" i="34" s="1"/>
  <c r="G71" i="34"/>
  <c r="F71" i="34"/>
  <c r="O71" i="34" s="1"/>
  <c r="E71" i="34"/>
  <c r="D71" i="34"/>
  <c r="C71" i="34"/>
  <c r="B71" i="34"/>
  <c r="C71" i="35" s="1"/>
  <c r="A71" i="34"/>
  <c r="I70" i="34"/>
  <c r="H70" i="34"/>
  <c r="G70" i="34"/>
  <c r="F70" i="34"/>
  <c r="E70" i="34"/>
  <c r="D70" i="34"/>
  <c r="C70" i="34"/>
  <c r="B70" i="34"/>
  <c r="A70" i="34"/>
  <c r="I69" i="34"/>
  <c r="H69" i="34"/>
  <c r="Q69" i="34" s="1"/>
  <c r="G69" i="34"/>
  <c r="F69" i="34"/>
  <c r="O69" i="34" s="1"/>
  <c r="E69" i="34"/>
  <c r="D69" i="34"/>
  <c r="C69" i="34"/>
  <c r="B69" i="34"/>
  <c r="C69" i="35" s="1"/>
  <c r="A69" i="34"/>
  <c r="I68" i="34"/>
  <c r="R68" i="34" s="1"/>
  <c r="H68" i="34"/>
  <c r="G68" i="34"/>
  <c r="P68" i="34" s="1"/>
  <c r="F68" i="34"/>
  <c r="E68" i="34"/>
  <c r="D68" i="34"/>
  <c r="C68" i="34"/>
  <c r="L68" i="34" s="1"/>
  <c r="B68" i="34"/>
  <c r="A68" i="34"/>
  <c r="I67" i="34"/>
  <c r="H67" i="34"/>
  <c r="Q67" i="34" s="1"/>
  <c r="G67" i="34"/>
  <c r="F67" i="34"/>
  <c r="O67" i="34" s="1"/>
  <c r="E67" i="34"/>
  <c r="D67" i="34"/>
  <c r="C67" i="34"/>
  <c r="B67" i="34"/>
  <c r="C67" i="35" s="1"/>
  <c r="A67" i="34"/>
  <c r="I66" i="34"/>
  <c r="H66" i="34"/>
  <c r="G66" i="34"/>
  <c r="P66" i="34" s="1"/>
  <c r="F66" i="34"/>
  <c r="E66" i="34"/>
  <c r="D66" i="34"/>
  <c r="C66" i="34"/>
  <c r="L66" i="34" s="1"/>
  <c r="B66" i="34"/>
  <c r="A66" i="34"/>
  <c r="I65" i="34"/>
  <c r="H65" i="34"/>
  <c r="Q65" i="34" s="1"/>
  <c r="G65" i="34"/>
  <c r="F65" i="34"/>
  <c r="O65" i="34" s="1"/>
  <c r="E65" i="34"/>
  <c r="D65" i="34"/>
  <c r="C65" i="34"/>
  <c r="B65" i="34"/>
  <c r="C65" i="35" s="1"/>
  <c r="A65" i="34"/>
  <c r="I64" i="34"/>
  <c r="R64" i="34" s="1"/>
  <c r="H64" i="34"/>
  <c r="G64" i="34"/>
  <c r="P64" i="34" s="1"/>
  <c r="F64" i="34"/>
  <c r="E64" i="34"/>
  <c r="D64" i="34"/>
  <c r="C64" i="34"/>
  <c r="B64" i="34"/>
  <c r="A64" i="34"/>
  <c r="I63" i="34"/>
  <c r="H63" i="34"/>
  <c r="Q63" i="34" s="1"/>
  <c r="G63" i="34"/>
  <c r="F63" i="34"/>
  <c r="O63" i="34" s="1"/>
  <c r="E63" i="34"/>
  <c r="D63" i="34"/>
  <c r="C63" i="34"/>
  <c r="B63" i="34"/>
  <c r="C63" i="35" s="1"/>
  <c r="A63" i="34"/>
  <c r="I62" i="34"/>
  <c r="R62" i="34" s="1"/>
  <c r="H62" i="34"/>
  <c r="G62" i="34"/>
  <c r="F62" i="34"/>
  <c r="E62" i="34"/>
  <c r="N62" i="34" s="1"/>
  <c r="D62" i="34"/>
  <c r="C62" i="34"/>
  <c r="L62" i="34" s="1"/>
  <c r="B62" i="34"/>
  <c r="A62" i="34"/>
  <c r="I61" i="34"/>
  <c r="H61" i="34"/>
  <c r="G61" i="34"/>
  <c r="F61" i="34"/>
  <c r="O61" i="34" s="1"/>
  <c r="E61" i="34"/>
  <c r="D61" i="34"/>
  <c r="M61" i="34" s="1"/>
  <c r="C61" i="34"/>
  <c r="B61" i="34"/>
  <c r="C61" i="35" s="1"/>
  <c r="A61" i="34"/>
  <c r="I60" i="34"/>
  <c r="R60" i="34" s="1"/>
  <c r="H60" i="34"/>
  <c r="G60" i="34"/>
  <c r="P60" i="34" s="1"/>
  <c r="F60" i="34"/>
  <c r="E60" i="34"/>
  <c r="N60" i="34" s="1"/>
  <c r="D60" i="34"/>
  <c r="C60" i="34"/>
  <c r="L60" i="34" s="1"/>
  <c r="B60" i="34"/>
  <c r="A60" i="34"/>
  <c r="I59" i="34"/>
  <c r="H59" i="34"/>
  <c r="G59" i="34"/>
  <c r="F59" i="34"/>
  <c r="O59" i="34" s="1"/>
  <c r="E59" i="34"/>
  <c r="D59" i="34"/>
  <c r="M59" i="34" s="1"/>
  <c r="C59" i="34"/>
  <c r="B59" i="34"/>
  <c r="C59" i="35" s="1"/>
  <c r="A59" i="34"/>
  <c r="I58" i="34"/>
  <c r="H58" i="34"/>
  <c r="G58" i="34"/>
  <c r="P58" i="34" s="1"/>
  <c r="F58" i="34"/>
  <c r="E58" i="34"/>
  <c r="N58" i="34" s="1"/>
  <c r="D58" i="34"/>
  <c r="C58" i="34"/>
  <c r="B58" i="34"/>
  <c r="A58" i="34"/>
  <c r="I57" i="34"/>
  <c r="H57" i="34"/>
  <c r="Q57" i="34" s="1"/>
  <c r="G57" i="34"/>
  <c r="F57" i="34"/>
  <c r="O57" i="34" s="1"/>
  <c r="E57" i="34"/>
  <c r="D57" i="34"/>
  <c r="C57" i="34"/>
  <c r="B57" i="34"/>
  <c r="C57" i="35" s="1"/>
  <c r="A57" i="34"/>
  <c r="I56" i="34"/>
  <c r="H56" i="34"/>
  <c r="G56" i="34"/>
  <c r="F56" i="34"/>
  <c r="E56" i="34"/>
  <c r="D56" i="34"/>
  <c r="C56" i="34"/>
  <c r="B56" i="34"/>
  <c r="A56" i="34"/>
  <c r="I55" i="34"/>
  <c r="H55" i="34"/>
  <c r="Q55" i="34" s="1"/>
  <c r="G55" i="34"/>
  <c r="F55" i="34"/>
  <c r="O55" i="34" s="1"/>
  <c r="E55" i="34"/>
  <c r="D55" i="34"/>
  <c r="C55" i="34"/>
  <c r="B55" i="34"/>
  <c r="C55" i="35" s="1"/>
  <c r="A55" i="34"/>
  <c r="I54" i="34"/>
  <c r="R54" i="34" s="1"/>
  <c r="H54" i="34"/>
  <c r="G54" i="34"/>
  <c r="F54" i="34"/>
  <c r="E54" i="34"/>
  <c r="N54" i="34" s="1"/>
  <c r="D54" i="34"/>
  <c r="C54" i="34"/>
  <c r="L54" i="34" s="1"/>
  <c r="B54" i="34"/>
  <c r="A54" i="34"/>
  <c r="I53" i="34"/>
  <c r="H53" i="34"/>
  <c r="G53" i="34"/>
  <c r="F53" i="34"/>
  <c r="O53" i="34" s="1"/>
  <c r="E53" i="34"/>
  <c r="D53" i="34"/>
  <c r="M53" i="34" s="1"/>
  <c r="C53" i="34"/>
  <c r="B53" i="34"/>
  <c r="C53" i="35" s="1"/>
  <c r="A53" i="34"/>
  <c r="I52" i="34"/>
  <c r="R52" i="34" s="1"/>
  <c r="H52" i="34"/>
  <c r="G52" i="34"/>
  <c r="P52" i="34" s="1"/>
  <c r="F52" i="34"/>
  <c r="E52" i="34"/>
  <c r="N52" i="34" s="1"/>
  <c r="D52" i="34"/>
  <c r="C52" i="34"/>
  <c r="L52" i="34" s="1"/>
  <c r="B52" i="34"/>
  <c r="A52" i="34"/>
  <c r="I51" i="34"/>
  <c r="H51" i="34"/>
  <c r="G51" i="34"/>
  <c r="F51" i="34"/>
  <c r="O51" i="34" s="1"/>
  <c r="E51" i="34"/>
  <c r="D51" i="34"/>
  <c r="M51" i="34" s="1"/>
  <c r="C51" i="34"/>
  <c r="B51" i="34"/>
  <c r="C51" i="35" s="1"/>
  <c r="A51" i="34"/>
  <c r="I50" i="34"/>
  <c r="H50" i="34"/>
  <c r="G50" i="34"/>
  <c r="P50" i="34" s="1"/>
  <c r="F50" i="34"/>
  <c r="E50" i="34"/>
  <c r="N50" i="34" s="1"/>
  <c r="D50" i="34"/>
  <c r="C50" i="34"/>
  <c r="B50" i="34"/>
  <c r="A50" i="34"/>
  <c r="I49" i="34"/>
  <c r="H49" i="34"/>
  <c r="Q49" i="34" s="1"/>
  <c r="G49" i="34"/>
  <c r="F49" i="34"/>
  <c r="O49" i="34" s="1"/>
  <c r="E49" i="34"/>
  <c r="D49" i="34"/>
  <c r="C49" i="34"/>
  <c r="B49" i="34"/>
  <c r="C49" i="35" s="1"/>
  <c r="A49" i="34"/>
  <c r="I48" i="34"/>
  <c r="H48" i="34"/>
  <c r="G48" i="34"/>
  <c r="F48" i="34"/>
  <c r="E48" i="34"/>
  <c r="D48" i="34"/>
  <c r="C48" i="34"/>
  <c r="B48" i="34"/>
  <c r="A48" i="34"/>
  <c r="I47" i="34"/>
  <c r="H47" i="34"/>
  <c r="Q47" i="34" s="1"/>
  <c r="G47" i="34"/>
  <c r="F47" i="34"/>
  <c r="O47" i="34" s="1"/>
  <c r="E47" i="34"/>
  <c r="D47" i="34"/>
  <c r="C47" i="34"/>
  <c r="B47" i="34"/>
  <c r="C47" i="35" s="1"/>
  <c r="A47" i="34"/>
  <c r="I46" i="34"/>
  <c r="R46" i="34" s="1"/>
  <c r="H46" i="34"/>
  <c r="G46" i="34"/>
  <c r="F46" i="34"/>
  <c r="E46" i="34"/>
  <c r="N46" i="34" s="1"/>
  <c r="D46" i="34"/>
  <c r="C46" i="34"/>
  <c r="L46" i="34" s="1"/>
  <c r="B46" i="34"/>
  <c r="A46" i="34"/>
  <c r="I45" i="34"/>
  <c r="H45" i="34"/>
  <c r="G45" i="34"/>
  <c r="F45" i="34"/>
  <c r="O45" i="34" s="1"/>
  <c r="E45" i="34"/>
  <c r="D45" i="34"/>
  <c r="M45" i="34" s="1"/>
  <c r="C45" i="34"/>
  <c r="B45" i="34"/>
  <c r="C45" i="35" s="1"/>
  <c r="A45" i="34"/>
  <c r="I44" i="34"/>
  <c r="H44" i="34"/>
  <c r="G44" i="34"/>
  <c r="F44" i="34"/>
  <c r="E44" i="34"/>
  <c r="D44" i="34"/>
  <c r="C44" i="34"/>
  <c r="B44" i="34"/>
  <c r="A44" i="34"/>
  <c r="I43" i="34"/>
  <c r="H43" i="34"/>
  <c r="G43" i="34"/>
  <c r="F43" i="34"/>
  <c r="O43" i="34" s="1"/>
  <c r="E43" i="34"/>
  <c r="D43" i="34"/>
  <c r="M43" i="34" s="1"/>
  <c r="C43" i="34"/>
  <c r="B43" i="34"/>
  <c r="C43" i="35" s="1"/>
  <c r="A43" i="34"/>
  <c r="I42" i="34"/>
  <c r="H42" i="34"/>
  <c r="G42" i="34"/>
  <c r="P42" i="34" s="1"/>
  <c r="F42" i="34"/>
  <c r="E42" i="34"/>
  <c r="N42" i="34" s="1"/>
  <c r="D42" i="34"/>
  <c r="C42" i="34"/>
  <c r="B42" i="34"/>
  <c r="A42" i="34"/>
  <c r="I41" i="34"/>
  <c r="H41" i="34"/>
  <c r="Q41" i="34" s="1"/>
  <c r="G41" i="34"/>
  <c r="F41" i="34"/>
  <c r="O41" i="34" s="1"/>
  <c r="E41" i="34"/>
  <c r="D41" i="34"/>
  <c r="C41" i="34"/>
  <c r="B41" i="34"/>
  <c r="C41" i="35" s="1"/>
  <c r="A41" i="34"/>
  <c r="I40" i="34"/>
  <c r="R40" i="34" s="1"/>
  <c r="H40" i="34"/>
  <c r="G40" i="34"/>
  <c r="P40" i="34" s="1"/>
  <c r="F40" i="34"/>
  <c r="E40" i="34"/>
  <c r="D40" i="34"/>
  <c r="C40" i="34"/>
  <c r="L40" i="34" s="1"/>
  <c r="B40" i="34"/>
  <c r="A40" i="34"/>
  <c r="I39" i="34"/>
  <c r="H39" i="34"/>
  <c r="G39" i="34"/>
  <c r="F39" i="34"/>
  <c r="O39" i="34" s="1"/>
  <c r="E39" i="34"/>
  <c r="D39" i="34"/>
  <c r="M39" i="34" s="1"/>
  <c r="C39" i="34"/>
  <c r="B39" i="34"/>
  <c r="C39" i="35" s="1"/>
  <c r="A39" i="34"/>
  <c r="I38" i="34"/>
  <c r="H38" i="34"/>
  <c r="G38" i="34"/>
  <c r="P38" i="34" s="1"/>
  <c r="F38" i="34"/>
  <c r="E38" i="34"/>
  <c r="N38" i="34" s="1"/>
  <c r="D38" i="34"/>
  <c r="C38" i="34"/>
  <c r="B38" i="34"/>
  <c r="A38" i="34"/>
  <c r="I37" i="34"/>
  <c r="H37" i="34"/>
  <c r="Q37" i="34" s="1"/>
  <c r="G37" i="34"/>
  <c r="F37" i="34"/>
  <c r="O37" i="34" s="1"/>
  <c r="E37" i="34"/>
  <c r="D37" i="34"/>
  <c r="C37" i="34"/>
  <c r="B37" i="34"/>
  <c r="C37" i="35" s="1"/>
  <c r="A37" i="34"/>
  <c r="I36" i="34"/>
  <c r="R36" i="34" s="1"/>
  <c r="H36" i="34"/>
  <c r="G36" i="34"/>
  <c r="P36" i="34" s="1"/>
  <c r="F36" i="34"/>
  <c r="E36" i="34"/>
  <c r="D36" i="34"/>
  <c r="C36" i="34"/>
  <c r="L36" i="34" s="1"/>
  <c r="B36" i="34"/>
  <c r="A36" i="34"/>
  <c r="I35" i="34"/>
  <c r="H35" i="34"/>
  <c r="G35" i="34"/>
  <c r="F35" i="34"/>
  <c r="O35" i="34" s="1"/>
  <c r="E35" i="34"/>
  <c r="D35" i="34"/>
  <c r="M35" i="34" s="1"/>
  <c r="C35" i="34"/>
  <c r="B35" i="34"/>
  <c r="C35" i="35" s="1"/>
  <c r="A35" i="34"/>
  <c r="I34" i="34"/>
  <c r="H34" i="34"/>
  <c r="G34" i="34"/>
  <c r="F34" i="34"/>
  <c r="E34" i="34"/>
  <c r="N34" i="34" s="1"/>
  <c r="D34" i="34"/>
  <c r="C34" i="34"/>
  <c r="L34" i="34" s="1"/>
  <c r="S34" i="34" s="1"/>
  <c r="B34" i="34"/>
  <c r="A34" i="34"/>
  <c r="I33" i="34"/>
  <c r="H33" i="34"/>
  <c r="Q33" i="34" s="1"/>
  <c r="G33" i="34"/>
  <c r="F33" i="34"/>
  <c r="O33" i="34" s="1"/>
  <c r="E33" i="34"/>
  <c r="D33" i="34"/>
  <c r="C33" i="34"/>
  <c r="B33" i="34"/>
  <c r="C33" i="35" s="1"/>
  <c r="A33" i="34"/>
  <c r="I32" i="34"/>
  <c r="H32" i="34"/>
  <c r="G32" i="34"/>
  <c r="P32" i="34" s="1"/>
  <c r="F32" i="34"/>
  <c r="E32" i="34"/>
  <c r="N32" i="34" s="1"/>
  <c r="D32" i="34"/>
  <c r="C32" i="34"/>
  <c r="L32" i="34" s="1"/>
  <c r="B32" i="34"/>
  <c r="A32" i="34"/>
  <c r="I31" i="34"/>
  <c r="H31" i="34"/>
  <c r="G31" i="34"/>
  <c r="F31" i="34"/>
  <c r="O31" i="34" s="1"/>
  <c r="E31" i="34"/>
  <c r="D31" i="34"/>
  <c r="M31" i="34" s="1"/>
  <c r="C31" i="34"/>
  <c r="B31" i="34"/>
  <c r="C31" i="35" s="1"/>
  <c r="A31" i="34"/>
  <c r="I30" i="34"/>
  <c r="H30" i="34"/>
  <c r="G30" i="34"/>
  <c r="F30" i="34"/>
  <c r="E30" i="34"/>
  <c r="N30" i="34" s="1"/>
  <c r="D30" i="34"/>
  <c r="C30" i="34"/>
  <c r="L30" i="34" s="1"/>
  <c r="B30" i="34"/>
  <c r="A30" i="34"/>
  <c r="I29" i="34"/>
  <c r="H29" i="34"/>
  <c r="Q29" i="34" s="1"/>
  <c r="G29" i="34"/>
  <c r="F29" i="34"/>
  <c r="O29" i="34" s="1"/>
  <c r="E29" i="34"/>
  <c r="D29" i="34"/>
  <c r="C29" i="34"/>
  <c r="B29" i="34"/>
  <c r="C29" i="35" s="1"/>
  <c r="A29" i="34"/>
  <c r="I28" i="34"/>
  <c r="H28" i="34"/>
  <c r="G28" i="34"/>
  <c r="P28" i="34" s="1"/>
  <c r="F28" i="34"/>
  <c r="E28" i="34"/>
  <c r="N28" i="34" s="1"/>
  <c r="D28" i="34"/>
  <c r="C28" i="34"/>
  <c r="L28" i="34" s="1"/>
  <c r="B28" i="34"/>
  <c r="A28" i="34"/>
  <c r="I27" i="34"/>
  <c r="H27" i="34"/>
  <c r="G27" i="34"/>
  <c r="F27" i="34"/>
  <c r="O27" i="34" s="1"/>
  <c r="E27" i="34"/>
  <c r="D27" i="34"/>
  <c r="M27" i="34" s="1"/>
  <c r="C27" i="34"/>
  <c r="B27" i="34"/>
  <c r="C27" i="35" s="1"/>
  <c r="A27" i="34"/>
  <c r="I26" i="34"/>
  <c r="H26" i="34"/>
  <c r="G26" i="34"/>
  <c r="P26" i="34" s="1"/>
  <c r="F26" i="34"/>
  <c r="E26" i="34"/>
  <c r="N26" i="34" s="1"/>
  <c r="D26" i="34"/>
  <c r="C26" i="34"/>
  <c r="B26" i="34"/>
  <c r="A26" i="34"/>
  <c r="I25" i="34"/>
  <c r="H25" i="34"/>
  <c r="Q25" i="34" s="1"/>
  <c r="G25" i="34"/>
  <c r="F25" i="34"/>
  <c r="O25" i="34" s="1"/>
  <c r="E25" i="34"/>
  <c r="D25" i="34"/>
  <c r="C25" i="34"/>
  <c r="B25" i="34"/>
  <c r="C25" i="35" s="1"/>
  <c r="A25" i="34"/>
  <c r="I24" i="34"/>
  <c r="R24" i="34" s="1"/>
  <c r="H24" i="34"/>
  <c r="G24" i="34"/>
  <c r="P24" i="34" s="1"/>
  <c r="F24" i="34"/>
  <c r="E24" i="34"/>
  <c r="N24" i="34" s="1"/>
  <c r="D24" i="34"/>
  <c r="C24" i="34"/>
  <c r="L24" i="34" s="1"/>
  <c r="B24" i="34"/>
  <c r="A24" i="34"/>
  <c r="I23" i="34"/>
  <c r="H23" i="34"/>
  <c r="Q23" i="34" s="1"/>
  <c r="G23" i="34"/>
  <c r="F23" i="34"/>
  <c r="O23" i="34" s="1"/>
  <c r="E23" i="34"/>
  <c r="D23" i="34"/>
  <c r="C23" i="34"/>
  <c r="B23" i="34"/>
  <c r="C23" i="35" s="1"/>
  <c r="A23" i="34"/>
  <c r="I22" i="34"/>
  <c r="R22" i="34" s="1"/>
  <c r="H22" i="34"/>
  <c r="G22" i="34"/>
  <c r="F22" i="34"/>
  <c r="E22" i="34"/>
  <c r="N22" i="34" s="1"/>
  <c r="D22" i="34"/>
  <c r="C22" i="34"/>
  <c r="L22" i="34" s="1"/>
  <c r="B22" i="34"/>
  <c r="A22" i="34"/>
  <c r="I21" i="34"/>
  <c r="H21" i="34"/>
  <c r="G21" i="34"/>
  <c r="F21" i="34"/>
  <c r="O21" i="34" s="1"/>
  <c r="E21" i="34"/>
  <c r="D21" i="34"/>
  <c r="M21" i="34" s="1"/>
  <c r="C21" i="34"/>
  <c r="B21" i="34"/>
  <c r="C21" i="35" s="1"/>
  <c r="A21" i="34"/>
  <c r="I20" i="34"/>
  <c r="H20" i="34"/>
  <c r="G20" i="34"/>
  <c r="F20" i="34"/>
  <c r="E20" i="34"/>
  <c r="D20" i="34"/>
  <c r="C20" i="34"/>
  <c r="B20" i="34"/>
  <c r="A20" i="34"/>
  <c r="I19" i="34"/>
  <c r="H19" i="34"/>
  <c r="G19" i="34"/>
  <c r="F19" i="34"/>
  <c r="O19" i="34" s="1"/>
  <c r="E19" i="34"/>
  <c r="D19" i="34"/>
  <c r="M19" i="34" s="1"/>
  <c r="C19" i="34"/>
  <c r="B19" i="34"/>
  <c r="C19" i="35" s="1"/>
  <c r="A19" i="34"/>
  <c r="I18" i="34"/>
  <c r="H18" i="34"/>
  <c r="G18" i="34"/>
  <c r="P18" i="34" s="1"/>
  <c r="F18" i="34"/>
  <c r="E18" i="34"/>
  <c r="N18" i="34" s="1"/>
  <c r="D18" i="34"/>
  <c r="C18" i="34"/>
  <c r="B18" i="34"/>
  <c r="A18" i="34"/>
  <c r="I17" i="34"/>
  <c r="H17" i="34"/>
  <c r="Q17" i="34" s="1"/>
  <c r="G17" i="34"/>
  <c r="F17" i="34"/>
  <c r="O17" i="34" s="1"/>
  <c r="E17" i="34"/>
  <c r="D17" i="34"/>
  <c r="C17" i="34"/>
  <c r="B17" i="34"/>
  <c r="C17" i="35" s="1"/>
  <c r="A17" i="34"/>
  <c r="I16" i="34"/>
  <c r="R16" i="34" s="1"/>
  <c r="H16" i="34"/>
  <c r="G16" i="34"/>
  <c r="P16" i="34" s="1"/>
  <c r="F16" i="34"/>
  <c r="E16" i="34"/>
  <c r="N16" i="34" s="1"/>
  <c r="D16" i="34"/>
  <c r="C16" i="34"/>
  <c r="L16" i="34" s="1"/>
  <c r="B16" i="34"/>
  <c r="A16" i="34"/>
  <c r="I15" i="34"/>
  <c r="H15" i="34"/>
  <c r="Q15" i="34" s="1"/>
  <c r="G15" i="34"/>
  <c r="F15" i="34"/>
  <c r="O15" i="34" s="1"/>
  <c r="E15" i="34"/>
  <c r="D15" i="34"/>
  <c r="C15" i="34"/>
  <c r="B15" i="34"/>
  <c r="C15" i="35" s="1"/>
  <c r="A15" i="34"/>
  <c r="I14" i="34"/>
  <c r="R14" i="34" s="1"/>
  <c r="H14" i="34"/>
  <c r="G14" i="34"/>
  <c r="F14" i="34"/>
  <c r="E14" i="34"/>
  <c r="N14" i="34" s="1"/>
  <c r="D14" i="34"/>
  <c r="C14" i="34"/>
  <c r="L14" i="34" s="1"/>
  <c r="B14" i="34"/>
  <c r="A14" i="34"/>
  <c r="I13" i="34"/>
  <c r="H13" i="34"/>
  <c r="G13" i="34"/>
  <c r="F13" i="34"/>
  <c r="O13" i="34" s="1"/>
  <c r="E13" i="34"/>
  <c r="D13" i="34"/>
  <c r="M13" i="34" s="1"/>
  <c r="C13" i="34"/>
  <c r="B13" i="34"/>
  <c r="C13" i="35" s="1"/>
  <c r="A13" i="34"/>
  <c r="I12" i="34"/>
  <c r="H12" i="34"/>
  <c r="G12" i="34"/>
  <c r="F12" i="34"/>
  <c r="E12" i="34"/>
  <c r="D12" i="34"/>
  <c r="C12" i="34"/>
  <c r="B12" i="34"/>
  <c r="A12" i="34"/>
  <c r="I11" i="34"/>
  <c r="H11" i="34"/>
  <c r="G11" i="34"/>
  <c r="F11" i="34"/>
  <c r="O11" i="34" s="1"/>
  <c r="E11" i="34"/>
  <c r="D11" i="34"/>
  <c r="M11" i="34" s="1"/>
  <c r="C11" i="34"/>
  <c r="B11" i="34"/>
  <c r="C11" i="35" s="1"/>
  <c r="A11" i="34"/>
  <c r="I10" i="34"/>
  <c r="H10" i="34"/>
  <c r="G10" i="34"/>
  <c r="P10" i="34" s="1"/>
  <c r="F10" i="34"/>
  <c r="E10" i="34"/>
  <c r="N10" i="34" s="1"/>
  <c r="D10" i="34"/>
  <c r="C10" i="34"/>
  <c r="B10" i="34"/>
  <c r="A10" i="34"/>
  <c r="I9" i="34"/>
  <c r="H9" i="34"/>
  <c r="Q9" i="34" s="1"/>
  <c r="G9" i="34"/>
  <c r="F9" i="34"/>
  <c r="O9" i="34" s="1"/>
  <c r="E9" i="34"/>
  <c r="D9" i="34"/>
  <c r="C9" i="34"/>
  <c r="B9" i="34"/>
  <c r="C9" i="35" s="1"/>
  <c r="A9" i="34"/>
  <c r="I8" i="34"/>
  <c r="R8" i="34" s="1"/>
  <c r="H8" i="34"/>
  <c r="G8" i="34"/>
  <c r="P8" i="34" s="1"/>
  <c r="F8" i="34"/>
  <c r="E8" i="34"/>
  <c r="N8" i="34" s="1"/>
  <c r="D8" i="34"/>
  <c r="C8" i="34"/>
  <c r="L8" i="34" s="1"/>
  <c r="S8" i="34" s="1"/>
  <c r="B8" i="34"/>
  <c r="A8" i="34"/>
  <c r="I7" i="34"/>
  <c r="H7" i="34"/>
  <c r="Q7" i="34" s="1"/>
  <c r="G7" i="34"/>
  <c r="F7" i="34"/>
  <c r="O7" i="34" s="1"/>
  <c r="E7" i="34"/>
  <c r="D7" i="34"/>
  <c r="C7" i="34"/>
  <c r="B7" i="34"/>
  <c r="C7" i="35" s="1"/>
  <c r="A7" i="34"/>
  <c r="I6" i="34"/>
  <c r="R6" i="34" s="1"/>
  <c r="H6" i="34"/>
  <c r="G6" i="34"/>
  <c r="F6" i="34"/>
  <c r="E6" i="34"/>
  <c r="N6" i="34" s="1"/>
  <c r="D6" i="34"/>
  <c r="C6" i="34"/>
  <c r="L6" i="34" s="1"/>
  <c r="B6" i="34"/>
  <c r="A6" i="34"/>
  <c r="I5" i="34"/>
  <c r="H5" i="34"/>
  <c r="G5" i="34"/>
  <c r="F5" i="34"/>
  <c r="O5" i="34" s="1"/>
  <c r="E5" i="34"/>
  <c r="D5" i="34"/>
  <c r="M5" i="34" s="1"/>
  <c r="C5" i="34"/>
  <c r="B5" i="34"/>
  <c r="C5" i="35" s="1"/>
  <c r="A5" i="34"/>
  <c r="I4" i="34"/>
  <c r="H4" i="34"/>
  <c r="G4" i="34"/>
  <c r="F4" i="34"/>
  <c r="E4" i="34"/>
  <c r="D4" i="34"/>
  <c r="C4" i="34"/>
  <c r="B4" i="34"/>
  <c r="A4" i="34"/>
  <c r="I3" i="34"/>
  <c r="H3" i="34"/>
  <c r="G3" i="34"/>
  <c r="F3" i="34"/>
  <c r="O3" i="34" s="1"/>
  <c r="E3" i="34"/>
  <c r="D3" i="34"/>
  <c r="M3" i="34" s="1"/>
  <c r="C3" i="34"/>
  <c r="B3" i="34"/>
  <c r="C3" i="35" s="1"/>
  <c r="A3" i="34"/>
  <c r="I2" i="34"/>
  <c r="H2" i="34"/>
  <c r="G2" i="34"/>
  <c r="F2" i="34"/>
  <c r="E2" i="34"/>
  <c r="D2" i="34"/>
  <c r="C2" i="34"/>
  <c r="B2" i="34"/>
  <c r="A2" i="34"/>
  <c r="Q2" i="34"/>
  <c r="Q6" i="34"/>
  <c r="Q10" i="34"/>
  <c r="Q14" i="34"/>
  <c r="Q18" i="34"/>
  <c r="Q22" i="34"/>
  <c r="Q26" i="34"/>
  <c r="Q34" i="34"/>
  <c r="Q42" i="34"/>
  <c r="Q46" i="34"/>
  <c r="R47" i="34"/>
  <c r="P49" i="34"/>
  <c r="Q50" i="34"/>
  <c r="R51" i="34"/>
  <c r="P53" i="34"/>
  <c r="Q54" i="34"/>
  <c r="R55" i="34"/>
  <c r="P57" i="34"/>
  <c r="Q58" i="34"/>
  <c r="R59" i="34"/>
  <c r="P61" i="34"/>
  <c r="Q62" i="34"/>
  <c r="R63" i="34"/>
  <c r="P65" i="34"/>
  <c r="Q66" i="34"/>
  <c r="R71" i="34"/>
  <c r="P73" i="34"/>
  <c r="Q74" i="34"/>
  <c r="P81" i="34"/>
  <c r="P85" i="34"/>
  <c r="P89" i="34"/>
  <c r="P93" i="34"/>
  <c r="P97" i="34"/>
  <c r="P101" i="34"/>
  <c r="P105" i="34"/>
  <c r="P109" i="34"/>
  <c r="N108" i="34"/>
  <c r="P106" i="34"/>
  <c r="R104" i="34"/>
  <c r="C103" i="35"/>
  <c r="L102" i="34"/>
  <c r="N100" i="34"/>
  <c r="P98" i="34"/>
  <c r="R96" i="34"/>
  <c r="C95" i="35"/>
  <c r="L94" i="34"/>
  <c r="N92" i="34"/>
  <c r="P90" i="34"/>
  <c r="R88" i="34"/>
  <c r="C87" i="35"/>
  <c r="L86" i="34"/>
  <c r="N84" i="34"/>
  <c r="P82" i="34"/>
  <c r="R80" i="34"/>
  <c r="C79" i="35"/>
  <c r="M77" i="34"/>
  <c r="M75" i="34"/>
  <c r="M73" i="34"/>
  <c r="M71" i="34"/>
  <c r="M69" i="34"/>
  <c r="M67" i="34"/>
  <c r="M65" i="34"/>
  <c r="M63" i="34"/>
  <c r="Q61" i="34"/>
  <c r="Q59" i="34"/>
  <c r="R58" i="34"/>
  <c r="M57" i="34"/>
  <c r="M55" i="34"/>
  <c r="Q53" i="34"/>
  <c r="Q51" i="34"/>
  <c r="R50" i="34"/>
  <c r="M49" i="34"/>
  <c r="M47" i="34"/>
  <c r="Q45" i="34"/>
  <c r="Q43" i="34"/>
  <c r="R42" i="34"/>
  <c r="M41" i="34"/>
  <c r="Q39" i="34"/>
  <c r="R38" i="34"/>
  <c r="M37" i="34"/>
  <c r="Q35" i="34"/>
  <c r="R34" i="34"/>
  <c r="M33" i="34"/>
  <c r="Q31" i="34"/>
  <c r="R30" i="34"/>
  <c r="M29" i="34"/>
  <c r="Q27" i="34"/>
  <c r="R26" i="34"/>
  <c r="M25" i="34"/>
  <c r="M23" i="34"/>
  <c r="Q21" i="34"/>
  <c r="Q19" i="34"/>
  <c r="R18" i="34"/>
  <c r="M17" i="34"/>
  <c r="M15" i="34"/>
  <c r="Q13" i="34"/>
  <c r="Q11" i="34"/>
  <c r="R10" i="34"/>
  <c r="M9" i="34"/>
  <c r="M7" i="34"/>
  <c r="Q5" i="34"/>
  <c r="Q3" i="34"/>
  <c r="R2" i="34"/>
  <c r="P2" i="34"/>
  <c r="A1" i="34"/>
  <c r="B1" i="34"/>
  <c r="C1" i="34"/>
  <c r="D1" i="34"/>
  <c r="E1" i="34"/>
  <c r="F1" i="34"/>
  <c r="C108" i="35"/>
  <c r="C106" i="35"/>
  <c r="C104" i="35"/>
  <c r="C102" i="35"/>
  <c r="C100" i="35"/>
  <c r="C98" i="35"/>
  <c r="C96" i="35"/>
  <c r="C94" i="35"/>
  <c r="C92" i="35"/>
  <c r="C90" i="35"/>
  <c r="C88" i="35"/>
  <c r="C86" i="35"/>
  <c r="C84" i="35"/>
  <c r="C82" i="35"/>
  <c r="C80" i="35"/>
  <c r="C78" i="35"/>
  <c r="C76" i="35"/>
  <c r="C74" i="35"/>
  <c r="C72" i="35"/>
  <c r="C70" i="35"/>
  <c r="C68" i="35"/>
  <c r="C66" i="35"/>
  <c r="C64" i="35"/>
  <c r="C62" i="35"/>
  <c r="C60" i="35"/>
  <c r="C58" i="35"/>
  <c r="C56" i="35"/>
  <c r="C54" i="35"/>
  <c r="C52" i="35"/>
  <c r="C50" i="35"/>
  <c r="C48" i="35"/>
  <c r="C46" i="35"/>
  <c r="C44" i="35"/>
  <c r="C42" i="35"/>
  <c r="C40" i="35"/>
  <c r="C38" i="35"/>
  <c r="C36" i="35"/>
  <c r="C34" i="35"/>
  <c r="C32" i="35"/>
  <c r="C30" i="35"/>
  <c r="C28" i="35"/>
  <c r="C26" i="35"/>
  <c r="C24" i="35"/>
  <c r="C22" i="35"/>
  <c r="C20" i="35"/>
  <c r="C18" i="35"/>
  <c r="C16" i="35"/>
  <c r="C14" i="35"/>
  <c r="C12" i="35"/>
  <c r="C10" i="35"/>
  <c r="C8" i="35"/>
  <c r="C6" i="35"/>
  <c r="C4" i="35"/>
  <c r="C2" i="35"/>
  <c r="R109" i="34"/>
  <c r="N109" i="34"/>
  <c r="L109" i="34"/>
  <c r="K109" i="34"/>
  <c r="S109" i="34" s="1"/>
  <c r="Q108" i="34"/>
  <c r="O108" i="34"/>
  <c r="M108" i="34"/>
  <c r="K108" i="34"/>
  <c r="R107" i="34"/>
  <c r="P107" i="34"/>
  <c r="N107" i="34"/>
  <c r="L107" i="34"/>
  <c r="K107" i="34"/>
  <c r="S107" i="34" s="1"/>
  <c r="Q106" i="34"/>
  <c r="O106" i="34"/>
  <c r="M106" i="34"/>
  <c r="K106" i="34"/>
  <c r="R105" i="34"/>
  <c r="N105" i="34"/>
  <c r="L105" i="34"/>
  <c r="K105" i="34"/>
  <c r="S105" i="34" s="1"/>
  <c r="Q104" i="34"/>
  <c r="O104" i="34"/>
  <c r="M104" i="34"/>
  <c r="K104" i="34"/>
  <c r="R103" i="34"/>
  <c r="P103" i="34"/>
  <c r="N103" i="34"/>
  <c r="L103" i="34"/>
  <c r="K103" i="34"/>
  <c r="S103" i="34" s="1"/>
  <c r="Q102" i="34"/>
  <c r="O102" i="34"/>
  <c r="M102" i="34"/>
  <c r="K102" i="34"/>
  <c r="S102" i="34" s="1"/>
  <c r="R101" i="34"/>
  <c r="N101" i="34"/>
  <c r="L101" i="34"/>
  <c r="K101" i="34"/>
  <c r="S101" i="34" s="1"/>
  <c r="Q100" i="34"/>
  <c r="O100" i="34"/>
  <c r="M100" i="34"/>
  <c r="K100" i="34"/>
  <c r="S100" i="34" s="1"/>
  <c r="R99" i="34"/>
  <c r="P99" i="34"/>
  <c r="N99" i="34"/>
  <c r="L99" i="34"/>
  <c r="K99" i="34"/>
  <c r="S99" i="34" s="1"/>
  <c r="Q98" i="34"/>
  <c r="O98" i="34"/>
  <c r="M98" i="34"/>
  <c r="K98" i="34"/>
  <c r="R97" i="34"/>
  <c r="N97" i="34"/>
  <c r="L97" i="34"/>
  <c r="K97" i="34"/>
  <c r="S97" i="34" s="1"/>
  <c r="Q96" i="34"/>
  <c r="O96" i="34"/>
  <c r="M96" i="34"/>
  <c r="K96" i="34"/>
  <c r="R95" i="34"/>
  <c r="P95" i="34"/>
  <c r="N95" i="34"/>
  <c r="S95" i="34" s="1"/>
  <c r="L95" i="34"/>
  <c r="K95" i="34"/>
  <c r="Q94" i="34"/>
  <c r="O94" i="34"/>
  <c r="M94" i="34"/>
  <c r="K94" i="34"/>
  <c r="S94" i="34" s="1"/>
  <c r="R93" i="34"/>
  <c r="N93" i="34"/>
  <c r="L93" i="34"/>
  <c r="K93" i="34"/>
  <c r="S93" i="34" s="1"/>
  <c r="Q92" i="34"/>
  <c r="O92" i="34"/>
  <c r="M92" i="34"/>
  <c r="K92" i="34"/>
  <c r="R91" i="34"/>
  <c r="P91" i="34"/>
  <c r="N91" i="34"/>
  <c r="L91" i="34"/>
  <c r="K91" i="34"/>
  <c r="S91" i="34" s="1"/>
  <c r="Q90" i="34"/>
  <c r="O90" i="34"/>
  <c r="M90" i="34"/>
  <c r="K90" i="34"/>
  <c r="R89" i="34"/>
  <c r="N89" i="34"/>
  <c r="L89" i="34"/>
  <c r="K89" i="34"/>
  <c r="S89" i="34" s="1"/>
  <c r="Q88" i="34"/>
  <c r="O88" i="34"/>
  <c r="M88" i="34"/>
  <c r="K88" i="34"/>
  <c r="R87" i="34"/>
  <c r="P87" i="34"/>
  <c r="N87" i="34"/>
  <c r="L87" i="34"/>
  <c r="K87" i="34"/>
  <c r="S87" i="34" s="1"/>
  <c r="Q86" i="34"/>
  <c r="O86" i="34"/>
  <c r="M86" i="34"/>
  <c r="K86" i="34"/>
  <c r="S86" i="34" s="1"/>
  <c r="R85" i="34"/>
  <c r="N85" i="34"/>
  <c r="L85" i="34"/>
  <c r="K85" i="34"/>
  <c r="S85" i="34" s="1"/>
  <c r="Q84" i="34"/>
  <c r="O84" i="34"/>
  <c r="M84" i="34"/>
  <c r="K84" i="34"/>
  <c r="S84" i="34" s="1"/>
  <c r="R83" i="34"/>
  <c r="P83" i="34"/>
  <c r="N83" i="34"/>
  <c r="L83" i="34"/>
  <c r="K83" i="34"/>
  <c r="S83" i="34" s="1"/>
  <c r="Q82" i="34"/>
  <c r="O82" i="34"/>
  <c r="M82" i="34"/>
  <c r="K82" i="34"/>
  <c r="R81" i="34"/>
  <c r="N81" i="34"/>
  <c r="L81" i="34"/>
  <c r="K81" i="34"/>
  <c r="S81" i="34" s="1"/>
  <c r="Q80" i="34"/>
  <c r="O80" i="34"/>
  <c r="M80" i="34"/>
  <c r="K80" i="34"/>
  <c r="R79" i="34"/>
  <c r="P79" i="34"/>
  <c r="N79" i="34"/>
  <c r="S79" i="34" s="1"/>
  <c r="L79" i="34"/>
  <c r="K79" i="34"/>
  <c r="Q78" i="34"/>
  <c r="O78" i="34"/>
  <c r="M78" i="34"/>
  <c r="K78" i="34"/>
  <c r="S78" i="34" s="1"/>
  <c r="R77" i="34"/>
  <c r="P77" i="34"/>
  <c r="N77" i="34"/>
  <c r="L77" i="34"/>
  <c r="S77" i="34" s="1"/>
  <c r="K77" i="34"/>
  <c r="Q76" i="34"/>
  <c r="O76" i="34"/>
  <c r="M76" i="34"/>
  <c r="K76" i="34"/>
  <c r="R75" i="34"/>
  <c r="P75" i="34"/>
  <c r="N75" i="34"/>
  <c r="L75" i="34"/>
  <c r="K75" i="34"/>
  <c r="S75" i="34" s="1"/>
  <c r="P74" i="34"/>
  <c r="O74" i="34"/>
  <c r="N74" i="34"/>
  <c r="M74" i="34"/>
  <c r="S74" i="34" s="1"/>
  <c r="L74" i="34"/>
  <c r="K74" i="34"/>
  <c r="R73" i="34"/>
  <c r="N73" i="34"/>
  <c r="L73" i="34"/>
  <c r="K73" i="34"/>
  <c r="S73" i="34" s="1"/>
  <c r="R72" i="34"/>
  <c r="Q72" i="34"/>
  <c r="P72" i="34"/>
  <c r="O72" i="34"/>
  <c r="N72" i="34"/>
  <c r="M72" i="34"/>
  <c r="L72" i="34"/>
  <c r="K72" i="34"/>
  <c r="P71" i="34"/>
  <c r="N71" i="34"/>
  <c r="L71" i="34"/>
  <c r="K71" i="34"/>
  <c r="S71" i="34" s="1"/>
  <c r="R70" i="34"/>
  <c r="Q70" i="34"/>
  <c r="P70" i="34"/>
  <c r="O70" i="34"/>
  <c r="N70" i="34"/>
  <c r="M70" i="34"/>
  <c r="L70" i="34"/>
  <c r="K70" i="34"/>
  <c r="S70" i="34" s="1"/>
  <c r="R69" i="34"/>
  <c r="P69" i="34"/>
  <c r="S69" i="34" s="1"/>
  <c r="N69" i="34"/>
  <c r="L69" i="34"/>
  <c r="K69" i="34"/>
  <c r="Q68" i="34"/>
  <c r="O68" i="34"/>
  <c r="N68" i="34"/>
  <c r="M68" i="34"/>
  <c r="K68" i="34"/>
  <c r="R67" i="34"/>
  <c r="P67" i="34"/>
  <c r="N67" i="34"/>
  <c r="L67" i="34"/>
  <c r="K67" i="34"/>
  <c r="S67" i="34" s="1"/>
  <c r="R66" i="34"/>
  <c r="O66" i="34"/>
  <c r="N66" i="34"/>
  <c r="M66" i="34"/>
  <c r="K66" i="34"/>
  <c r="S66" i="34" s="1"/>
  <c r="R65" i="34"/>
  <c r="N65" i="34"/>
  <c r="L65" i="34"/>
  <c r="K65" i="34"/>
  <c r="S65" i="34" s="1"/>
  <c r="Q64" i="34"/>
  <c r="O64" i="34"/>
  <c r="N64" i="34"/>
  <c r="M64" i="34"/>
  <c r="L64" i="34"/>
  <c r="K64" i="34"/>
  <c r="S64" i="34" s="1"/>
  <c r="P63" i="34"/>
  <c r="N63" i="34"/>
  <c r="L63" i="34"/>
  <c r="K63" i="34"/>
  <c r="S63" i="34" s="1"/>
  <c r="P62" i="34"/>
  <c r="O62" i="34"/>
  <c r="M62" i="34"/>
  <c r="K62" i="34"/>
  <c r="S62" i="34" s="1"/>
  <c r="R61" i="34"/>
  <c r="N61" i="34"/>
  <c r="L61" i="34"/>
  <c r="K61" i="34"/>
  <c r="S61" i="34" s="1"/>
  <c r="Q60" i="34"/>
  <c r="O60" i="34"/>
  <c r="M60" i="34"/>
  <c r="K60" i="34"/>
  <c r="S60" i="34" s="1"/>
  <c r="P59" i="34"/>
  <c r="N59" i="34"/>
  <c r="L59" i="34"/>
  <c r="K59" i="34"/>
  <c r="S59" i="34" s="1"/>
  <c r="O58" i="34"/>
  <c r="M58" i="34"/>
  <c r="L58" i="34"/>
  <c r="K58" i="34"/>
  <c r="S58" i="34" s="1"/>
  <c r="R57" i="34"/>
  <c r="N57" i="34"/>
  <c r="L57" i="34"/>
  <c r="K57" i="34"/>
  <c r="S57" i="34" s="1"/>
  <c r="R56" i="34"/>
  <c r="Q56" i="34"/>
  <c r="P56" i="34"/>
  <c r="O56" i="34"/>
  <c r="N56" i="34"/>
  <c r="M56" i="34"/>
  <c r="L56" i="34"/>
  <c r="K56" i="34"/>
  <c r="S56" i="34" s="1"/>
  <c r="P55" i="34"/>
  <c r="N55" i="34"/>
  <c r="L55" i="34"/>
  <c r="K55" i="34"/>
  <c r="S55" i="34" s="1"/>
  <c r="P54" i="34"/>
  <c r="O54" i="34"/>
  <c r="M54" i="34"/>
  <c r="K54" i="34"/>
  <c r="S54" i="34" s="1"/>
  <c r="R53" i="34"/>
  <c r="N53" i="34"/>
  <c r="L53" i="34"/>
  <c r="K53" i="34"/>
  <c r="S53" i="34" s="1"/>
  <c r="Q52" i="34"/>
  <c r="O52" i="34"/>
  <c r="M52" i="34"/>
  <c r="K52" i="34"/>
  <c r="S52" i="34" s="1"/>
  <c r="P51" i="34"/>
  <c r="N51" i="34"/>
  <c r="L51" i="34"/>
  <c r="K51" i="34"/>
  <c r="S51" i="34" s="1"/>
  <c r="O50" i="34"/>
  <c r="M50" i="34"/>
  <c r="L50" i="34"/>
  <c r="K50" i="34"/>
  <c r="S50" i="34" s="1"/>
  <c r="R49" i="34"/>
  <c r="N49" i="34"/>
  <c r="L49" i="34"/>
  <c r="K49" i="34"/>
  <c r="S49" i="34" s="1"/>
  <c r="R48" i="34"/>
  <c r="Q48" i="34"/>
  <c r="P48" i="34"/>
  <c r="O48" i="34"/>
  <c r="N48" i="34"/>
  <c r="M48" i="34"/>
  <c r="L48" i="34"/>
  <c r="K48" i="34"/>
  <c r="S48" i="34" s="1"/>
  <c r="P47" i="34"/>
  <c r="N47" i="34"/>
  <c r="L47" i="34"/>
  <c r="K47" i="34"/>
  <c r="S47" i="34" s="1"/>
  <c r="P46" i="34"/>
  <c r="O46" i="34"/>
  <c r="M46" i="34"/>
  <c r="K46" i="34"/>
  <c r="S46" i="34" s="1"/>
  <c r="R45" i="34"/>
  <c r="P45" i="34"/>
  <c r="N45" i="34"/>
  <c r="L45" i="34"/>
  <c r="S45" i="34" s="1"/>
  <c r="K45" i="34"/>
  <c r="R44" i="34"/>
  <c r="Q44" i="34"/>
  <c r="P44" i="34"/>
  <c r="O44" i="34"/>
  <c r="N44" i="34"/>
  <c r="M44" i="34"/>
  <c r="L44" i="34"/>
  <c r="K44" i="34"/>
  <c r="R43" i="34"/>
  <c r="P43" i="34"/>
  <c r="N43" i="34"/>
  <c r="L43" i="34"/>
  <c r="K43" i="34"/>
  <c r="S43" i="34" s="1"/>
  <c r="O42" i="34"/>
  <c r="M42" i="34"/>
  <c r="L42" i="34"/>
  <c r="K42" i="34"/>
  <c r="S42" i="34" s="1"/>
  <c r="R41" i="34"/>
  <c r="P41" i="34"/>
  <c r="N41" i="34"/>
  <c r="L41" i="34"/>
  <c r="K41" i="34"/>
  <c r="S41" i="34" s="1"/>
  <c r="Q40" i="34"/>
  <c r="O40" i="34"/>
  <c r="N40" i="34"/>
  <c r="M40" i="34"/>
  <c r="K40" i="34"/>
  <c r="S40" i="34" s="1"/>
  <c r="R39" i="34"/>
  <c r="P39" i="34"/>
  <c r="N39" i="34"/>
  <c r="L39" i="34"/>
  <c r="S39" i="34" s="1"/>
  <c r="K39" i="34"/>
  <c r="Q38" i="34"/>
  <c r="O38" i="34"/>
  <c r="M38" i="34"/>
  <c r="L38" i="34"/>
  <c r="K38" i="34"/>
  <c r="S38" i="34" s="1"/>
  <c r="R37" i="34"/>
  <c r="P37" i="34"/>
  <c r="N37" i="34"/>
  <c r="L37" i="34"/>
  <c r="S37" i="34" s="1"/>
  <c r="K37" i="34"/>
  <c r="Q36" i="34"/>
  <c r="O36" i="34"/>
  <c r="N36" i="34"/>
  <c r="M36" i="34"/>
  <c r="K36" i="34"/>
  <c r="S36" i="34" s="1"/>
  <c r="R35" i="34"/>
  <c r="P35" i="34"/>
  <c r="N35" i="34"/>
  <c r="L35" i="34"/>
  <c r="K35" i="34"/>
  <c r="S35" i="34" s="1"/>
  <c r="P34" i="34"/>
  <c r="O34" i="34"/>
  <c r="M34" i="34"/>
  <c r="K34" i="34"/>
  <c r="R33" i="34"/>
  <c r="P33" i="34"/>
  <c r="N33" i="34"/>
  <c r="L33" i="34"/>
  <c r="K33" i="34"/>
  <c r="S33" i="34" s="1"/>
  <c r="R32" i="34"/>
  <c r="Q32" i="34"/>
  <c r="O32" i="34"/>
  <c r="M32" i="34"/>
  <c r="K32" i="34"/>
  <c r="R31" i="34"/>
  <c r="P31" i="34"/>
  <c r="N31" i="34"/>
  <c r="L31" i="34"/>
  <c r="K31" i="34"/>
  <c r="S31" i="34" s="1"/>
  <c r="Q30" i="34"/>
  <c r="P30" i="34"/>
  <c r="O30" i="34"/>
  <c r="M30" i="34"/>
  <c r="K30" i="34"/>
  <c r="S30" i="34" s="1"/>
  <c r="R29" i="34"/>
  <c r="P29" i="34"/>
  <c r="N29" i="34"/>
  <c r="L29" i="34"/>
  <c r="K29" i="34"/>
  <c r="S29" i="34" s="1"/>
  <c r="R28" i="34"/>
  <c r="Q28" i="34"/>
  <c r="O28" i="34"/>
  <c r="M28" i="34"/>
  <c r="K28" i="34"/>
  <c r="R27" i="34"/>
  <c r="P27" i="34"/>
  <c r="N27" i="34"/>
  <c r="L27" i="34"/>
  <c r="K27" i="34"/>
  <c r="S27" i="34" s="1"/>
  <c r="O26" i="34"/>
  <c r="M26" i="34"/>
  <c r="L26" i="34"/>
  <c r="K26" i="34"/>
  <c r="S26" i="34" s="1"/>
  <c r="R25" i="34"/>
  <c r="P25" i="34"/>
  <c r="N25" i="34"/>
  <c r="L25" i="34"/>
  <c r="K25" i="34"/>
  <c r="S25" i="34" s="1"/>
  <c r="Q24" i="34"/>
  <c r="O24" i="34"/>
  <c r="M24" i="34"/>
  <c r="K24" i="34"/>
  <c r="R23" i="34"/>
  <c r="P23" i="34"/>
  <c r="N23" i="34"/>
  <c r="L23" i="34"/>
  <c r="K23" i="34"/>
  <c r="S23" i="34" s="1"/>
  <c r="P22" i="34"/>
  <c r="O22" i="34"/>
  <c r="M22" i="34"/>
  <c r="K22" i="34"/>
  <c r="S22" i="34" s="1"/>
  <c r="R21" i="34"/>
  <c r="P21" i="34"/>
  <c r="N21" i="34"/>
  <c r="L21" i="34"/>
  <c r="S21" i="34" s="1"/>
  <c r="K21" i="34"/>
  <c r="R20" i="34"/>
  <c r="Q20" i="34"/>
  <c r="P20" i="34"/>
  <c r="O20" i="34"/>
  <c r="N20" i="34"/>
  <c r="M20" i="34"/>
  <c r="L20" i="34"/>
  <c r="K20" i="34"/>
  <c r="R19" i="34"/>
  <c r="P19" i="34"/>
  <c r="N19" i="34"/>
  <c r="L19" i="34"/>
  <c r="K19" i="34"/>
  <c r="S19" i="34" s="1"/>
  <c r="O18" i="34"/>
  <c r="M18" i="34"/>
  <c r="L18" i="34"/>
  <c r="K18" i="34"/>
  <c r="S18" i="34" s="1"/>
  <c r="R17" i="34"/>
  <c r="P17" i="34"/>
  <c r="N17" i="34"/>
  <c r="L17" i="34"/>
  <c r="K17" i="34"/>
  <c r="S17" i="34" s="1"/>
  <c r="Q16" i="34"/>
  <c r="O16" i="34"/>
  <c r="M16" i="34"/>
  <c r="K16" i="34"/>
  <c r="R15" i="34"/>
  <c r="P15" i="34"/>
  <c r="N15" i="34"/>
  <c r="L15" i="34"/>
  <c r="K15" i="34"/>
  <c r="S15" i="34" s="1"/>
  <c r="P14" i="34"/>
  <c r="O14" i="34"/>
  <c r="M14" i="34"/>
  <c r="K14" i="34"/>
  <c r="S14" i="34" s="1"/>
  <c r="R13" i="34"/>
  <c r="P13" i="34"/>
  <c r="N13" i="34"/>
  <c r="L13" i="34"/>
  <c r="S13" i="34" s="1"/>
  <c r="K13" i="34"/>
  <c r="R12" i="34"/>
  <c r="Q12" i="34"/>
  <c r="P12" i="34"/>
  <c r="O12" i="34"/>
  <c r="N12" i="34"/>
  <c r="M12" i="34"/>
  <c r="L12" i="34"/>
  <c r="K12" i="34"/>
  <c r="R11" i="34"/>
  <c r="P11" i="34"/>
  <c r="N11" i="34"/>
  <c r="L11" i="34"/>
  <c r="K11" i="34"/>
  <c r="S11" i="34" s="1"/>
  <c r="O10" i="34"/>
  <c r="M10" i="34"/>
  <c r="L10" i="34"/>
  <c r="K10" i="34"/>
  <c r="S10" i="34" s="1"/>
  <c r="R9" i="34"/>
  <c r="P9" i="34"/>
  <c r="N9" i="34"/>
  <c r="L9" i="34"/>
  <c r="K9" i="34"/>
  <c r="S9" i="34" s="1"/>
  <c r="Q8" i="34"/>
  <c r="O8" i="34"/>
  <c r="M8" i="34"/>
  <c r="K8" i="34"/>
  <c r="R7" i="34"/>
  <c r="P7" i="34"/>
  <c r="N7" i="34"/>
  <c r="L7" i="34"/>
  <c r="K7" i="34"/>
  <c r="S7" i="34" s="1"/>
  <c r="P6" i="34"/>
  <c r="O6" i="34"/>
  <c r="M6" i="34"/>
  <c r="K6" i="34"/>
  <c r="S6" i="34" s="1"/>
  <c r="R5" i="34"/>
  <c r="P5" i="34"/>
  <c r="N5" i="34"/>
  <c r="L5" i="34"/>
  <c r="K5" i="34"/>
  <c r="S5" i="34" s="1"/>
  <c r="R4" i="34"/>
  <c r="Q4" i="34"/>
  <c r="P4" i="34"/>
  <c r="O4" i="34"/>
  <c r="N4" i="34"/>
  <c r="M4" i="34"/>
  <c r="L4" i="34"/>
  <c r="S4" i="34" s="1"/>
  <c r="K4" i="34"/>
  <c r="R3" i="34"/>
  <c r="P3" i="34"/>
  <c r="N3" i="34"/>
  <c r="L3" i="34"/>
  <c r="K3" i="34"/>
  <c r="S3" i="34" s="1"/>
  <c r="R1" i="34"/>
  <c r="I1" i="34"/>
  <c r="H1" i="34"/>
  <c r="Q1" i="34" s="1"/>
  <c r="G1" i="34"/>
  <c r="I25" i="1"/>
  <c r="I37" i="1" s="1"/>
  <c r="I49" i="1" s="1"/>
  <c r="I61" i="1" s="1"/>
  <c r="I73" i="1" s="1"/>
  <c r="I85" i="1" s="1"/>
  <c r="I97" i="1" s="1"/>
  <c r="I109" i="1" s="1"/>
  <c r="I24" i="1"/>
  <c r="I36" i="1" s="1"/>
  <c r="I48" i="1" s="1"/>
  <c r="I60" i="1" s="1"/>
  <c r="I72" i="1" s="1"/>
  <c r="I84" i="1" s="1"/>
  <c r="I96" i="1" s="1"/>
  <c r="I108" i="1" s="1"/>
  <c r="I23" i="1"/>
  <c r="I35" i="1" s="1"/>
  <c r="I47" i="1" s="1"/>
  <c r="I59" i="1" s="1"/>
  <c r="I71" i="1" s="1"/>
  <c r="I83" i="1" s="1"/>
  <c r="I95" i="1" s="1"/>
  <c r="I107" i="1" s="1"/>
  <c r="I22" i="1"/>
  <c r="I34" i="1" s="1"/>
  <c r="I46" i="1" s="1"/>
  <c r="I58" i="1" s="1"/>
  <c r="I70" i="1" s="1"/>
  <c r="I82" i="1" s="1"/>
  <c r="I94" i="1" s="1"/>
  <c r="I106" i="1" s="1"/>
  <c r="I21" i="1"/>
  <c r="I33" i="1" s="1"/>
  <c r="I45" i="1" s="1"/>
  <c r="I57" i="1" s="1"/>
  <c r="I69" i="1" s="1"/>
  <c r="I81" i="1" s="1"/>
  <c r="I93" i="1" s="1"/>
  <c r="I105" i="1" s="1"/>
  <c r="I20" i="1"/>
  <c r="I32" i="1" s="1"/>
  <c r="I44" i="1" s="1"/>
  <c r="I56" i="1" s="1"/>
  <c r="I68" i="1" s="1"/>
  <c r="I80" i="1" s="1"/>
  <c r="I92" i="1" s="1"/>
  <c r="I104" i="1" s="1"/>
  <c r="I19" i="1"/>
  <c r="I31" i="1" s="1"/>
  <c r="I43" i="1" s="1"/>
  <c r="I55" i="1" s="1"/>
  <c r="I67" i="1" s="1"/>
  <c r="I79" i="1" s="1"/>
  <c r="I91" i="1" s="1"/>
  <c r="I103" i="1" s="1"/>
  <c r="I18" i="1"/>
  <c r="I30" i="1" s="1"/>
  <c r="I42" i="1" s="1"/>
  <c r="I54" i="1" s="1"/>
  <c r="I66" i="1" s="1"/>
  <c r="I78" i="1" s="1"/>
  <c r="I90" i="1" s="1"/>
  <c r="I102" i="1" s="1"/>
  <c r="I17" i="1"/>
  <c r="I29" i="1" s="1"/>
  <c r="I41" i="1" s="1"/>
  <c r="I53" i="1" s="1"/>
  <c r="I65" i="1" s="1"/>
  <c r="I77" i="1" s="1"/>
  <c r="I89" i="1" s="1"/>
  <c r="I101" i="1" s="1"/>
  <c r="I16" i="1"/>
  <c r="I28" i="1" s="1"/>
  <c r="I40" i="1" s="1"/>
  <c r="I52" i="1" s="1"/>
  <c r="I64" i="1" s="1"/>
  <c r="I76" i="1" s="1"/>
  <c r="I88" i="1" s="1"/>
  <c r="I100" i="1" s="1"/>
  <c r="I15" i="1"/>
  <c r="I27" i="1" s="1"/>
  <c r="I39" i="1" s="1"/>
  <c r="I51" i="1" s="1"/>
  <c r="I63" i="1" s="1"/>
  <c r="I75" i="1" s="1"/>
  <c r="I87" i="1" s="1"/>
  <c r="I99" i="1" s="1"/>
  <c r="I14" i="1"/>
  <c r="I26" i="1" s="1"/>
  <c r="I38" i="1" s="1"/>
  <c r="I50" i="1" s="1"/>
  <c r="I62" i="1" s="1"/>
  <c r="I74" i="1" s="1"/>
  <c r="I86" i="1" s="1"/>
  <c r="I98" i="1" s="1"/>
  <c r="S12" i="34" l="1"/>
  <c r="S20" i="34"/>
  <c r="S28" i="34"/>
  <c r="S32" i="34"/>
  <c r="S76" i="34"/>
  <c r="S88" i="34"/>
  <c r="S104" i="34"/>
  <c r="S72" i="34"/>
  <c r="S92" i="34"/>
  <c r="S108" i="34"/>
  <c r="S4" i="36"/>
  <c r="D4" i="37" s="1"/>
  <c r="S7" i="36"/>
  <c r="D7" i="37" s="1"/>
  <c r="S13" i="36"/>
  <c r="D13" i="37" s="1"/>
  <c r="S15" i="36"/>
  <c r="D15" i="37" s="1"/>
  <c r="S17" i="36"/>
  <c r="D17" i="37" s="1"/>
  <c r="S19" i="36"/>
  <c r="D19" i="37" s="1"/>
  <c r="S25" i="36"/>
  <c r="D25" i="37" s="1"/>
  <c r="S27" i="36"/>
  <c r="D27" i="37" s="1"/>
  <c r="S29" i="36"/>
  <c r="D29" i="37" s="1"/>
  <c r="S65" i="36"/>
  <c r="D65" i="37" s="1"/>
  <c r="S68" i="34"/>
  <c r="S3" i="36"/>
  <c r="D3" i="37" s="1"/>
  <c r="S5" i="36"/>
  <c r="D5" i="37" s="1"/>
  <c r="S6" i="36"/>
  <c r="D6" i="37" s="1"/>
  <c r="S8" i="36"/>
  <c r="D8" i="37" s="1"/>
  <c r="S9" i="36"/>
  <c r="D9" i="37" s="1"/>
  <c r="S10" i="36"/>
  <c r="D10" i="37" s="1"/>
  <c r="S11" i="36"/>
  <c r="D11" i="37" s="1"/>
  <c r="S12" i="36"/>
  <c r="D12" i="37" s="1"/>
  <c r="S14" i="36"/>
  <c r="D14" i="37" s="1"/>
  <c r="S16" i="36"/>
  <c r="D16" i="37" s="1"/>
  <c r="S18" i="36"/>
  <c r="D18" i="37" s="1"/>
  <c r="S20" i="36"/>
  <c r="D20" i="37" s="1"/>
  <c r="S21" i="36"/>
  <c r="D21" i="37" s="1"/>
  <c r="S22" i="36"/>
  <c r="D22" i="37" s="1"/>
  <c r="S23" i="36"/>
  <c r="D23" i="37" s="1"/>
  <c r="S24" i="36"/>
  <c r="D24" i="37" s="1"/>
  <c r="S26" i="36"/>
  <c r="D26" i="37" s="1"/>
  <c r="S28" i="36"/>
  <c r="D28" i="37" s="1"/>
  <c r="S30" i="36"/>
  <c r="D30" i="37" s="1"/>
  <c r="S31" i="36"/>
  <c r="D31" i="37" s="1"/>
  <c r="S32" i="36"/>
  <c r="D32" i="37" s="1"/>
  <c r="S42" i="36"/>
  <c r="D42" i="37" s="1"/>
  <c r="S16" i="34"/>
  <c r="S24" i="34"/>
  <c r="S44" i="34"/>
  <c r="S80" i="34"/>
  <c r="S96" i="34"/>
  <c r="E6" i="41"/>
  <c r="E7" i="41"/>
  <c r="E8" i="41"/>
  <c r="E9" i="41"/>
  <c r="E10" i="41"/>
  <c r="E11" i="41"/>
  <c r="E12" i="41"/>
  <c r="E13" i="41"/>
  <c r="E14" i="41"/>
  <c r="E5" i="41"/>
  <c r="C6" i="41"/>
  <c r="C7" i="41"/>
  <c r="C8" i="41"/>
  <c r="C9" i="41"/>
  <c r="C10" i="41"/>
  <c r="C11" i="41"/>
  <c r="C12" i="41"/>
  <c r="C5" i="41"/>
  <c r="B2" i="37"/>
  <c r="B3" i="37"/>
  <c r="B4" i="37"/>
  <c r="B5" i="37"/>
  <c r="B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40" i="37"/>
  <c r="B41" i="37"/>
  <c r="B42" i="37"/>
  <c r="B43" i="37"/>
  <c r="B44" i="37"/>
  <c r="B45" i="37"/>
  <c r="B46" i="37"/>
  <c r="B47" i="37"/>
  <c r="B48" i="37"/>
  <c r="B49" i="37"/>
  <c r="B50" i="37"/>
  <c r="B51" i="37"/>
  <c r="B52" i="37"/>
  <c r="B53" i="37"/>
  <c r="B54" i="37"/>
  <c r="B55" i="37"/>
  <c r="B56" i="37"/>
  <c r="B57" i="37"/>
  <c r="B58" i="37"/>
  <c r="B59" i="37"/>
  <c r="B60" i="37"/>
  <c r="B61" i="37"/>
  <c r="B62" i="37"/>
  <c r="B63" i="37"/>
  <c r="B64" i="37"/>
  <c r="B65" i="37"/>
  <c r="B66" i="37"/>
  <c r="B67" i="37"/>
  <c r="B68" i="37"/>
  <c r="B69" i="37"/>
  <c r="B70" i="37"/>
  <c r="B71" i="37"/>
  <c r="B72" i="37"/>
  <c r="B73" i="37"/>
  <c r="B74" i="37"/>
  <c r="B75" i="37"/>
  <c r="B76" i="37"/>
  <c r="B77" i="37"/>
  <c r="B78" i="37"/>
  <c r="B79" i="37"/>
  <c r="B80" i="37"/>
  <c r="B81" i="37"/>
  <c r="B82" i="37"/>
  <c r="B83" i="37"/>
  <c r="B84" i="37"/>
  <c r="B85" i="37"/>
  <c r="B86" i="37"/>
  <c r="B87" i="37"/>
  <c r="B88" i="37"/>
  <c r="B89" i="37"/>
  <c r="B90" i="37"/>
  <c r="B91" i="37"/>
  <c r="B92" i="37"/>
  <c r="B93" i="37"/>
  <c r="B94" i="37"/>
  <c r="B95" i="37"/>
  <c r="B96" i="37"/>
  <c r="B97" i="37"/>
  <c r="B98" i="37"/>
  <c r="B99" i="37"/>
  <c r="B100" i="37"/>
  <c r="B101" i="37"/>
  <c r="B102" i="37"/>
  <c r="B103" i="37"/>
  <c r="B104" i="37"/>
  <c r="B105" i="37"/>
  <c r="B106" i="37"/>
  <c r="B107" i="37"/>
  <c r="B108" i="37"/>
  <c r="B109" i="37"/>
  <c r="B110" i="37"/>
  <c r="B111" i="37"/>
  <c r="B112" i="37"/>
  <c r="B113" i="37"/>
  <c r="B114" i="37"/>
  <c r="B115" i="37"/>
  <c r="B116" i="37"/>
  <c r="B117" i="37"/>
  <c r="B118" i="37"/>
  <c r="B119" i="37"/>
  <c r="B120" i="37"/>
  <c r="B121" i="37"/>
  <c r="B122" i="37"/>
  <c r="B123" i="37"/>
  <c r="B124" i="37"/>
  <c r="B125" i="37"/>
  <c r="B126" i="37"/>
  <c r="B127" i="37"/>
  <c r="B128" i="37"/>
  <c r="B129" i="37"/>
  <c r="B130" i="37"/>
  <c r="B131" i="37"/>
  <c r="B132" i="37"/>
  <c r="B133" i="37"/>
  <c r="O2" i="36"/>
  <c r="N2" i="36"/>
  <c r="M2" i="36"/>
  <c r="L2" i="36"/>
  <c r="K2" i="36"/>
  <c r="S2" i="36" l="1"/>
  <c r="D2" i="37" s="1"/>
  <c r="D13" i="38"/>
  <c r="B2" i="35"/>
  <c r="B3" i="35"/>
  <c r="B4" i="35"/>
  <c r="B5" i="35"/>
  <c r="B6" i="35"/>
  <c r="B7" i="35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0" i="35"/>
  <c r="B41" i="35"/>
  <c r="B42" i="35"/>
  <c r="B43" i="35"/>
  <c r="B44" i="35"/>
  <c r="B45" i="35"/>
  <c r="B46" i="35"/>
  <c r="B47" i="35"/>
  <c r="B48" i="35"/>
  <c r="B49" i="35"/>
  <c r="B50" i="35"/>
  <c r="B51" i="35"/>
  <c r="B52" i="35"/>
  <c r="B53" i="35"/>
  <c r="B54" i="35"/>
  <c r="B55" i="35"/>
  <c r="B56" i="35"/>
  <c r="B57" i="35"/>
  <c r="B58" i="35"/>
  <c r="B59" i="35"/>
  <c r="B60" i="35"/>
  <c r="B61" i="35"/>
  <c r="B62" i="35"/>
  <c r="B63" i="35"/>
  <c r="B64" i="35"/>
  <c r="B65" i="35"/>
  <c r="B66" i="35"/>
  <c r="B67" i="35"/>
  <c r="B68" i="35"/>
  <c r="B69" i="35"/>
  <c r="B70" i="35"/>
  <c r="B71" i="35"/>
  <c r="B72" i="35"/>
  <c r="B73" i="35"/>
  <c r="B74" i="35"/>
  <c r="B75" i="35"/>
  <c r="B76" i="35"/>
  <c r="B77" i="35"/>
  <c r="B78" i="35"/>
  <c r="B79" i="35"/>
  <c r="B80" i="35"/>
  <c r="B81" i="35"/>
  <c r="B82" i="35"/>
  <c r="B83" i="35"/>
  <c r="B84" i="35"/>
  <c r="B85" i="35"/>
  <c r="B86" i="35"/>
  <c r="B87" i="35"/>
  <c r="B88" i="35"/>
  <c r="B89" i="35"/>
  <c r="B90" i="35"/>
  <c r="B91" i="35"/>
  <c r="B92" i="35"/>
  <c r="B93" i="35"/>
  <c r="B94" i="35"/>
  <c r="B95" i="35"/>
  <c r="B96" i="35"/>
  <c r="B97" i="35"/>
  <c r="B98" i="35"/>
  <c r="B99" i="35"/>
  <c r="B100" i="35"/>
  <c r="B101" i="35"/>
  <c r="B102" i="35"/>
  <c r="B103" i="35"/>
  <c r="B104" i="35"/>
  <c r="B105" i="35"/>
  <c r="B106" i="35"/>
  <c r="B107" i="35"/>
  <c r="B108" i="35"/>
  <c r="B109" i="35"/>
  <c r="O2" i="34"/>
  <c r="N2" i="34"/>
  <c r="M2" i="34"/>
  <c r="L2" i="34"/>
  <c r="K2" i="34"/>
  <c r="D3" i="35"/>
  <c r="E3" i="35" s="1"/>
  <c r="D4" i="35"/>
  <c r="E4" i="35" s="1"/>
  <c r="D5" i="35"/>
  <c r="E5" i="35" s="1"/>
  <c r="D6" i="35"/>
  <c r="E6" i="35" s="1"/>
  <c r="D7" i="35"/>
  <c r="E7" i="35" s="1"/>
  <c r="D8" i="35"/>
  <c r="E8" i="35" s="1"/>
  <c r="D9" i="35"/>
  <c r="E9" i="35" s="1"/>
  <c r="D10" i="35"/>
  <c r="E10" i="35" s="1"/>
  <c r="D11" i="35"/>
  <c r="E11" i="35" s="1"/>
  <c r="D12" i="35"/>
  <c r="E12" i="35" s="1"/>
  <c r="D13" i="35"/>
  <c r="E13" i="35" s="1"/>
  <c r="D14" i="35"/>
  <c r="E14" i="35" s="1"/>
  <c r="D15" i="35"/>
  <c r="E15" i="35" s="1"/>
  <c r="D16" i="35"/>
  <c r="E16" i="35" s="1"/>
  <c r="D17" i="35"/>
  <c r="E17" i="35" s="1"/>
  <c r="D18" i="35"/>
  <c r="E18" i="35" s="1"/>
  <c r="D19" i="35"/>
  <c r="E19" i="35" s="1"/>
  <c r="D20" i="35"/>
  <c r="E20" i="35" s="1"/>
  <c r="D21" i="35"/>
  <c r="E21" i="35" s="1"/>
  <c r="D22" i="35"/>
  <c r="E22" i="35" s="1"/>
  <c r="D23" i="35"/>
  <c r="E23" i="35" s="1"/>
  <c r="D24" i="35"/>
  <c r="E24" i="35" s="1"/>
  <c r="D25" i="35"/>
  <c r="E25" i="35" s="1"/>
  <c r="D26" i="35"/>
  <c r="E26" i="35" s="1"/>
  <c r="D27" i="35"/>
  <c r="E27" i="35" s="1"/>
  <c r="D28" i="35"/>
  <c r="E28" i="35" s="1"/>
  <c r="D29" i="35"/>
  <c r="E29" i="35" s="1"/>
  <c r="D30" i="35"/>
  <c r="E30" i="35" s="1"/>
  <c r="D31" i="35"/>
  <c r="E31" i="35" s="1"/>
  <c r="D32" i="35"/>
  <c r="E32" i="35" s="1"/>
  <c r="D33" i="35"/>
  <c r="E33" i="35" s="1"/>
  <c r="D34" i="35"/>
  <c r="E34" i="35" s="1"/>
  <c r="D35" i="35"/>
  <c r="E35" i="35" s="1"/>
  <c r="D36" i="35"/>
  <c r="E36" i="35" s="1"/>
  <c r="D37" i="35"/>
  <c r="E37" i="35" s="1"/>
  <c r="D38" i="35"/>
  <c r="E38" i="35" s="1"/>
  <c r="D39" i="35"/>
  <c r="E39" i="35" s="1"/>
  <c r="D40" i="35"/>
  <c r="E40" i="35" s="1"/>
  <c r="D41" i="35"/>
  <c r="E41" i="35" s="1"/>
  <c r="D42" i="35"/>
  <c r="E42" i="35" s="1"/>
  <c r="D43" i="35"/>
  <c r="E43" i="35" s="1"/>
  <c r="D44" i="35"/>
  <c r="E44" i="35" s="1"/>
  <c r="D45" i="35"/>
  <c r="E45" i="35" s="1"/>
  <c r="D46" i="35"/>
  <c r="E46" i="35" s="1"/>
  <c r="D47" i="35"/>
  <c r="E47" i="35" s="1"/>
  <c r="D48" i="35"/>
  <c r="E48" i="35" s="1"/>
  <c r="D49" i="35"/>
  <c r="E49" i="35" s="1"/>
  <c r="D50" i="35"/>
  <c r="E50" i="35" s="1"/>
  <c r="D51" i="35"/>
  <c r="E51" i="35" s="1"/>
  <c r="D52" i="35"/>
  <c r="E52" i="35" s="1"/>
  <c r="D53" i="35"/>
  <c r="E53" i="35" s="1"/>
  <c r="D54" i="35"/>
  <c r="E54" i="35" s="1"/>
  <c r="D55" i="35"/>
  <c r="E55" i="35" s="1"/>
  <c r="D56" i="35"/>
  <c r="E56" i="35" s="1"/>
  <c r="D57" i="35"/>
  <c r="E57" i="35" s="1"/>
  <c r="D58" i="35"/>
  <c r="E58" i="35" s="1"/>
  <c r="D59" i="35"/>
  <c r="E59" i="35" s="1"/>
  <c r="D60" i="35"/>
  <c r="E60" i="35" s="1"/>
  <c r="D61" i="35"/>
  <c r="E61" i="35" s="1"/>
  <c r="D62" i="35"/>
  <c r="E62" i="35" s="1"/>
  <c r="D63" i="35"/>
  <c r="E63" i="35" s="1"/>
  <c r="D64" i="35"/>
  <c r="E64" i="35" s="1"/>
  <c r="D65" i="35"/>
  <c r="E65" i="35" s="1"/>
  <c r="D66" i="35"/>
  <c r="E66" i="35" s="1"/>
  <c r="D67" i="35"/>
  <c r="E67" i="35" s="1"/>
  <c r="D68" i="35"/>
  <c r="E68" i="35" s="1"/>
  <c r="D69" i="35"/>
  <c r="E69" i="35" s="1"/>
  <c r="D70" i="35"/>
  <c r="E70" i="35" s="1"/>
  <c r="D71" i="35"/>
  <c r="E71" i="35" s="1"/>
  <c r="D72" i="35"/>
  <c r="E72" i="35" s="1"/>
  <c r="D73" i="35"/>
  <c r="E73" i="35" s="1"/>
  <c r="D74" i="35"/>
  <c r="E74" i="35" s="1"/>
  <c r="D75" i="35"/>
  <c r="E75" i="35" s="1"/>
  <c r="D76" i="35"/>
  <c r="E76" i="35" s="1"/>
  <c r="D77" i="35"/>
  <c r="E77" i="35" s="1"/>
  <c r="D78" i="35"/>
  <c r="E78" i="35" s="1"/>
  <c r="D79" i="35"/>
  <c r="E79" i="35" s="1"/>
  <c r="D80" i="35"/>
  <c r="E80" i="35" s="1"/>
  <c r="D81" i="35"/>
  <c r="E81" i="35" s="1"/>
  <c r="D82" i="35"/>
  <c r="E82" i="35" s="1"/>
  <c r="D83" i="35"/>
  <c r="E83" i="35" s="1"/>
  <c r="D84" i="35"/>
  <c r="E84" i="35" s="1"/>
  <c r="D85" i="35"/>
  <c r="E85" i="35" s="1"/>
  <c r="D86" i="35"/>
  <c r="E86" i="35" s="1"/>
  <c r="D87" i="35"/>
  <c r="E87" i="35" s="1"/>
  <c r="D88" i="35"/>
  <c r="E88" i="35" s="1"/>
  <c r="D89" i="35"/>
  <c r="E89" i="35" s="1"/>
  <c r="D90" i="35"/>
  <c r="E90" i="35" s="1"/>
  <c r="D91" i="35"/>
  <c r="E91" i="35" s="1"/>
  <c r="D92" i="35"/>
  <c r="E92" i="35" s="1"/>
  <c r="D93" i="35"/>
  <c r="E93" i="35" s="1"/>
  <c r="D94" i="35"/>
  <c r="E94" i="35" s="1"/>
  <c r="D95" i="35"/>
  <c r="E95" i="35" s="1"/>
  <c r="D96" i="35"/>
  <c r="E96" i="35" s="1"/>
  <c r="D97" i="35"/>
  <c r="E97" i="35" s="1"/>
  <c r="D98" i="35"/>
  <c r="E98" i="35" s="1"/>
  <c r="D99" i="35"/>
  <c r="E99" i="35" s="1"/>
  <c r="D100" i="35"/>
  <c r="E100" i="35" s="1"/>
  <c r="D101" i="35"/>
  <c r="E101" i="35" s="1"/>
  <c r="D102" i="35"/>
  <c r="E102" i="35" s="1"/>
  <c r="D103" i="35"/>
  <c r="E103" i="35" s="1"/>
  <c r="D104" i="35"/>
  <c r="E104" i="35" s="1"/>
  <c r="D105" i="35"/>
  <c r="E105" i="35" s="1"/>
  <c r="D106" i="35"/>
  <c r="E106" i="35" s="1"/>
  <c r="D107" i="35"/>
  <c r="E107" i="35" s="1"/>
  <c r="D108" i="35"/>
  <c r="E108" i="35" s="1"/>
  <c r="D109" i="35"/>
  <c r="E109" i="35" s="1"/>
  <c r="S2" i="34" l="1"/>
  <c r="D2" i="35"/>
  <c r="E2" i="35" s="1"/>
  <c r="E110" i="35" s="1"/>
  <c r="D14" i="38" s="1"/>
  <c r="E12" i="13"/>
</calcChain>
</file>

<file path=xl/sharedStrings.xml><?xml version="1.0" encoding="utf-8"?>
<sst xmlns="http://schemas.openxmlformats.org/spreadsheetml/2006/main" count="122" uniqueCount="64">
  <si>
    <t>Model</t>
  </si>
  <si>
    <t>Year</t>
  </si>
  <si>
    <t>From Date</t>
  </si>
  <si>
    <t>To Date</t>
  </si>
  <si>
    <t>Actual</t>
  </si>
  <si>
    <t>Forecast</t>
  </si>
  <si>
    <t>Month</t>
  </si>
  <si>
    <t>Forecast Term</t>
  </si>
  <si>
    <t>Years</t>
  </si>
  <si>
    <t>Months</t>
  </si>
  <si>
    <t>Date</t>
  </si>
  <si>
    <t>LondonHDD</t>
  </si>
  <si>
    <t>LondonCDD</t>
  </si>
  <si>
    <t>LONFTE</t>
  </si>
  <si>
    <t>PeakDays</t>
  </si>
  <si>
    <t>Shoulder1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</si>
  <si>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</si>
  <si>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</si>
  <si>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</si>
  <si>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</si>
  <si>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</si>
  <si>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</si>
  <si>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</si>
  <si>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</si>
  <si>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</si>
  <si>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</si>
  <si>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</si>
  <si>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</si>
  <si>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</si>
  <si>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</si>
  <si>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</si>
  <si>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</si>
  <si>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</si>
  <si>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</si>
  <si>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Const</t>
  </si>
  <si>
    <t>Predicted Value</t>
  </si>
  <si>
    <t>Absolute % Error</t>
  </si>
  <si>
    <t xml:space="preserve">Predicted Value </t>
  </si>
  <si>
    <t xml:space="preserve">Absolute % Error 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</si>
  <si>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</si>
  <si>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</si>
  <si>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</si>
  <si>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</si>
  <si>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</si>
  <si>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>NSLS</t>
  </si>
  <si>
    <t>Model 1: OLS, using observations 2005:01-2013:12 (T = 108)</t>
  </si>
  <si>
    <t>Dependent variable: NSLS</t>
  </si>
  <si>
    <t xml:space="preserve">NSLS </t>
  </si>
  <si>
    <t>Annual Predicted vs. Actual NSLS</t>
  </si>
  <si>
    <t>Annual Actual vs. Normalized NSLS</t>
  </si>
  <si>
    <t>Spring</t>
  </si>
  <si>
    <t>Fall</t>
  </si>
  <si>
    <t>trend</t>
  </si>
  <si>
    <t>MonthDays</t>
  </si>
  <si>
    <t>F(7, 100)</t>
  </si>
  <si>
    <t>Share</t>
  </si>
  <si>
    <t>NSLS kWh</t>
  </si>
  <si>
    <t>USL</t>
  </si>
  <si>
    <t>Residential - Hensall</t>
  </si>
  <si>
    <t>Normalized kWh</t>
  </si>
  <si>
    <t>Geomean</t>
  </si>
  <si>
    <t>Actual kWh</t>
  </si>
  <si>
    <t>GS &lt; 50</t>
  </si>
  <si>
    <t>Residential -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</si>
</sst>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0.0%"/>
    <numFmt numFmtId="167" formatCode="_-* #,##0_-;\-* #,##0_-;_-* &quot;-&quot;??_-;_-@_-"/>
    <numFmt numFmtId="172" formatCode="_-* #,##0.00000_-;\-* #,##0.000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7" fontId="0" fillId="0" borderId="0" xfId="0" applyNumberFormat="1"/>
    <xf numFmtId="165" fontId="0" fillId="0" borderId="0" xfId="0" applyNumberFormat="1"/>
    <xf numFmtId="11" fontId="0" fillId="0" borderId="0" xfId="0" applyNumberFormat="1"/>
    <xf numFmtId="166" fontId="0" fillId="0" borderId="0" xfId="4" applyNumberFormat="1" applyFont="1"/>
    <xf numFmtId="0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66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4" applyNumberFormat="1" applyFont="1" applyAlignment="1">
      <alignment horizontal="center"/>
    </xf>
    <xf numFmtId="166" fontId="6" fillId="0" borderId="0" xfId="4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7" fontId="7" fillId="0" borderId="0" xfId="5" applyNumberFormat="1" applyFont="1"/>
    <xf numFmtId="17" fontId="1" fillId="0" borderId="0" xfId="0" applyNumberFormat="1" applyFont="1"/>
    <xf numFmtId="0" fontId="1" fillId="0" borderId="0" xfId="0" applyNumberFormat="1" applyFont="1"/>
    <xf numFmtId="0" fontId="8" fillId="0" borderId="0" xfId="0" applyFont="1" applyAlignment="1">
      <alignment horizontal="center"/>
    </xf>
    <xf numFmtId="166" fontId="9" fillId="0" borderId="0" xfId="4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6" fontId="10" fillId="0" borderId="0" xfId="4" applyNumberFormat="1" applyFont="1" applyAlignment="1">
      <alignment horizontal="center"/>
    </xf>
    <xf numFmtId="172" fontId="10" fillId="0" borderId="0" xfId="6" applyNumberFormat="1" applyFont="1" applyAlignment="1">
      <alignment horizontal="center"/>
    </xf>
    <xf numFmtId="0" fontId="0" fillId="0" borderId="0" xfId="0" applyAlignment="1">
      <alignment horizontal="center"/>
    </xf>
    <xf numFmtId="166" fontId="8" fillId="0" borderId="0" xfId="4" applyNumberFormat="1" applyFont="1" applyAlignment="1">
      <alignment horizontal="center"/>
    </xf>
  </cellXfs>
  <cellStyles count="7">
    <cellStyle name="Comma" xfId="5" builtinId="3"/>
    <cellStyle name="Comma 2" xfId="3"/>
    <cellStyle name="Comma 3" xfId="6"/>
    <cellStyle name="Normal" xfId="0" builtinId="0"/>
    <cellStyle name="Normal 2" xfId="1"/>
    <cellStyle name="Percent" xfId="4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NSLS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Summ'!$C$2:$C$108</c:f>
              <c:numCache>
                <c:formatCode>_-* #,##0_-;\-* #,##0_-;_-* "-"??_-;_-@_-</c:formatCode>
                <c:ptCount val="107"/>
                <c:pt idx="0">
                  <c:v>28622997.07</c:v>
                </c:pt>
                <c:pt idx="1">
                  <c:v>24248151.560000002</c:v>
                </c:pt>
                <c:pt idx="2">
                  <c:v>25340650.720000003</c:v>
                </c:pt>
                <c:pt idx="3">
                  <c:v>20286648.91</c:v>
                </c:pt>
                <c:pt idx="4">
                  <c:v>19819607.190000001</c:v>
                </c:pt>
                <c:pt idx="5">
                  <c:v>24239634.66</c:v>
                </c:pt>
                <c:pt idx="6">
                  <c:v>25395311.940000001</c:v>
                </c:pt>
                <c:pt idx="7">
                  <c:v>24070887.219999999</c:v>
                </c:pt>
                <c:pt idx="8">
                  <c:v>20477242.48</c:v>
                </c:pt>
                <c:pt idx="9">
                  <c:v>20828690.909999996</c:v>
                </c:pt>
                <c:pt idx="10">
                  <c:v>22508551.010000002</c:v>
                </c:pt>
                <c:pt idx="11">
                  <c:v>27451289.5</c:v>
                </c:pt>
                <c:pt idx="12">
                  <c:v>25519571.829999998</c:v>
                </c:pt>
                <c:pt idx="13">
                  <c:v>23636616.529999997</c:v>
                </c:pt>
                <c:pt idx="14">
                  <c:v>24126650.760000002</c:v>
                </c:pt>
                <c:pt idx="15">
                  <c:v>19562803.740000002</c:v>
                </c:pt>
                <c:pt idx="16">
                  <c:v>19991986.050000001</c:v>
                </c:pt>
                <c:pt idx="17">
                  <c:v>20889575.020000003</c:v>
                </c:pt>
                <c:pt idx="18">
                  <c:v>24737970.199999999</c:v>
                </c:pt>
                <c:pt idx="19">
                  <c:v>22593665.560000002</c:v>
                </c:pt>
                <c:pt idx="20">
                  <c:v>19182041.209999997</c:v>
                </c:pt>
                <c:pt idx="21">
                  <c:v>21407417.84</c:v>
                </c:pt>
                <c:pt idx="22">
                  <c:v>22027561.960000001</c:v>
                </c:pt>
                <c:pt idx="23">
                  <c:v>25361773.539999999</c:v>
                </c:pt>
                <c:pt idx="24">
                  <c:v>25989297.806666661</c:v>
                </c:pt>
                <c:pt idx="25">
                  <c:v>25405002.176666662</c:v>
                </c:pt>
                <c:pt idx="26">
                  <c:v>24292353.446666665</c:v>
                </c:pt>
                <c:pt idx="27">
                  <c:v>21175397.006666664</c:v>
                </c:pt>
                <c:pt idx="28">
                  <c:v>19844241.896666665</c:v>
                </c:pt>
                <c:pt idx="29">
                  <c:v>22507117.626666661</c:v>
                </c:pt>
                <c:pt idx="30">
                  <c:v>22641026.906666666</c:v>
                </c:pt>
                <c:pt idx="31">
                  <c:v>23733180.766666666</c:v>
                </c:pt>
                <c:pt idx="32">
                  <c:v>20748753.376666665</c:v>
                </c:pt>
                <c:pt idx="33">
                  <c:v>21043161.836666662</c:v>
                </c:pt>
                <c:pt idx="34">
                  <c:v>23066783.216666665</c:v>
                </c:pt>
                <c:pt idx="35">
                  <c:v>27007513.506666664</c:v>
                </c:pt>
                <c:pt idx="36">
                  <c:v>26898401.383333337</c:v>
                </c:pt>
                <c:pt idx="37">
                  <c:v>25491713.493333336</c:v>
                </c:pt>
                <c:pt idx="38">
                  <c:v>25384508.963333335</c:v>
                </c:pt>
                <c:pt idx="39">
                  <c:v>20527641.313333336</c:v>
                </c:pt>
                <c:pt idx="40">
                  <c:v>19827797.303333335</c:v>
                </c:pt>
                <c:pt idx="41">
                  <c:v>21414260.283333335</c:v>
                </c:pt>
                <c:pt idx="42">
                  <c:v>23762525.153333336</c:v>
                </c:pt>
                <c:pt idx="43">
                  <c:v>22118269.213333335</c:v>
                </c:pt>
                <c:pt idx="44">
                  <c:v>20204472.273333337</c:v>
                </c:pt>
                <c:pt idx="45">
                  <c:v>21060690.823333338</c:v>
                </c:pt>
                <c:pt idx="46">
                  <c:v>23006111.283333331</c:v>
                </c:pt>
                <c:pt idx="47">
                  <c:v>27318717.57333333</c:v>
                </c:pt>
                <c:pt idx="48">
                  <c:v>28195934.98</c:v>
                </c:pt>
                <c:pt idx="49">
                  <c:v>23533242.719999995</c:v>
                </c:pt>
                <c:pt idx="50">
                  <c:v>23805160.720000003</c:v>
                </c:pt>
                <c:pt idx="51">
                  <c:v>21691888.189999998</c:v>
                </c:pt>
                <c:pt idx="52">
                  <c:v>19644740.68</c:v>
                </c:pt>
                <c:pt idx="53">
                  <c:v>19976014.390000004</c:v>
                </c:pt>
                <c:pt idx="54">
                  <c:v>20346936.549999997</c:v>
                </c:pt>
                <c:pt idx="55">
                  <c:v>22334126.620000001</c:v>
                </c:pt>
                <c:pt idx="56">
                  <c:v>19258864.259999998</c:v>
                </c:pt>
                <c:pt idx="57">
                  <c:v>20756342.680000003</c:v>
                </c:pt>
                <c:pt idx="58">
                  <c:v>21120714.619999994</c:v>
                </c:pt>
                <c:pt idx="59">
                  <c:v>25946111.009999998</c:v>
                </c:pt>
                <c:pt idx="60">
                  <c:v>26142073.753333338</c:v>
                </c:pt>
                <c:pt idx="61">
                  <c:v>22846232.453333337</c:v>
                </c:pt>
                <c:pt idx="62">
                  <c:v>21856743.573333338</c:v>
                </c:pt>
                <c:pt idx="63">
                  <c:v>18311020.943333331</c:v>
                </c:pt>
                <c:pt idx="64">
                  <c:v>19813333.883333333</c:v>
                </c:pt>
                <c:pt idx="65">
                  <c:v>20211623.123333335</c:v>
                </c:pt>
                <c:pt idx="66">
                  <c:v>24129649.153333332</c:v>
                </c:pt>
                <c:pt idx="67">
                  <c:v>23362004.293333333</c:v>
                </c:pt>
                <c:pt idx="68">
                  <c:v>18923454.90333334</c:v>
                </c:pt>
                <c:pt idx="69">
                  <c:v>19435090.90333334</c:v>
                </c:pt>
                <c:pt idx="70">
                  <c:v>21055943.953333341</c:v>
                </c:pt>
                <c:pt idx="71">
                  <c:v>25379014.213333335</c:v>
                </c:pt>
                <c:pt idx="72">
                  <c:v>25968288.383333337</c:v>
                </c:pt>
                <c:pt idx="73">
                  <c:v>22895626.133333344</c:v>
                </c:pt>
                <c:pt idx="74">
                  <c:v>23442172.173333336</c:v>
                </c:pt>
                <c:pt idx="75">
                  <c:v>19943782.243333336</c:v>
                </c:pt>
                <c:pt idx="76">
                  <c:v>19207800.74333334</c:v>
                </c:pt>
                <c:pt idx="77">
                  <c:v>19760831.673333336</c:v>
                </c:pt>
                <c:pt idx="78">
                  <c:v>25169327.073333334</c:v>
                </c:pt>
                <c:pt idx="79">
                  <c:v>22460865.073333338</c:v>
                </c:pt>
                <c:pt idx="80">
                  <c:v>19343184.393333334</c:v>
                </c:pt>
                <c:pt idx="81">
                  <c:v>19754696.887333337</c:v>
                </c:pt>
                <c:pt idx="82">
                  <c:v>20484671.063333333</c:v>
                </c:pt>
                <c:pt idx="83">
                  <c:v>24136908.163333334</c:v>
                </c:pt>
                <c:pt idx="84">
                  <c:v>24503624.296666659</c:v>
                </c:pt>
                <c:pt idx="85">
                  <c:v>21864892.256666664</c:v>
                </c:pt>
                <c:pt idx="86">
                  <c:v>20378098.906666666</c:v>
                </c:pt>
                <c:pt idx="87">
                  <c:v>18775059.906666663</c:v>
                </c:pt>
                <c:pt idx="88">
                  <c:v>18685878.536666665</c:v>
                </c:pt>
                <c:pt idx="89">
                  <c:v>20735989.536666665</c:v>
                </c:pt>
                <c:pt idx="90">
                  <c:v>24756579.266666666</c:v>
                </c:pt>
                <c:pt idx="91">
                  <c:v>21905861.66666666</c:v>
                </c:pt>
                <c:pt idx="92">
                  <c:v>18885814.516666662</c:v>
                </c:pt>
                <c:pt idx="93">
                  <c:v>19665509.326666664</c:v>
                </c:pt>
                <c:pt idx="94">
                  <c:v>21360467.68666666</c:v>
                </c:pt>
                <c:pt idx="95">
                  <c:v>23911472.796666663</c:v>
                </c:pt>
                <c:pt idx="96">
                  <c:v>24740826.696666665</c:v>
                </c:pt>
                <c:pt idx="97">
                  <c:v>22536631.536666662</c:v>
                </c:pt>
                <c:pt idx="98">
                  <c:v>22952454.086666659</c:v>
                </c:pt>
                <c:pt idx="99">
                  <c:v>20061175.656666666</c:v>
                </c:pt>
                <c:pt idx="100">
                  <c:v>18868716.00666666</c:v>
                </c:pt>
                <c:pt idx="101">
                  <c:v>20142170.716666665</c:v>
                </c:pt>
                <c:pt idx="102">
                  <c:v>24441287.616666667</c:v>
                </c:pt>
                <c:pt idx="103">
                  <c:v>21856231.656666663</c:v>
                </c:pt>
                <c:pt idx="104">
                  <c:v>19627599.206666663</c:v>
                </c:pt>
                <c:pt idx="105">
                  <c:v>20952918.896666661</c:v>
                </c:pt>
                <c:pt idx="106">
                  <c:v>23000874.046666667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Summ'!$D$2:$D$108</c:f>
              <c:numCache>
                <c:formatCode>General</c:formatCode>
                <c:ptCount val="107"/>
                <c:pt idx="0">
                  <c:v>27279704.450201783</c:v>
                </c:pt>
                <c:pt idx="1">
                  <c:v>25850837.782988969</c:v>
                </c:pt>
                <c:pt idx="2">
                  <c:v>25068638.855445012</c:v>
                </c:pt>
                <c:pt idx="3">
                  <c:v>21352088.617613405</c:v>
                </c:pt>
                <c:pt idx="4">
                  <c:v>20197938.21941749</c:v>
                </c:pt>
                <c:pt idx="5">
                  <c:v>24901577.642493524</c:v>
                </c:pt>
                <c:pt idx="6">
                  <c:v>25337268.758338414</c:v>
                </c:pt>
                <c:pt idx="7">
                  <c:v>24520050.09292239</c:v>
                </c:pt>
                <c:pt idx="8">
                  <c:v>20423341.75692429</c:v>
                </c:pt>
                <c:pt idx="9">
                  <c:v>20960043.308618717</c:v>
                </c:pt>
                <c:pt idx="10">
                  <c:v>22602162.353302717</c:v>
                </c:pt>
                <c:pt idx="11">
                  <c:v>26404640.880955268</c:v>
                </c:pt>
                <c:pt idx="12">
                  <c:v>24733842.564546444</c:v>
                </c:pt>
                <c:pt idx="13">
                  <c:v>25020213.644576076</c:v>
                </c:pt>
                <c:pt idx="14">
                  <c:v>23953449.431230839</c:v>
                </c:pt>
                <c:pt idx="15">
                  <c:v>20135789.170246817</c:v>
                </c:pt>
                <c:pt idx="16">
                  <c:v>20806671.113621406</c:v>
                </c:pt>
                <c:pt idx="17">
                  <c:v>21427748.80241663</c:v>
                </c:pt>
                <c:pt idx="18">
                  <c:v>24849163.579604283</c:v>
                </c:pt>
                <c:pt idx="19">
                  <c:v>22379174.141714618</c:v>
                </c:pt>
                <c:pt idx="20">
                  <c:v>19391195.646932818</c:v>
                </c:pt>
                <c:pt idx="21">
                  <c:v>21708207.282262363</c:v>
                </c:pt>
                <c:pt idx="22">
                  <c:v>22580069.977013413</c:v>
                </c:pt>
                <c:pt idx="23">
                  <c:v>24175735.301942945</c:v>
                </c:pt>
                <c:pt idx="24">
                  <c:v>26146911.276347537</c:v>
                </c:pt>
                <c:pt idx="25">
                  <c:v>26795125.778609291</c:v>
                </c:pt>
                <c:pt idx="26">
                  <c:v>23496736.32411268</c:v>
                </c:pt>
                <c:pt idx="27">
                  <c:v>21208286.626211192</c:v>
                </c:pt>
                <c:pt idx="28">
                  <c:v>20344559.614691738</c:v>
                </c:pt>
                <c:pt idx="29">
                  <c:v>22121490.745905276</c:v>
                </c:pt>
                <c:pt idx="30">
                  <c:v>22409234.634342775</c:v>
                </c:pt>
                <c:pt idx="31">
                  <c:v>23523858.77079745</c:v>
                </c:pt>
                <c:pt idx="32">
                  <c:v>20387233.136930548</c:v>
                </c:pt>
                <c:pt idx="33">
                  <c:v>21273839.462808445</c:v>
                </c:pt>
                <c:pt idx="34">
                  <c:v>23726451.721154679</c:v>
                </c:pt>
                <c:pt idx="35">
                  <c:v>25910937.165849369</c:v>
                </c:pt>
                <c:pt idx="36">
                  <c:v>26121075.323685829</c:v>
                </c:pt>
                <c:pt idx="37">
                  <c:v>26315590.086628284</c:v>
                </c:pt>
                <c:pt idx="38">
                  <c:v>24328337.282538246</c:v>
                </c:pt>
                <c:pt idx="39">
                  <c:v>20820220.804979973</c:v>
                </c:pt>
                <c:pt idx="40">
                  <c:v>20086694.61420482</c:v>
                </c:pt>
                <c:pt idx="41">
                  <c:v>21992845.245682944</c:v>
                </c:pt>
                <c:pt idx="42">
                  <c:v>23602660.230916347</c:v>
                </c:pt>
                <c:pt idx="43">
                  <c:v>21549436.450401936</c:v>
                </c:pt>
                <c:pt idx="44">
                  <c:v>19873516.022987291</c:v>
                </c:pt>
                <c:pt idx="45">
                  <c:v>21524085.263654552</c:v>
                </c:pt>
                <c:pt idx="46">
                  <c:v>22715971.316949934</c:v>
                </c:pt>
                <c:pt idx="47">
                  <c:v>25817251.612760033</c:v>
                </c:pt>
                <c:pt idx="48">
                  <c:v>27480774.547579385</c:v>
                </c:pt>
                <c:pt idx="49">
                  <c:v>24122630.170786291</c:v>
                </c:pt>
                <c:pt idx="50">
                  <c:v>22786637.823771913</c:v>
                </c:pt>
                <c:pt idx="51">
                  <c:v>19871700.042097628</c:v>
                </c:pt>
                <c:pt idx="52">
                  <c:v>18308728.07595576</c:v>
                </c:pt>
                <c:pt idx="53">
                  <c:v>20099245.38812669</c:v>
                </c:pt>
                <c:pt idx="54">
                  <c:v>19665186.689596906</c:v>
                </c:pt>
                <c:pt idx="55">
                  <c:v>21178140.775890335</c:v>
                </c:pt>
                <c:pt idx="56">
                  <c:v>18587805.109673053</c:v>
                </c:pt>
                <c:pt idx="57">
                  <c:v>20335910.354472425</c:v>
                </c:pt>
                <c:pt idx="58">
                  <c:v>20861619.555091653</c:v>
                </c:pt>
                <c:pt idx="59">
                  <c:v>24875534.726480529</c:v>
                </c:pt>
                <c:pt idx="60">
                  <c:v>25505501.019650612</c:v>
                </c:pt>
                <c:pt idx="61">
                  <c:v>24087200.462436758</c:v>
                </c:pt>
                <c:pt idx="62">
                  <c:v>21809776.28514526</c:v>
                </c:pt>
                <c:pt idx="63">
                  <c:v>18986949.703197394</c:v>
                </c:pt>
                <c:pt idx="64">
                  <c:v>19489372.432762634</c:v>
                </c:pt>
                <c:pt idx="65">
                  <c:v>21051330.46478476</c:v>
                </c:pt>
                <c:pt idx="66">
                  <c:v>23968413.585551102</c:v>
                </c:pt>
                <c:pt idx="67">
                  <c:v>23504342.548247762</c:v>
                </c:pt>
                <c:pt idx="68">
                  <c:v>19012469.732292529</c:v>
                </c:pt>
                <c:pt idx="69">
                  <c:v>19196606.628052726</c:v>
                </c:pt>
                <c:pt idx="70">
                  <c:v>21678968.622370634</c:v>
                </c:pt>
                <c:pt idx="71">
                  <c:v>25716823.954037622</c:v>
                </c:pt>
                <c:pt idx="72">
                  <c:v>26372050.884565637</c:v>
                </c:pt>
                <c:pt idx="73">
                  <c:v>24729400.548115101</c:v>
                </c:pt>
                <c:pt idx="74">
                  <c:v>23828055.16897773</c:v>
                </c:pt>
                <c:pt idx="75">
                  <c:v>20055027.565161142</c:v>
                </c:pt>
                <c:pt idx="76">
                  <c:v>19054567.002372578</c:v>
                </c:pt>
                <c:pt idx="77">
                  <c:v>20118399.164703533</c:v>
                </c:pt>
                <c:pt idx="78">
                  <c:v>24970783.425772935</c:v>
                </c:pt>
                <c:pt idx="79">
                  <c:v>22005919.013794657</c:v>
                </c:pt>
                <c:pt idx="80">
                  <c:v>19471996.030258764</c:v>
                </c:pt>
                <c:pt idx="81">
                  <c:v>19594456.211110685</c:v>
                </c:pt>
                <c:pt idx="82">
                  <c:v>21031974.003198363</c:v>
                </c:pt>
                <c:pt idx="83">
                  <c:v>23556669.577101339</c:v>
                </c:pt>
                <c:pt idx="84">
                  <c:v>24689059.048560008</c:v>
                </c:pt>
                <c:pt idx="85">
                  <c:v>23332830.546221334</c:v>
                </c:pt>
                <c:pt idx="86">
                  <c:v>20287670.427619636</c:v>
                </c:pt>
                <c:pt idx="87">
                  <c:v>19850024.482859883</c:v>
                </c:pt>
                <c:pt idx="88">
                  <c:v>19262083.843185414</c:v>
                </c:pt>
                <c:pt idx="89">
                  <c:v>21924228.027552266</c:v>
                </c:pt>
                <c:pt idx="90">
                  <c:v>25349241.976174906</c:v>
                </c:pt>
                <c:pt idx="91">
                  <c:v>22087822.521237336</c:v>
                </c:pt>
                <c:pt idx="92">
                  <c:v>19347225.259610604</c:v>
                </c:pt>
                <c:pt idx="93">
                  <c:v>20181177.244649157</c:v>
                </c:pt>
                <c:pt idx="94">
                  <c:v>21849760.270896956</c:v>
                </c:pt>
                <c:pt idx="95">
                  <c:v>23203470.235436413</c:v>
                </c:pt>
                <c:pt idx="96">
                  <c:v>25080429.748728354</c:v>
                </c:pt>
                <c:pt idx="97">
                  <c:v>24206137.352142513</c:v>
                </c:pt>
                <c:pt idx="98">
                  <c:v>22573403.560957219</c:v>
                </c:pt>
                <c:pt idx="99">
                  <c:v>20304669.648266483</c:v>
                </c:pt>
                <c:pt idx="100">
                  <c:v>19350236.813355725</c:v>
                </c:pt>
                <c:pt idx="101">
                  <c:v>20421244.802419681</c:v>
                </c:pt>
                <c:pt idx="102">
                  <c:v>23200686.961920012</c:v>
                </c:pt>
                <c:pt idx="103">
                  <c:v>20757625.402100872</c:v>
                </c:pt>
                <c:pt idx="104">
                  <c:v>19088807.835620753</c:v>
                </c:pt>
                <c:pt idx="105">
                  <c:v>19306580.566007696</c:v>
                </c:pt>
                <c:pt idx="106">
                  <c:v>22476150.891154382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05024"/>
        <c:axId val="160246016"/>
      </c:lineChart>
      <c:dateAx>
        <c:axId val="1687050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0246016"/>
        <c:crosses val="autoZero"/>
        <c:auto val="1"/>
        <c:lblOffset val="100"/>
        <c:baseTimeUnit val="months"/>
      </c:dateAx>
      <c:valAx>
        <c:axId val="160246016"/>
        <c:scaling>
          <c:orientation val="minMax"/>
          <c:max val="28622997.07"/>
          <c:min val="18311020.943333331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68705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[NSLS Forecast EP-15ei.xlsx]PredictedAnnualDataSumm!PivotTable2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NSLS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PredictedAnnualDataSumm!$B$4:$B$12</c:f>
              <c:numCache>
                <c:formatCode>#,##0_ ;[Red]\-#,##0\ </c:formatCode>
                <c:ptCount val="9"/>
                <c:pt idx="0">
                  <c:v>283289663.16999996</c:v>
                </c:pt>
                <c:pt idx="1">
                  <c:v>269037634.24000001</c:v>
                </c:pt>
                <c:pt idx="2">
                  <c:v>277453829.56999993</c:v>
                </c:pt>
                <c:pt idx="3">
                  <c:v>277015109.06000006</c:v>
                </c:pt>
                <c:pt idx="4">
                  <c:v>266610077.42000002</c:v>
                </c:pt>
                <c:pt idx="5">
                  <c:v>261466185.15000004</c:v>
                </c:pt>
                <c:pt idx="6">
                  <c:v>262568154.00400001</c:v>
                </c:pt>
                <c:pt idx="7">
                  <c:v>255429248.69999993</c:v>
                </c:pt>
                <c:pt idx="8">
                  <c:v>265429952.00999999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PredictedAnnualDataSumm!$C$4:$C$12</c:f>
              <c:numCache>
                <c:formatCode>#,##0_ ;[Red]\-#,##0\ </c:formatCode>
                <c:ptCount val="9"/>
                <c:pt idx="0">
                  <c:v>284898292.71922201</c:v>
                </c:pt>
                <c:pt idx="1">
                  <c:v>271161260.65610868</c:v>
                </c:pt>
                <c:pt idx="2">
                  <c:v>277344665.257761</c:v>
                </c:pt>
                <c:pt idx="3">
                  <c:v>274747684.25539017</c:v>
                </c:pt>
                <c:pt idx="4">
                  <c:v>258173913.25952256</c:v>
                </c:pt>
                <c:pt idx="5">
                  <c:v>264007755.43852979</c:v>
                </c:pt>
                <c:pt idx="6">
                  <c:v>264789298.59513247</c:v>
                </c:pt>
                <c:pt idx="7">
                  <c:v>261364593.88400391</c:v>
                </c:pt>
                <c:pt idx="8">
                  <c:v>261812389.2583299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PredictedAnnualDataSumm!$D$4:$D$12</c:f>
              <c:numCache>
                <c:formatCode>0.0%</c:formatCode>
                <c:ptCount val="9"/>
                <c:pt idx="0">
                  <c:v>5.6783912664569265E-3</c:v>
                </c:pt>
                <c:pt idx="1">
                  <c:v>7.8934176703852801E-3</c:v>
                </c:pt>
                <c:pt idx="2">
                  <c:v>3.9345037121352888E-4</c:v>
                </c:pt>
                <c:pt idx="3">
                  <c:v>8.1852026494294294E-3</c:v>
                </c:pt>
                <c:pt idx="4">
                  <c:v>3.1642330410443113E-2</c:v>
                </c:pt>
                <c:pt idx="5">
                  <c:v>9.7204550067217493E-3</c:v>
                </c:pt>
                <c:pt idx="6">
                  <c:v>8.4593068780863066E-3</c:v>
                </c:pt>
                <c:pt idx="7">
                  <c:v>2.3236748392017569E-2</c:v>
                </c:pt>
                <c:pt idx="8">
                  <c:v>1.3629067572350696E-2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24032"/>
        <c:axId val="160248320"/>
      </c:lineChart>
      <c:catAx>
        <c:axId val="175724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60248320"/>
        <c:crosses val="autoZero"/>
        <c:auto val="1"/>
        <c:lblAlgn val="ctr"/>
        <c:lblOffset val="100"/>
        <c:noMultiLvlLbl val="0"/>
      </c:catAx>
      <c:valAx>
        <c:axId val="16024832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75724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[NSLS Forecast EP-15ei.xlsx]PredictedAnnualDataSumm2!PivotTable2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NSLS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PredictedAnnualDataSumm2!$B$4:$B$12</c:f>
              <c:numCache>
                <c:formatCode>#,##0_ ;[Red]\-#,##0\ </c:formatCode>
                <c:ptCount val="9"/>
                <c:pt idx="0">
                  <c:v>283289663.16999996</c:v>
                </c:pt>
                <c:pt idx="1">
                  <c:v>269037634.24000001</c:v>
                </c:pt>
                <c:pt idx="2">
                  <c:v>277453829.56999993</c:v>
                </c:pt>
                <c:pt idx="3">
                  <c:v>277015109.06000006</c:v>
                </c:pt>
                <c:pt idx="4">
                  <c:v>266610077.42000002</c:v>
                </c:pt>
                <c:pt idx="5">
                  <c:v>261466185.15000004</c:v>
                </c:pt>
                <c:pt idx="6">
                  <c:v>262568154.00400001</c:v>
                </c:pt>
                <c:pt idx="7">
                  <c:v>255429248.69999993</c:v>
                </c:pt>
                <c:pt idx="8">
                  <c:v>265429952.00999999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PredictedAnnualDataSumm2!$C$4:$C$12</c:f>
              <c:numCache>
                <c:formatCode>#,##0_ ;[Red]\-#,##0\ </c:formatCode>
                <c:ptCount val="9"/>
                <c:pt idx="0">
                  <c:v>284898292.71922201</c:v>
                </c:pt>
                <c:pt idx="1">
                  <c:v>271161260.65610868</c:v>
                </c:pt>
                <c:pt idx="2">
                  <c:v>277344665.257761</c:v>
                </c:pt>
                <c:pt idx="3">
                  <c:v>274747684.25539017</c:v>
                </c:pt>
                <c:pt idx="4">
                  <c:v>258173913.25952256</c:v>
                </c:pt>
                <c:pt idx="5">
                  <c:v>264007755.43852979</c:v>
                </c:pt>
                <c:pt idx="6">
                  <c:v>264789298.59513247</c:v>
                </c:pt>
                <c:pt idx="7">
                  <c:v>261364593.88400391</c:v>
                </c:pt>
                <c:pt idx="8">
                  <c:v>261812389.2583299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26080"/>
        <c:axId val="160250624"/>
      </c:lineChart>
      <c:catAx>
        <c:axId val="175726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60250624"/>
        <c:crosses val="autoZero"/>
        <c:auto val="1"/>
        <c:lblAlgn val="ctr"/>
        <c:lblOffset val="100"/>
        <c:noMultiLvlLbl val="0"/>
      </c:catAx>
      <c:valAx>
        <c:axId val="160250624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75726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NSLS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Summ'!$C$2:$C$133</c:f>
              <c:numCache>
                <c:formatCode>_-* #,##0_-;\-* #,##0_-;_-* "-"??_-;_-@_-</c:formatCode>
                <c:ptCount val="132"/>
                <c:pt idx="0">
                  <c:v>28622997.07</c:v>
                </c:pt>
                <c:pt idx="1">
                  <c:v>24248151.560000002</c:v>
                </c:pt>
                <c:pt idx="2">
                  <c:v>25340650.720000003</c:v>
                </c:pt>
                <c:pt idx="3">
                  <c:v>20286648.91</c:v>
                </c:pt>
                <c:pt idx="4">
                  <c:v>19819607.190000001</c:v>
                </c:pt>
                <c:pt idx="5">
                  <c:v>24239634.66</c:v>
                </c:pt>
                <c:pt idx="6">
                  <c:v>25395311.940000001</c:v>
                </c:pt>
                <c:pt idx="7">
                  <c:v>24070887.219999999</c:v>
                </c:pt>
                <c:pt idx="8">
                  <c:v>20477242.48</c:v>
                </c:pt>
                <c:pt idx="9">
                  <c:v>20828690.909999996</c:v>
                </c:pt>
                <c:pt idx="10">
                  <c:v>22508551.010000002</c:v>
                </c:pt>
                <c:pt idx="11">
                  <c:v>27451289.5</c:v>
                </c:pt>
                <c:pt idx="12">
                  <c:v>25519571.829999998</c:v>
                </c:pt>
                <c:pt idx="13">
                  <c:v>23636616.529999997</c:v>
                </c:pt>
                <c:pt idx="14">
                  <c:v>24126650.760000002</c:v>
                </c:pt>
                <c:pt idx="15">
                  <c:v>19562803.740000002</c:v>
                </c:pt>
                <c:pt idx="16">
                  <c:v>19991986.050000001</c:v>
                </c:pt>
                <c:pt idx="17">
                  <c:v>20889575.020000003</c:v>
                </c:pt>
                <c:pt idx="18">
                  <c:v>24737970.199999999</c:v>
                </c:pt>
                <c:pt idx="19">
                  <c:v>22593665.560000002</c:v>
                </c:pt>
                <c:pt idx="20">
                  <c:v>19182041.209999997</c:v>
                </c:pt>
                <c:pt idx="21">
                  <c:v>21407417.84</c:v>
                </c:pt>
                <c:pt idx="22">
                  <c:v>22027561.960000001</c:v>
                </c:pt>
                <c:pt idx="23">
                  <c:v>25361773.539999999</c:v>
                </c:pt>
                <c:pt idx="24">
                  <c:v>25989297.806666661</c:v>
                </c:pt>
                <c:pt idx="25">
                  <c:v>25405002.176666662</c:v>
                </c:pt>
                <c:pt idx="26">
                  <c:v>24292353.446666665</c:v>
                </c:pt>
                <c:pt idx="27">
                  <c:v>21175397.006666664</c:v>
                </c:pt>
                <c:pt idx="28">
                  <c:v>19844241.896666665</c:v>
                </c:pt>
                <c:pt idx="29">
                  <c:v>22507117.626666661</c:v>
                </c:pt>
                <c:pt idx="30">
                  <c:v>22641026.906666666</c:v>
                </c:pt>
                <c:pt idx="31">
                  <c:v>23733180.766666666</c:v>
                </c:pt>
                <c:pt idx="32">
                  <c:v>20748753.376666665</c:v>
                </c:pt>
                <c:pt idx="33">
                  <c:v>21043161.836666662</c:v>
                </c:pt>
                <c:pt idx="34">
                  <c:v>23066783.216666665</c:v>
                </c:pt>
                <c:pt idx="35">
                  <c:v>27007513.506666664</c:v>
                </c:pt>
                <c:pt idx="36">
                  <c:v>26898401.383333337</c:v>
                </c:pt>
                <c:pt idx="37">
                  <c:v>25491713.493333336</c:v>
                </c:pt>
                <c:pt idx="38">
                  <c:v>25384508.963333335</c:v>
                </c:pt>
                <c:pt idx="39">
                  <c:v>20527641.313333336</c:v>
                </c:pt>
                <c:pt idx="40">
                  <c:v>19827797.303333335</c:v>
                </c:pt>
                <c:pt idx="41">
                  <c:v>21414260.283333335</c:v>
                </c:pt>
                <c:pt idx="42">
                  <c:v>23762525.153333336</c:v>
                </c:pt>
                <c:pt idx="43">
                  <c:v>22118269.213333335</c:v>
                </c:pt>
                <c:pt idx="44">
                  <c:v>20204472.273333337</c:v>
                </c:pt>
                <c:pt idx="45">
                  <c:v>21060690.823333338</c:v>
                </c:pt>
                <c:pt idx="46">
                  <c:v>23006111.283333331</c:v>
                </c:pt>
                <c:pt idx="47">
                  <c:v>27318717.57333333</c:v>
                </c:pt>
                <c:pt idx="48">
                  <c:v>28195934.98</c:v>
                </c:pt>
                <c:pt idx="49">
                  <c:v>23533242.719999995</c:v>
                </c:pt>
                <c:pt idx="50">
                  <c:v>23805160.720000003</c:v>
                </c:pt>
                <c:pt idx="51">
                  <c:v>21691888.189999998</c:v>
                </c:pt>
                <c:pt idx="52">
                  <c:v>19644740.68</c:v>
                </c:pt>
                <c:pt idx="53">
                  <c:v>19976014.390000004</c:v>
                </c:pt>
                <c:pt idx="54">
                  <c:v>20346936.549999997</c:v>
                </c:pt>
                <c:pt idx="55">
                  <c:v>22334126.620000001</c:v>
                </c:pt>
                <c:pt idx="56">
                  <c:v>19258864.259999998</c:v>
                </c:pt>
                <c:pt idx="57">
                  <c:v>20756342.680000003</c:v>
                </c:pt>
                <c:pt idx="58">
                  <c:v>21120714.619999994</c:v>
                </c:pt>
                <c:pt idx="59">
                  <c:v>25946111.009999998</c:v>
                </c:pt>
                <c:pt idx="60">
                  <c:v>26142073.753333338</c:v>
                </c:pt>
                <c:pt idx="61">
                  <c:v>22846232.453333337</c:v>
                </c:pt>
                <c:pt idx="62">
                  <c:v>21856743.573333338</c:v>
                </c:pt>
                <c:pt idx="63">
                  <c:v>18311020.943333331</c:v>
                </c:pt>
                <c:pt idx="64">
                  <c:v>19813333.883333333</c:v>
                </c:pt>
                <c:pt idx="65">
                  <c:v>20211623.123333335</c:v>
                </c:pt>
                <c:pt idx="66">
                  <c:v>24129649.153333332</c:v>
                </c:pt>
                <c:pt idx="67">
                  <c:v>23362004.293333333</c:v>
                </c:pt>
                <c:pt idx="68">
                  <c:v>18923454.90333334</c:v>
                </c:pt>
                <c:pt idx="69">
                  <c:v>19435090.90333334</c:v>
                </c:pt>
                <c:pt idx="70">
                  <c:v>21055943.953333341</c:v>
                </c:pt>
                <c:pt idx="71">
                  <c:v>25379014.213333335</c:v>
                </c:pt>
                <c:pt idx="72">
                  <c:v>25968288.383333337</c:v>
                </c:pt>
                <c:pt idx="73">
                  <c:v>22895626.133333344</c:v>
                </c:pt>
                <c:pt idx="74">
                  <c:v>23442172.173333336</c:v>
                </c:pt>
                <c:pt idx="75">
                  <c:v>19943782.243333336</c:v>
                </c:pt>
                <c:pt idx="76">
                  <c:v>19207800.74333334</c:v>
                </c:pt>
                <c:pt idx="77">
                  <c:v>19760831.673333336</c:v>
                </c:pt>
                <c:pt idx="78">
                  <c:v>25169327.073333334</c:v>
                </c:pt>
                <c:pt idx="79">
                  <c:v>22460865.073333338</c:v>
                </c:pt>
                <c:pt idx="80">
                  <c:v>19343184.393333334</c:v>
                </c:pt>
                <c:pt idx="81">
                  <c:v>19754696.887333337</c:v>
                </c:pt>
                <c:pt idx="82">
                  <c:v>20484671.063333333</c:v>
                </c:pt>
                <c:pt idx="83">
                  <c:v>24136908.163333334</c:v>
                </c:pt>
                <c:pt idx="84">
                  <c:v>24503624.296666659</c:v>
                </c:pt>
                <c:pt idx="85">
                  <c:v>21864892.256666664</c:v>
                </c:pt>
                <c:pt idx="86">
                  <c:v>20378098.906666666</c:v>
                </c:pt>
                <c:pt idx="87">
                  <c:v>18775059.906666663</c:v>
                </c:pt>
                <c:pt idx="88">
                  <c:v>18685878.536666665</c:v>
                </c:pt>
                <c:pt idx="89">
                  <c:v>20735989.536666665</c:v>
                </c:pt>
                <c:pt idx="90">
                  <c:v>24756579.266666666</c:v>
                </c:pt>
                <c:pt idx="91">
                  <c:v>21905861.66666666</c:v>
                </c:pt>
                <c:pt idx="92">
                  <c:v>18885814.516666662</c:v>
                </c:pt>
                <c:pt idx="93">
                  <c:v>19665509.326666664</c:v>
                </c:pt>
                <c:pt idx="94">
                  <c:v>21360467.68666666</c:v>
                </c:pt>
                <c:pt idx="95">
                  <c:v>23911472.796666663</c:v>
                </c:pt>
                <c:pt idx="96">
                  <c:v>24740826.696666665</c:v>
                </c:pt>
                <c:pt idx="97">
                  <c:v>22536631.536666662</c:v>
                </c:pt>
                <c:pt idx="98">
                  <c:v>22952454.086666659</c:v>
                </c:pt>
                <c:pt idx="99">
                  <c:v>20061175.656666666</c:v>
                </c:pt>
                <c:pt idx="100">
                  <c:v>18868716.00666666</c:v>
                </c:pt>
                <c:pt idx="101">
                  <c:v>20142170.716666665</c:v>
                </c:pt>
                <c:pt idx="102">
                  <c:v>24441287.616666667</c:v>
                </c:pt>
                <c:pt idx="103">
                  <c:v>21856231.656666663</c:v>
                </c:pt>
                <c:pt idx="104">
                  <c:v>19627599.206666663</c:v>
                </c:pt>
                <c:pt idx="105">
                  <c:v>20952918.896666661</c:v>
                </c:pt>
                <c:pt idx="106">
                  <c:v>23000874.046666667</c:v>
                </c:pt>
                <c:pt idx="107">
                  <c:v>26249065.88666667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Summ'!$D$2:$D$133</c:f>
              <c:numCache>
                <c:formatCode>General</c:formatCode>
                <c:ptCount val="132"/>
                <c:pt idx="0">
                  <c:v>26601047.612223323</c:v>
                </c:pt>
                <c:pt idx="1">
                  <c:v>25843420.144773301</c:v>
                </c:pt>
                <c:pt idx="2">
                  <c:v>23810834.726318233</c:v>
                </c:pt>
                <c:pt idx="3">
                  <c:v>21395970.645544294</c:v>
                </c:pt>
                <c:pt idx="4">
                  <c:v>20364571.933231745</c:v>
                </c:pt>
                <c:pt idx="5">
                  <c:v>22351350.557314925</c:v>
                </c:pt>
                <c:pt idx="6">
                  <c:v>24145452.847712774</c:v>
                </c:pt>
                <c:pt idx="7">
                  <c:v>23273538.366630848</c:v>
                </c:pt>
                <c:pt idx="8">
                  <c:v>20439595.04282235</c:v>
                </c:pt>
                <c:pt idx="9">
                  <c:v>20874020.851817794</c:v>
                </c:pt>
                <c:pt idx="10">
                  <c:v>22849112.647129081</c:v>
                </c:pt>
                <c:pt idx="11">
                  <c:v>25589841.852341477</c:v>
                </c:pt>
                <c:pt idx="12">
                  <c:v>26577182.719896384</c:v>
                </c:pt>
                <c:pt idx="13">
                  <c:v>25487524.852163401</c:v>
                </c:pt>
                <c:pt idx="14">
                  <c:v>23828832.186436679</c:v>
                </c:pt>
                <c:pt idx="15">
                  <c:v>20455835.574822716</c:v>
                </c:pt>
                <c:pt idx="16">
                  <c:v>20471750.675412107</c:v>
                </c:pt>
                <c:pt idx="17">
                  <c:v>22163939.93764298</c:v>
                </c:pt>
                <c:pt idx="18">
                  <c:v>23808278.074318204</c:v>
                </c:pt>
                <c:pt idx="19">
                  <c:v>22842760.997159641</c:v>
                </c:pt>
                <c:pt idx="20">
                  <c:v>19971635.450709593</c:v>
                </c:pt>
                <c:pt idx="21">
                  <c:v>21074802.190074794</c:v>
                </c:pt>
                <c:pt idx="22">
                  <c:v>22933149.556079388</c:v>
                </c:pt>
                <c:pt idx="23">
                  <c:v>25533733.682965927</c:v>
                </c:pt>
                <c:pt idx="24">
                  <c:v>26838805.7456032</c:v>
                </c:pt>
                <c:pt idx="25">
                  <c:v>25557521.371702205</c:v>
                </c:pt>
                <c:pt idx="26">
                  <c:v>23585518.82490785</c:v>
                </c:pt>
                <c:pt idx="27">
                  <c:v>20558334.187199246</c:v>
                </c:pt>
                <c:pt idx="28">
                  <c:v>20246899.017309498</c:v>
                </c:pt>
                <c:pt idx="29">
                  <c:v>21733421.383960869</c:v>
                </c:pt>
                <c:pt idx="30">
                  <c:v>24079261.359632675</c:v>
                </c:pt>
                <c:pt idx="31">
                  <c:v>22973599.204148259</c:v>
                </c:pt>
                <c:pt idx="32">
                  <c:v>20041890.786037501</c:v>
                </c:pt>
                <c:pt idx="33">
                  <c:v>21504909.888719559</c:v>
                </c:pt>
                <c:pt idx="34">
                  <c:v>23106108.931302495</c:v>
                </c:pt>
                <c:pt idx="35">
                  <c:v>25613090.462112397</c:v>
                </c:pt>
                <c:pt idx="36">
                  <c:v>27002404.861218646</c:v>
                </c:pt>
                <c:pt idx="37">
                  <c:v>25833443.602609619</c:v>
                </c:pt>
                <c:pt idx="38">
                  <c:v>23272521.147899758</c:v>
                </c:pt>
                <c:pt idx="39">
                  <c:v>21381055.157787684</c:v>
                </c:pt>
                <c:pt idx="40">
                  <c:v>20041026.694211327</c:v>
                </c:pt>
                <c:pt idx="41">
                  <c:v>21765976.865069021</c:v>
                </c:pt>
                <c:pt idx="42">
                  <c:v>24209840.750832196</c:v>
                </c:pt>
                <c:pt idx="43">
                  <c:v>22608861.283508908</c:v>
                </c:pt>
                <c:pt idx="44">
                  <c:v>20190931.880663242</c:v>
                </c:pt>
                <c:pt idx="45">
                  <c:v>21163054.985521153</c:v>
                </c:pt>
                <c:pt idx="46">
                  <c:v>22100193.227538165</c:v>
                </c:pt>
                <c:pt idx="47">
                  <c:v>25359640.393608589</c:v>
                </c:pt>
                <c:pt idx="48">
                  <c:v>25958789.303234547</c:v>
                </c:pt>
                <c:pt idx="49">
                  <c:v>24551141.424630098</c:v>
                </c:pt>
                <c:pt idx="50">
                  <c:v>22803526.292630572</c:v>
                </c:pt>
                <c:pt idx="51">
                  <c:v>19808843.747759681</c:v>
                </c:pt>
                <c:pt idx="52">
                  <c:v>18810205.944073956</c:v>
                </c:pt>
                <c:pt idx="53">
                  <c:v>20974570.684913646</c:v>
                </c:pt>
                <c:pt idx="54">
                  <c:v>23137885.598236006</c:v>
                </c:pt>
                <c:pt idx="55">
                  <c:v>21330980.419544112</c:v>
                </c:pt>
                <c:pt idx="56">
                  <c:v>18987933.093559757</c:v>
                </c:pt>
                <c:pt idx="57">
                  <c:v>19810550.860484149</c:v>
                </c:pt>
                <c:pt idx="58">
                  <c:v>21519392.888555221</c:v>
                </c:pt>
                <c:pt idx="59">
                  <c:v>24802499.519433916</c:v>
                </c:pt>
                <c:pt idx="60">
                  <c:v>25312984.778576177</c:v>
                </c:pt>
                <c:pt idx="61">
                  <c:v>24279488.468489178</c:v>
                </c:pt>
                <c:pt idx="62">
                  <c:v>22774981.270499807</c:v>
                </c:pt>
                <c:pt idx="63">
                  <c:v>19874160.137494661</c:v>
                </c:pt>
                <c:pt idx="64">
                  <c:v>18964444.800081741</c:v>
                </c:pt>
                <c:pt idx="65">
                  <c:v>21231772.396605738</c:v>
                </c:pt>
                <c:pt idx="66">
                  <c:v>23081777.428860456</c:v>
                </c:pt>
                <c:pt idx="67">
                  <c:v>21545802.147212602</c:v>
                </c:pt>
                <c:pt idx="68">
                  <c:v>18852003.90172996</c:v>
                </c:pt>
                <c:pt idx="69">
                  <c:v>19375352.176998213</c:v>
                </c:pt>
                <c:pt idx="70">
                  <c:v>21687413.3181854</c:v>
                </c:pt>
                <c:pt idx="71">
                  <c:v>24774213.313092254</c:v>
                </c:pt>
                <c:pt idx="72">
                  <c:v>25429782.596153304</c:v>
                </c:pt>
                <c:pt idx="73">
                  <c:v>24415006.805281628</c:v>
                </c:pt>
                <c:pt idx="74">
                  <c:v>23088344.539837871</c:v>
                </c:pt>
                <c:pt idx="75">
                  <c:v>19869533.395961259</c:v>
                </c:pt>
                <c:pt idx="76">
                  <c:v>19258828.734415375</c:v>
                </c:pt>
                <c:pt idx="77">
                  <c:v>21067762.425952945</c:v>
                </c:pt>
                <c:pt idx="78">
                  <c:v>22740181.341451157</c:v>
                </c:pt>
                <c:pt idx="79">
                  <c:v>21849546.341153905</c:v>
                </c:pt>
                <c:pt idx="80">
                  <c:v>19273010.156556163</c:v>
                </c:pt>
                <c:pt idx="81">
                  <c:v>19829119.340451241</c:v>
                </c:pt>
                <c:pt idx="82">
                  <c:v>21790170.74635103</c:v>
                </c:pt>
                <c:pt idx="83">
                  <c:v>24498139.042936601</c:v>
                </c:pt>
                <c:pt idx="84">
                  <c:v>25504200.429706834</c:v>
                </c:pt>
                <c:pt idx="85">
                  <c:v>24442623.340796839</c:v>
                </c:pt>
                <c:pt idx="86">
                  <c:v>22512741.962236974</c:v>
                </c:pt>
                <c:pt idx="87">
                  <c:v>19616600.959035661</c:v>
                </c:pt>
                <c:pt idx="88">
                  <c:v>19412808.774634048</c:v>
                </c:pt>
                <c:pt idx="89">
                  <c:v>20960172.828735236</c:v>
                </c:pt>
                <c:pt idx="90">
                  <c:v>23114127.48244993</c:v>
                </c:pt>
                <c:pt idx="91">
                  <c:v>22008465.326965518</c:v>
                </c:pt>
                <c:pt idx="92">
                  <c:v>18847430.548466992</c:v>
                </c:pt>
                <c:pt idx="93">
                  <c:v>20202806.665660914</c:v>
                </c:pt>
                <c:pt idx="94">
                  <c:v>21780605.059224691</c:v>
                </c:pt>
                <c:pt idx="95">
                  <c:v>24287586.590034597</c:v>
                </c:pt>
                <c:pt idx="96">
                  <c:v>25751783.066002153</c:v>
                </c:pt>
                <c:pt idx="97">
                  <c:v>24129108.032210536</c:v>
                </c:pt>
                <c:pt idx="98">
                  <c:v>22035680.926305655</c:v>
                </c:pt>
                <c:pt idx="99">
                  <c:v>19756281.794053737</c:v>
                </c:pt>
                <c:pt idx="100">
                  <c:v>19169236.597316116</c:v>
                </c:pt>
                <c:pt idx="101">
                  <c:v>20618576.741325941</c:v>
                </c:pt>
                <c:pt idx="102">
                  <c:v>23240026.743845619</c:v>
                </c:pt>
                <c:pt idx="103">
                  <c:v>21554546.124264251</c:v>
                </c:pt>
                <c:pt idx="104">
                  <c:v>18762723.968690243</c:v>
                </c:pt>
                <c:pt idx="105">
                  <c:v>20001355.656577468</c:v>
                </c:pt>
                <c:pt idx="106">
                  <c:v>21588773.125538014</c:v>
                </c:pt>
                <c:pt idx="107">
                  <c:v>24535169.226329912</c:v>
                </c:pt>
                <c:pt idx="108">
                  <c:v>25716923.828600042</c:v>
                </c:pt>
                <c:pt idx="109">
                  <c:v>24157784.683381174</c:v>
                </c:pt>
                <c:pt idx="110">
                  <c:v>22252504.259449776</c:v>
                </c:pt>
                <c:pt idx="111">
                  <c:v>19666384.621260773</c:v>
                </c:pt>
                <c:pt idx="112">
                  <c:v>19059928.955375191</c:v>
                </c:pt>
                <c:pt idx="113">
                  <c:v>20884360.963693235</c:v>
                </c:pt>
                <c:pt idx="114">
                  <c:v>23274348.119662102</c:v>
                </c:pt>
                <c:pt idx="115">
                  <c:v>21449053.221570771</c:v>
                </c:pt>
                <c:pt idx="116">
                  <c:v>19116119.896818146</c:v>
                </c:pt>
                <c:pt idx="117">
                  <c:v>20087932.883632056</c:v>
                </c:pt>
                <c:pt idx="118">
                  <c:v>21346568.212717939</c:v>
                </c:pt>
                <c:pt idx="119">
                  <c:v>24717605.434228163</c:v>
                </c:pt>
                <c:pt idx="120">
                  <c:v>25561430.002871547</c:v>
                </c:pt>
                <c:pt idx="121">
                  <c:v>24215062.468051687</c:v>
                </c:pt>
                <c:pt idx="122">
                  <c:v>22523450.04542366</c:v>
                </c:pt>
                <c:pt idx="123">
                  <c:v>19724357.534395881</c:v>
                </c:pt>
                <c:pt idx="124">
                  <c:v>18907517.103049085</c:v>
                </c:pt>
                <c:pt idx="125">
                  <c:v>21166082.561973307</c:v>
                </c:pt>
                <c:pt idx="126">
                  <c:v>23343695.423035078</c:v>
                </c:pt>
                <c:pt idx="127">
                  <c:v>21518863.808861949</c:v>
                </c:pt>
                <c:pt idx="128">
                  <c:v>19184106.425608955</c:v>
                </c:pt>
                <c:pt idx="129">
                  <c:v>19937742.868354909</c:v>
                </c:pt>
                <c:pt idx="130">
                  <c:v>21624643.372577734</c:v>
                </c:pt>
                <c:pt idx="131">
                  <c:v>24779791.392438564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02272"/>
        <c:axId val="175876928"/>
      </c:lineChart>
      <c:dateAx>
        <c:axId val="176502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75876928"/>
        <c:crosses val="autoZero"/>
        <c:auto val="1"/>
        <c:lblOffset val="100"/>
        <c:baseTimeUnit val="months"/>
      </c:dateAx>
      <c:valAx>
        <c:axId val="175876928"/>
        <c:scaling>
          <c:orientation val="minMax"/>
          <c:max val="28622997.07"/>
          <c:min val="18311020.943333331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76502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[NSLS Forecast EP-15ei.xlsx]NormalizedAnnualDataSumm!PivotTable1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NSLS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NormalizedAnnualDataSumm!$B$4:$B$14</c:f>
              <c:numCache>
                <c:formatCode>#,##0_ ;[Red]\-#,##0\ </c:formatCode>
                <c:ptCount val="11"/>
                <c:pt idx="0">
                  <c:v>283289663.16999996</c:v>
                </c:pt>
                <c:pt idx="1">
                  <c:v>269037634.24000001</c:v>
                </c:pt>
                <c:pt idx="2">
                  <c:v>277453829.56999993</c:v>
                </c:pt>
                <c:pt idx="3">
                  <c:v>277015109.06000006</c:v>
                </c:pt>
                <c:pt idx="4">
                  <c:v>266610077.42000002</c:v>
                </c:pt>
                <c:pt idx="5">
                  <c:v>261466185.15000004</c:v>
                </c:pt>
                <c:pt idx="6">
                  <c:v>262568154.00400001</c:v>
                </c:pt>
                <c:pt idx="7">
                  <c:v>255429248.69999993</c:v>
                </c:pt>
                <c:pt idx="8">
                  <c:v>265429952.00999999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NormalizedAnnualDataSumm!$C$4:$C$14</c:f>
              <c:numCache>
                <c:formatCode>#,##0_ ;[Red]\-#,##0\ </c:formatCode>
                <c:ptCount val="11"/>
                <c:pt idx="0">
                  <c:v>277538757.22786015</c:v>
                </c:pt>
                <c:pt idx="1">
                  <c:v>275149425.89768177</c:v>
                </c:pt>
                <c:pt idx="2">
                  <c:v>275839361.16263574</c:v>
                </c:pt>
                <c:pt idx="3">
                  <c:v>274928950.85046828</c:v>
                </c:pt>
                <c:pt idx="4">
                  <c:v>262496319.77705565</c:v>
                </c:pt>
                <c:pt idx="5">
                  <c:v>261754394.13782617</c:v>
                </c:pt>
                <c:pt idx="6">
                  <c:v>263109425.46650246</c:v>
                </c:pt>
                <c:pt idx="7">
                  <c:v>262690169.96794823</c:v>
                </c:pt>
                <c:pt idx="8">
                  <c:v>261143262.00245965</c:v>
                </c:pt>
                <c:pt idx="9">
                  <c:v>261729515.08038935</c:v>
                </c:pt>
                <c:pt idx="10">
                  <c:v>262486743.00664234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01248"/>
        <c:axId val="175879232"/>
      </c:lineChart>
      <c:catAx>
        <c:axId val="176501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75879232"/>
        <c:crosses val="autoZero"/>
        <c:auto val="1"/>
        <c:lblAlgn val="ctr"/>
        <c:lblOffset val="100"/>
        <c:noMultiLvlLbl val="0"/>
      </c:catAx>
      <c:valAx>
        <c:axId val="17587923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176501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5</xdr:row>
          <xdr:rowOff>95250</xdr:rowOff>
        </xdr:from>
        <xdr:to>
          <xdr:col>11</xdr:col>
          <xdr:colOff>76200</xdr:colOff>
          <xdr:row>7</xdr:row>
          <xdr:rowOff>142875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</a:rPr>
                <a:t>Build Base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9</xdr:row>
          <xdr:rowOff>19050</xdr:rowOff>
        </xdr:from>
        <xdr:to>
          <xdr:col>11</xdr:col>
          <xdr:colOff>66675</xdr:colOff>
          <xdr:row>11</xdr:row>
          <xdr:rowOff>104775</xdr:rowOff>
        </xdr:to>
        <xdr:sp macro="" textlink="">
          <xdr:nvSpPr>
            <xdr:cNvPr id="13315" name="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</a:rPr>
                <a:t>Create Normalized 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1</xdr:row>
          <xdr:rowOff>19050</xdr:rowOff>
        </xdr:from>
        <xdr:to>
          <xdr:col>10</xdr:col>
          <xdr:colOff>590550</xdr:colOff>
          <xdr:row>3</xdr:row>
          <xdr:rowOff>180975</xdr:rowOff>
        </xdr:to>
        <xdr:sp macro="" textlink="">
          <xdr:nvSpPr>
            <xdr:cNvPr id="13316" name="Button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</a:rPr>
                <a:t>Start Fresh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3</xdr:row>
          <xdr:rowOff>38100</xdr:rowOff>
        </xdr:from>
        <xdr:to>
          <xdr:col>15</xdr:col>
          <xdr:colOff>361950</xdr:colOff>
          <xdr:row>5</xdr:row>
          <xdr:rowOff>161925</xdr:rowOff>
        </xdr:to>
        <xdr:sp macro="" textlink="">
          <xdr:nvSpPr>
            <xdr:cNvPr id="13317" name="Button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</a:rPr>
                <a:t>OLS Presentation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381000</xdr:colOff>
          <xdr:row>8</xdr:row>
          <xdr:rowOff>38100</xdr:rowOff>
        </xdr:from>
        <xdr:to>
          <xdr:col>15</xdr:col>
          <xdr:colOff>371475</xdr:colOff>
          <xdr:row>10</xdr:row>
          <xdr:rowOff>76200</xdr:rowOff>
        </xdr:to>
        <xdr:sp macro="" textlink="">
          <xdr:nvSpPr>
            <xdr:cNvPr id="13319" name="Button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</a:rPr>
                <a:t>Make xlsx for Submission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4</xdr:row>
      <xdr:rowOff>147637</xdr:rowOff>
    </xdr:from>
    <xdr:to>
      <xdr:col>13</xdr:col>
      <xdr:colOff>219075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4</xdr:row>
      <xdr:rowOff>147637</xdr:rowOff>
    </xdr:from>
    <xdr:to>
      <xdr:col>12</xdr:col>
      <xdr:colOff>142875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4</xdr:row>
      <xdr:rowOff>147637</xdr:rowOff>
    </xdr:from>
    <xdr:to>
      <xdr:col>13</xdr:col>
      <xdr:colOff>38100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4</xdr:row>
      <xdr:rowOff>147637</xdr:rowOff>
    </xdr:from>
    <xdr:to>
      <xdr:col>13</xdr:col>
      <xdr:colOff>219075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4</xdr:row>
      <xdr:rowOff>147637</xdr:rowOff>
    </xdr:from>
    <xdr:to>
      <xdr:col>12</xdr:col>
      <xdr:colOff>523875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w Frank" refreshedDate="41864.551248379626" createdVersion="4" refreshedVersion="4" minRefreshableVersion="3" recordCount="108">
  <cacheSource type="worksheet">
    <worksheetSource ref="A1:E109" sheet="Predicted Monthly Data Summ"/>
  </cacheSource>
  <cacheFields count="6">
    <cacheField name="Date" numFmtId="17">
      <sharedItems containsSemiMixedTypes="0" containsNonDate="0" containsDate="1" containsString="0" minDate="2005-01-01T00:00:00" maxDate="2013-12-02T00:00:00"/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NSLS" numFmtId="167">
      <sharedItems containsSemiMixedTypes="0" containsString="0" containsNumber="1" minValue="18311020.943333331" maxValue="28622997.07"/>
    </cacheField>
    <cacheField name="Predicted Value" numFmtId="0">
      <sharedItems containsSemiMixedTypes="0" containsString="0" containsNumber="1" minValue="18308728.07595576" maxValue="27480774.547579385"/>
    </cacheField>
    <cacheField name="Absolute % Error" numFmtId="166">
      <sharedItems containsSemiMixedTypes="0" containsString="0" containsNumber="1" minValue="1.5531996653556845E-3" maxValue="8.3911005439419498E-2"/>
    </cacheField>
    <cacheField name="Absolute % Error " numFmtId="0" formula=" ABS('Predicted Value'-NSLS)/NSL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drew Frank" refreshedDate="41864.552324421296" createdVersion="4" refreshedVersion="4" minRefreshableVersion="3" recordCount="108">
  <cacheSource type="worksheet">
    <worksheetSource ref="A1:E109" sheet="Predicted Monthly Data Summ"/>
  </cacheSource>
  <cacheFields count="5">
    <cacheField name="Date" numFmtId="17">
      <sharedItems containsSemiMixedTypes="0" containsNonDate="0" containsDate="1" containsString="0" minDate="2005-01-01T00:00:00" maxDate="2013-12-02T00:00:00"/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NSLS" numFmtId="167">
      <sharedItems containsSemiMixedTypes="0" containsString="0" containsNumber="1" minValue="18311020.943333331" maxValue="28622997.07"/>
    </cacheField>
    <cacheField name="Predicted Value" numFmtId="0">
      <sharedItems containsSemiMixedTypes="0" containsString="0" containsNumber="1" minValue="18308728.07595576" maxValue="27480774.547579385"/>
    </cacheField>
    <cacheField name="Absolute % Error" numFmtId="166">
      <sharedItems containsSemiMixedTypes="0" containsString="0" containsNumber="1" minValue="1.5531996653556845E-3" maxValue="8.3911005439419498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ndrew Frank" refreshedDate="41864.553273032405" createdVersion="4" refreshedVersion="4" minRefreshableVersion="3" recordCount="132">
  <cacheSource type="worksheet">
    <worksheetSource ref="A1:D133" sheet="Normalized Monthly Data Summ"/>
  </cacheSource>
  <cacheFields count="4">
    <cacheField name="Date" numFmtId="17">
      <sharedItems containsSemiMixedTypes="0" containsNonDate="0" containsDate="1" containsString="0" minDate="2005-01-01T00:00:00" maxDate="2015-12-02T00:00:00"/>
    </cacheField>
    <cacheField name="Year" numFmtId="0">
      <sharedItems containsSemiMixedTypes="0" containsString="0" containsNumber="1" containsInteger="1" minValue="2005" maxValue="2015" count="11">
        <n v="2005"/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NSLS" numFmtId="0">
      <sharedItems containsString="0" containsBlank="1" containsNumber="1" minValue="18311020.943333331" maxValue="28622997.07"/>
    </cacheField>
    <cacheField name="Normalized Value" numFmtId="0">
      <sharedItems containsSemiMixedTypes="0" containsString="0" containsNumber="1" minValue="18762723.968690243" maxValue="27002404.8612186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d v="2005-01-01T00:00:00"/>
    <x v="0"/>
    <n v="28622997.07"/>
    <n v="27279704.450201783"/>
    <n v="4.6930536886583871E-2"/>
  </r>
  <r>
    <d v="2005-02-01T00:00:00"/>
    <x v="0"/>
    <n v="24248151.560000002"/>
    <n v="25850837.782988969"/>
    <n v="6.6095191587006344E-2"/>
  </r>
  <r>
    <d v="2005-03-01T00:00:00"/>
    <x v="0"/>
    <n v="25340650.720000003"/>
    <n v="25068638.855445012"/>
    <n v="1.0734209928567693E-2"/>
  </r>
  <r>
    <d v="2005-04-01T00:00:00"/>
    <x v="0"/>
    <n v="20286648.91"/>
    <n v="21352088.617613405"/>
    <n v="5.2519256006259972E-2"/>
  </r>
  <r>
    <d v="2005-05-01T00:00:00"/>
    <x v="0"/>
    <n v="19819607.190000001"/>
    <n v="20197938.21941749"/>
    <n v="1.9088724907140236E-2"/>
  </r>
  <r>
    <d v="2005-06-01T00:00:00"/>
    <x v="0"/>
    <n v="24239634.66"/>
    <n v="24901577.642493524"/>
    <n v="2.7308290400343993E-2"/>
  </r>
  <r>
    <d v="2005-07-01T00:00:00"/>
    <x v="0"/>
    <n v="25395311.940000001"/>
    <n v="25337268.758338414"/>
    <n v="2.2855864814231223E-3"/>
  </r>
  <r>
    <d v="2005-08-01T00:00:00"/>
    <x v="0"/>
    <n v="24070887.219999999"/>
    <n v="24520050.09292239"/>
    <n v="1.8660004877144313E-2"/>
  </r>
  <r>
    <d v="2005-09-01T00:00:00"/>
    <x v="0"/>
    <n v="20477242.48"/>
    <n v="20423341.75692429"/>
    <n v="2.6322256587211264E-3"/>
  </r>
  <r>
    <d v="2005-10-01T00:00:00"/>
    <x v="0"/>
    <n v="20828690.909999996"/>
    <n v="20960043.308618717"/>
    <n v="6.3063204109316965E-3"/>
  </r>
  <r>
    <d v="2005-11-01T00:00:00"/>
    <x v="0"/>
    <n v="22508551.010000002"/>
    <n v="22602162.353302717"/>
    <n v="4.1589235691416263E-3"/>
  </r>
  <r>
    <d v="2005-12-01T00:00:00"/>
    <x v="0"/>
    <n v="27451289.5"/>
    <n v="26404640.880955268"/>
    <n v="3.8127484650392555E-2"/>
  </r>
  <r>
    <d v="2006-01-01T00:00:00"/>
    <x v="1"/>
    <n v="25519571.829999998"/>
    <n v="24733842.564546444"/>
    <n v="3.078928089733372E-2"/>
  </r>
  <r>
    <d v="2006-02-01T00:00:00"/>
    <x v="1"/>
    <n v="23636616.529999997"/>
    <n v="25020213.644576076"/>
    <n v="5.8536174702499992E-2"/>
  </r>
  <r>
    <d v="2006-03-01T00:00:00"/>
    <x v="1"/>
    <n v="24126650.760000002"/>
    <n v="23953449.431230839"/>
    <n v="7.1788384758449701E-3"/>
  </r>
  <r>
    <d v="2006-04-01T00:00:00"/>
    <x v="1"/>
    <n v="19562803.740000002"/>
    <n v="20135789.170246817"/>
    <n v="2.9289535276338412E-2"/>
  </r>
  <r>
    <d v="2006-05-01T00:00:00"/>
    <x v="1"/>
    <n v="19991986.050000001"/>
    <n v="20806671.113621406"/>
    <n v="4.0750581837336042E-2"/>
  </r>
  <r>
    <d v="2006-06-01T00:00:00"/>
    <x v="1"/>
    <n v="20889575.020000003"/>
    <n v="21427748.80241663"/>
    <n v="2.5762792297180336E-2"/>
  </r>
  <r>
    <d v="2006-07-01T00:00:00"/>
    <x v="1"/>
    <n v="24737970.199999999"/>
    <n v="24849163.579604283"/>
    <n v="4.4948465337016101E-3"/>
  </r>
  <r>
    <d v="2006-08-01T00:00:00"/>
    <x v="1"/>
    <n v="22593665.560000002"/>
    <n v="22379174.141714618"/>
    <n v="9.4934315866444449E-3"/>
  </r>
  <r>
    <d v="2006-09-01T00:00:00"/>
    <x v="1"/>
    <n v="19182041.209999997"/>
    <n v="19391195.646932818"/>
    <n v="1.0903659034148267E-2"/>
  </r>
  <r>
    <d v="2006-10-01T00:00:00"/>
    <x v="1"/>
    <n v="21407417.84"/>
    <n v="21708207.282262363"/>
    <n v="1.405071104373617E-2"/>
  </r>
  <r>
    <d v="2006-11-01T00:00:00"/>
    <x v="1"/>
    <n v="22027561.960000001"/>
    <n v="22580069.977013413"/>
    <n v="2.5082576910541214E-2"/>
  </r>
  <r>
    <d v="2006-12-01T00:00:00"/>
    <x v="1"/>
    <n v="25361773.539999999"/>
    <n v="24175735.301942945"/>
    <n v="4.6764798849199672E-2"/>
  </r>
  <r>
    <d v="2007-01-01T00:00:00"/>
    <x v="2"/>
    <n v="25989297.806666661"/>
    <n v="26146911.276347537"/>
    <n v="6.0645528345304204E-3"/>
  </r>
  <r>
    <d v="2007-02-01T00:00:00"/>
    <x v="2"/>
    <n v="25405002.176666662"/>
    <n v="26795125.778609291"/>
    <n v="5.4718499619708511E-2"/>
  </r>
  <r>
    <d v="2007-03-01T00:00:00"/>
    <x v="2"/>
    <n v="24292353.446666665"/>
    <n v="23496736.32411268"/>
    <n v="3.2751751463716582E-2"/>
  </r>
  <r>
    <d v="2007-04-01T00:00:00"/>
    <x v="2"/>
    <n v="21175397.006666664"/>
    <n v="21208286.626211192"/>
    <n v="1.5531996653556845E-3"/>
  </r>
  <r>
    <d v="2007-05-01T00:00:00"/>
    <x v="2"/>
    <n v="19844241.896666665"/>
    <n v="20344559.614691738"/>
    <n v="2.5212236407434353E-2"/>
  </r>
  <r>
    <d v="2007-06-01T00:00:00"/>
    <x v="2"/>
    <n v="22507117.626666661"/>
    <n v="22121490.745905276"/>
    <n v="1.713355246806416E-2"/>
  </r>
  <r>
    <d v="2007-07-01T00:00:00"/>
    <x v="2"/>
    <n v="22641026.906666666"/>
    <n v="22409234.634342775"/>
    <n v="1.0237710209850955E-2"/>
  </r>
  <r>
    <d v="2007-08-01T00:00:00"/>
    <x v="2"/>
    <n v="23733180.766666666"/>
    <n v="23523858.77079745"/>
    <n v="8.8198037139298677E-3"/>
  </r>
  <r>
    <d v="2007-09-01T00:00:00"/>
    <x v="2"/>
    <n v="20748753.376666665"/>
    <n v="20387233.136930548"/>
    <n v="1.7423708941601796E-2"/>
  </r>
  <r>
    <d v="2007-10-01T00:00:00"/>
    <x v="2"/>
    <n v="21043161.836666662"/>
    <n v="21273839.462808445"/>
    <n v="1.0962118142333466E-2"/>
  </r>
  <r>
    <d v="2007-11-01T00:00:00"/>
    <x v="2"/>
    <n v="23066783.216666665"/>
    <n v="23726451.721154679"/>
    <n v="2.8598201070853133E-2"/>
  </r>
  <r>
    <d v="2007-12-01T00:00:00"/>
    <x v="2"/>
    <n v="27007513.506666664"/>
    <n v="25910937.165849369"/>
    <n v="4.0602639726408388E-2"/>
  </r>
  <r>
    <d v="2008-01-01T00:00:00"/>
    <x v="3"/>
    <n v="26898401.383333337"/>
    <n v="26121075.323685829"/>
    <n v="2.8898596930342156E-2"/>
  </r>
  <r>
    <d v="2008-02-01T00:00:00"/>
    <x v="3"/>
    <n v="25491713.493333336"/>
    <n v="26315590.086628284"/>
    <n v="3.2319388553869115E-2"/>
  </r>
  <r>
    <d v="2008-03-01T00:00:00"/>
    <x v="3"/>
    <n v="25384508.963333335"/>
    <n v="24328337.282538246"/>
    <n v="4.1606937613828818E-2"/>
  </r>
  <r>
    <d v="2008-04-01T00:00:00"/>
    <x v="3"/>
    <n v="20527641.313333336"/>
    <n v="20820220.804979973"/>
    <n v="1.4252952259868105E-2"/>
  </r>
  <r>
    <d v="2008-05-01T00:00:00"/>
    <x v="3"/>
    <n v="19827797.303333335"/>
    <n v="20086694.61420482"/>
    <n v="1.305729057599158E-2"/>
  </r>
  <r>
    <d v="2008-06-01T00:00:00"/>
    <x v="3"/>
    <n v="21414260.283333335"/>
    <n v="21992845.245682944"/>
    <n v="2.7018676092207573E-2"/>
  </r>
  <r>
    <d v="2008-07-01T00:00:00"/>
    <x v="3"/>
    <n v="23762525.153333336"/>
    <n v="23602660.230916347"/>
    <n v="6.7276066573490143E-3"/>
  </r>
  <r>
    <d v="2008-08-01T00:00:00"/>
    <x v="3"/>
    <n v="22118269.213333335"/>
    <n v="21549436.450401936"/>
    <n v="2.5717779155545104E-2"/>
  </r>
  <r>
    <d v="2008-09-01T00:00:00"/>
    <x v="3"/>
    <n v="20204472.273333337"/>
    <n v="19873516.022987291"/>
    <n v="1.638034618616865E-2"/>
  </r>
  <r>
    <d v="2008-10-01T00:00:00"/>
    <x v="3"/>
    <n v="21060690.823333338"/>
    <n v="21524085.263654552"/>
    <n v="2.200281292804581E-2"/>
  </r>
  <r>
    <d v="2008-11-01T00:00:00"/>
    <x v="3"/>
    <n v="23006111.283333331"/>
    <n v="22715971.316949934"/>
    <n v="1.2611430189576981E-2"/>
  </r>
  <r>
    <d v="2008-12-01T00:00:00"/>
    <x v="3"/>
    <n v="27318717.57333333"/>
    <n v="25817251.612760033"/>
    <n v="5.4961070428830291E-2"/>
  </r>
  <r>
    <d v="2009-01-01T00:00:00"/>
    <x v="4"/>
    <n v="28195934.98"/>
    <n v="27480774.547579385"/>
    <n v="2.5363955227159313E-2"/>
  </r>
  <r>
    <d v="2009-02-01T00:00:00"/>
    <x v="4"/>
    <n v="23533242.719999995"/>
    <n v="24122630.170786291"/>
    <n v="2.5044888959794676E-2"/>
  </r>
  <r>
    <d v="2009-03-01T00:00:00"/>
    <x v="4"/>
    <n v="23805160.720000003"/>
    <n v="22786637.823771913"/>
    <n v="4.2785802129551423E-2"/>
  </r>
  <r>
    <d v="2009-04-01T00:00:00"/>
    <x v="4"/>
    <n v="21691888.189999998"/>
    <n v="19871700.042097628"/>
    <n v="8.3911005439419498E-2"/>
  </r>
  <r>
    <d v="2009-05-01T00:00:00"/>
    <x v="4"/>
    <n v="19644740.68"/>
    <n v="18308728.07595576"/>
    <n v="6.8008665820893904E-2"/>
  </r>
  <r>
    <d v="2009-06-01T00:00:00"/>
    <x v="4"/>
    <n v="19976014.390000004"/>
    <n v="20099245.38812669"/>
    <n v="6.1689482056227927E-3"/>
  </r>
  <r>
    <d v="2009-07-01T00:00:00"/>
    <x v="4"/>
    <n v="20346936.549999997"/>
    <n v="19665186.689596906"/>
    <n v="3.3506265610441038E-2"/>
  </r>
  <r>
    <d v="2009-08-01T00:00:00"/>
    <x v="4"/>
    <n v="22334126.620000001"/>
    <n v="21178140.775890335"/>
    <n v="5.1758721698769772E-2"/>
  </r>
  <r>
    <d v="2009-09-01T00:00:00"/>
    <x v="4"/>
    <n v="19258864.259999998"/>
    <n v="18587805.109673053"/>
    <n v="3.4844170521556236E-2"/>
  </r>
  <r>
    <d v="2009-10-01T00:00:00"/>
    <x v="4"/>
    <n v="20756342.680000003"/>
    <n v="20335910.354472425"/>
    <n v="2.025560726228955E-2"/>
  </r>
  <r>
    <d v="2009-11-01T00:00:00"/>
    <x v="4"/>
    <n v="21120714.619999994"/>
    <n v="20861619.555091653"/>
    <n v="1.2267343675151681E-2"/>
  </r>
  <r>
    <d v="2009-12-01T00:00:00"/>
    <x v="4"/>
    <n v="25946111.009999998"/>
    <n v="24875534.726480529"/>
    <n v="4.1261531761228258E-2"/>
  </r>
  <r>
    <d v="2010-01-01T00:00:00"/>
    <x v="5"/>
    <n v="26142073.753333338"/>
    <n v="25505501.019650612"/>
    <n v="2.4350506378689914E-2"/>
  </r>
  <r>
    <d v="2010-02-01T00:00:00"/>
    <x v="5"/>
    <n v="22846232.453333337"/>
    <n v="24087200.462436758"/>
    <n v="5.4318278151037548E-2"/>
  </r>
  <r>
    <d v="2010-03-01T00:00:00"/>
    <x v="5"/>
    <n v="21856743.573333338"/>
    <n v="21809776.28514526"/>
    <n v="2.148869433842866E-3"/>
  </r>
  <r>
    <d v="2010-04-01T00:00:00"/>
    <x v="5"/>
    <n v="18311020.943333331"/>
    <n v="18986949.703197394"/>
    <n v="3.6913766957934364E-2"/>
  </r>
  <r>
    <d v="2010-05-01T00:00:00"/>
    <x v="5"/>
    <n v="19813333.883333333"/>
    <n v="19489372.432762634"/>
    <n v="1.6350678410724715E-2"/>
  </r>
  <r>
    <d v="2010-06-01T00:00:00"/>
    <x v="5"/>
    <n v="20211623.123333335"/>
    <n v="21051330.46478476"/>
    <n v="4.1545764846665077E-2"/>
  </r>
  <r>
    <d v="2010-07-01T00:00:00"/>
    <x v="5"/>
    <n v="24129649.153333332"/>
    <n v="23968413.585551102"/>
    <n v="6.6820518921617712E-3"/>
  </r>
  <r>
    <d v="2010-08-01T00:00:00"/>
    <x v="5"/>
    <n v="23362004.293333333"/>
    <n v="23504342.548247762"/>
    <n v="6.0927244566531995E-3"/>
  </r>
  <r>
    <d v="2010-09-01T00:00:00"/>
    <x v="5"/>
    <n v="18923454.90333334"/>
    <n v="19012469.732292529"/>
    <n v="4.7039417175089695E-3"/>
  </r>
  <r>
    <d v="2010-10-01T00:00:00"/>
    <x v="5"/>
    <n v="19435090.90333334"/>
    <n v="19196606.628052726"/>
    <n v="1.2270808326381982E-2"/>
  </r>
  <r>
    <d v="2010-11-01T00:00:00"/>
    <x v="5"/>
    <n v="21055943.953333341"/>
    <n v="21678968.622370634"/>
    <n v="2.958901630903436E-2"/>
  </r>
  <r>
    <d v="2010-12-01T00:00:00"/>
    <x v="5"/>
    <n v="25379014.213333335"/>
    <n v="25716823.954037622"/>
    <n v="1.3310593463745028E-2"/>
  </r>
  <r>
    <d v="2011-01-01T00:00:00"/>
    <x v="6"/>
    <n v="25968288.383333337"/>
    <n v="26372050.884565637"/>
    <n v="1.5548290872009804E-2"/>
  </r>
  <r>
    <d v="2011-02-01T00:00:00"/>
    <x v="6"/>
    <n v="22895626.133333344"/>
    <n v="24729400.548115101"/>
    <n v="8.0092782966611972E-2"/>
  </r>
  <r>
    <d v="2011-03-01T00:00:00"/>
    <x v="6"/>
    <n v="23442172.173333336"/>
    <n v="23828055.16897773"/>
    <n v="1.6461059700062942E-2"/>
  </r>
  <r>
    <d v="2011-04-01T00:00:00"/>
    <x v="6"/>
    <n v="19943782.243333336"/>
    <n v="20055027.565161142"/>
    <n v="5.5779450693206811E-3"/>
  </r>
  <r>
    <d v="2011-05-01T00:00:00"/>
    <x v="6"/>
    <n v="19207800.74333334"/>
    <n v="19054567.002372578"/>
    <n v="7.9776827658911663E-3"/>
  </r>
  <r>
    <d v="2011-06-01T00:00:00"/>
    <x v="6"/>
    <n v="19760831.673333336"/>
    <n v="20118399.164703533"/>
    <n v="1.8094759232867928E-2"/>
  </r>
  <r>
    <d v="2011-07-01T00:00:00"/>
    <x v="6"/>
    <n v="25169327.073333334"/>
    <n v="24970783.425772935"/>
    <n v="7.888317672614862E-3"/>
  </r>
  <r>
    <d v="2011-08-01T00:00:00"/>
    <x v="6"/>
    <n v="22460865.073333338"/>
    <n v="22005919.013794657"/>
    <n v="2.0255055094864347E-2"/>
  </r>
  <r>
    <d v="2011-09-01T00:00:00"/>
    <x v="6"/>
    <n v="19343184.393333334"/>
    <n v="19471996.030258764"/>
    <n v="6.6592777231562908E-3"/>
  </r>
  <r>
    <d v="2011-10-01T00:00:00"/>
    <x v="6"/>
    <n v="19754696.887333337"/>
    <n v="19594456.211110685"/>
    <n v="8.1115229019483523E-3"/>
  </r>
  <r>
    <d v="2011-11-01T00:00:00"/>
    <x v="6"/>
    <n v="20484671.063333333"/>
    <n v="21031974.003198363"/>
    <n v="2.671768261120281E-2"/>
  </r>
  <r>
    <d v="2011-12-01T00:00:00"/>
    <x v="6"/>
    <n v="24136908.163333334"/>
    <n v="23556669.577101339"/>
    <n v="2.4039474414268302E-2"/>
  </r>
  <r>
    <d v="2012-01-01T00:00:00"/>
    <x v="7"/>
    <n v="24503624.296666659"/>
    <n v="24689059.048560008"/>
    <n v="7.5676458979406789E-3"/>
  </r>
  <r>
    <d v="2012-02-01T00:00:00"/>
    <x v="7"/>
    <n v="21864892.256666664"/>
    <n v="23332830.546221334"/>
    <n v="6.713677215157976E-2"/>
  </r>
  <r>
    <d v="2012-03-01T00:00:00"/>
    <x v="7"/>
    <n v="20378098.906666666"/>
    <n v="20287670.427619636"/>
    <n v="4.4375326403704252E-3"/>
  </r>
  <r>
    <d v="2012-04-01T00:00:00"/>
    <x v="7"/>
    <n v="18775059.906666663"/>
    <n v="19850024.482859883"/>
    <n v="5.7254921237908894E-2"/>
  </r>
  <r>
    <d v="2012-05-01T00:00:00"/>
    <x v="7"/>
    <n v="18685878.536666665"/>
    <n v="19262083.843185414"/>
    <n v="3.083640436750567E-2"/>
  </r>
  <r>
    <d v="2012-06-01T00:00:00"/>
    <x v="7"/>
    <n v="20735989.536666665"/>
    <n v="21924228.027552266"/>
    <n v="5.7303196878281761E-2"/>
  </r>
  <r>
    <d v="2012-07-01T00:00:00"/>
    <x v="7"/>
    <n v="24756579.266666666"/>
    <n v="25349241.976174906"/>
    <n v="2.3939604220936415E-2"/>
  </r>
  <r>
    <d v="2012-08-01T00:00:00"/>
    <x v="7"/>
    <n v="21905861.66666666"/>
    <n v="22087822.521237336"/>
    <n v="8.3064915381785114E-3"/>
  </r>
  <r>
    <d v="2012-09-01T00:00:00"/>
    <x v="7"/>
    <n v="18885814.516666662"/>
    <n v="19347225.259610604"/>
    <n v="2.4431604077057373E-2"/>
  </r>
  <r>
    <d v="2012-10-01T00:00:00"/>
    <x v="7"/>
    <n v="19665509.326666664"/>
    <n v="20181177.244649157"/>
    <n v="2.622194571300733E-2"/>
  </r>
  <r>
    <d v="2012-11-01T00:00:00"/>
    <x v="7"/>
    <n v="21360467.68666666"/>
    <n v="21849760.270896956"/>
    <n v="2.290645464358048E-2"/>
  </r>
  <r>
    <d v="2012-12-01T00:00:00"/>
    <x v="7"/>
    <n v="23911472.796666663"/>
    <n v="23203470.235436413"/>
    <n v="2.9609324663972498E-2"/>
  </r>
  <r>
    <d v="2013-01-01T00:00:00"/>
    <x v="8"/>
    <n v="24740826.696666665"/>
    <n v="25080429.748728354"/>
    <n v="1.3726422977912978E-2"/>
  </r>
  <r>
    <d v="2013-02-01T00:00:00"/>
    <x v="8"/>
    <n v="22536631.536666662"/>
    <n v="24206137.352142513"/>
    <n v="7.4079651733205909E-2"/>
  </r>
  <r>
    <d v="2013-03-01T00:00:00"/>
    <x v="8"/>
    <n v="22952454.086666659"/>
    <n v="22573403.560957219"/>
    <n v="1.6514596839108102E-2"/>
  </r>
  <r>
    <d v="2013-04-01T00:00:00"/>
    <x v="8"/>
    <n v="20061175.656666666"/>
    <n v="20304669.648266483"/>
    <n v="1.2137573378901135E-2"/>
  </r>
  <r>
    <d v="2013-05-01T00:00:00"/>
    <x v="8"/>
    <n v="18868716.00666666"/>
    <n v="19350236.813355725"/>
    <n v="2.5519532252164637E-2"/>
  </r>
  <r>
    <d v="2013-06-01T00:00:00"/>
    <x v="8"/>
    <n v="20142170.716666665"/>
    <n v="20421244.802419681"/>
    <n v="1.3855214002435992E-2"/>
  </r>
  <r>
    <d v="2013-07-01T00:00:00"/>
    <x v="8"/>
    <n v="24441287.616666667"/>
    <n v="23200686.961920012"/>
    <n v="5.0758400056659943E-2"/>
  </r>
  <r>
    <d v="2013-08-01T00:00:00"/>
    <x v="8"/>
    <n v="21856231.656666663"/>
    <n v="20757625.402100872"/>
    <n v="5.0265126753023304E-2"/>
  </r>
  <r>
    <d v="2013-09-01T00:00:00"/>
    <x v="8"/>
    <n v="19627599.206666663"/>
    <n v="19088807.835620753"/>
    <n v="2.7450701706956866E-2"/>
  </r>
  <r>
    <d v="2013-10-01T00:00:00"/>
    <x v="8"/>
    <n v="20952918.896666661"/>
    <n v="19306580.566007696"/>
    <n v="7.85732211716276E-2"/>
  </r>
  <r>
    <d v="2013-11-01T00:00:00"/>
    <x v="8"/>
    <n v="23000874.046666667"/>
    <n v="22476150.891154382"/>
    <n v="2.2813183292411814E-2"/>
  </r>
  <r>
    <d v="2013-12-01T00:00:00"/>
    <x v="8"/>
    <n v="26249065.88666667"/>
    <n v="25046415.675656211"/>
    <n v="4.5816876539646743E-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">
  <r>
    <d v="2005-01-01T00:00:00"/>
    <x v="0"/>
    <n v="28622997.07"/>
    <n v="27279704.450201783"/>
    <n v="4.6930536886583871E-2"/>
  </r>
  <r>
    <d v="2005-02-01T00:00:00"/>
    <x v="0"/>
    <n v="24248151.560000002"/>
    <n v="25850837.782988969"/>
    <n v="6.6095191587006344E-2"/>
  </r>
  <r>
    <d v="2005-03-01T00:00:00"/>
    <x v="0"/>
    <n v="25340650.720000003"/>
    <n v="25068638.855445012"/>
    <n v="1.0734209928567693E-2"/>
  </r>
  <r>
    <d v="2005-04-01T00:00:00"/>
    <x v="0"/>
    <n v="20286648.91"/>
    <n v="21352088.617613405"/>
    <n v="5.2519256006259972E-2"/>
  </r>
  <r>
    <d v="2005-05-01T00:00:00"/>
    <x v="0"/>
    <n v="19819607.190000001"/>
    <n v="20197938.21941749"/>
    <n v="1.9088724907140236E-2"/>
  </r>
  <r>
    <d v="2005-06-01T00:00:00"/>
    <x v="0"/>
    <n v="24239634.66"/>
    <n v="24901577.642493524"/>
    <n v="2.7308290400343993E-2"/>
  </r>
  <r>
    <d v="2005-07-01T00:00:00"/>
    <x v="0"/>
    <n v="25395311.940000001"/>
    <n v="25337268.758338414"/>
    <n v="2.2855864814231223E-3"/>
  </r>
  <r>
    <d v="2005-08-01T00:00:00"/>
    <x v="0"/>
    <n v="24070887.219999999"/>
    <n v="24520050.09292239"/>
    <n v="1.8660004877144313E-2"/>
  </r>
  <r>
    <d v="2005-09-01T00:00:00"/>
    <x v="0"/>
    <n v="20477242.48"/>
    <n v="20423341.75692429"/>
    <n v="2.6322256587211264E-3"/>
  </r>
  <r>
    <d v="2005-10-01T00:00:00"/>
    <x v="0"/>
    <n v="20828690.909999996"/>
    <n v="20960043.308618717"/>
    <n v="6.3063204109316965E-3"/>
  </r>
  <r>
    <d v="2005-11-01T00:00:00"/>
    <x v="0"/>
    <n v="22508551.010000002"/>
    <n v="22602162.353302717"/>
    <n v="4.1589235691416263E-3"/>
  </r>
  <r>
    <d v="2005-12-01T00:00:00"/>
    <x v="0"/>
    <n v="27451289.5"/>
    <n v="26404640.880955268"/>
    <n v="3.8127484650392555E-2"/>
  </r>
  <r>
    <d v="2006-01-01T00:00:00"/>
    <x v="1"/>
    <n v="25519571.829999998"/>
    <n v="24733842.564546444"/>
    <n v="3.078928089733372E-2"/>
  </r>
  <r>
    <d v="2006-02-01T00:00:00"/>
    <x v="1"/>
    <n v="23636616.529999997"/>
    <n v="25020213.644576076"/>
    <n v="5.8536174702499992E-2"/>
  </r>
  <r>
    <d v="2006-03-01T00:00:00"/>
    <x v="1"/>
    <n v="24126650.760000002"/>
    <n v="23953449.431230839"/>
    <n v="7.1788384758449701E-3"/>
  </r>
  <r>
    <d v="2006-04-01T00:00:00"/>
    <x v="1"/>
    <n v="19562803.740000002"/>
    <n v="20135789.170246817"/>
    <n v="2.9289535276338412E-2"/>
  </r>
  <r>
    <d v="2006-05-01T00:00:00"/>
    <x v="1"/>
    <n v="19991986.050000001"/>
    <n v="20806671.113621406"/>
    <n v="4.0750581837336042E-2"/>
  </r>
  <r>
    <d v="2006-06-01T00:00:00"/>
    <x v="1"/>
    <n v="20889575.020000003"/>
    <n v="21427748.80241663"/>
    <n v="2.5762792297180336E-2"/>
  </r>
  <r>
    <d v="2006-07-01T00:00:00"/>
    <x v="1"/>
    <n v="24737970.199999999"/>
    <n v="24849163.579604283"/>
    <n v="4.4948465337016101E-3"/>
  </r>
  <r>
    <d v="2006-08-01T00:00:00"/>
    <x v="1"/>
    <n v="22593665.560000002"/>
    <n v="22379174.141714618"/>
    <n v="9.4934315866444449E-3"/>
  </r>
  <r>
    <d v="2006-09-01T00:00:00"/>
    <x v="1"/>
    <n v="19182041.209999997"/>
    <n v="19391195.646932818"/>
    <n v="1.0903659034148267E-2"/>
  </r>
  <r>
    <d v="2006-10-01T00:00:00"/>
    <x v="1"/>
    <n v="21407417.84"/>
    <n v="21708207.282262363"/>
    <n v="1.405071104373617E-2"/>
  </r>
  <r>
    <d v="2006-11-01T00:00:00"/>
    <x v="1"/>
    <n v="22027561.960000001"/>
    <n v="22580069.977013413"/>
    <n v="2.5082576910541214E-2"/>
  </r>
  <r>
    <d v="2006-12-01T00:00:00"/>
    <x v="1"/>
    <n v="25361773.539999999"/>
    <n v="24175735.301942945"/>
    <n v="4.6764798849199672E-2"/>
  </r>
  <r>
    <d v="2007-01-01T00:00:00"/>
    <x v="2"/>
    <n v="25989297.806666661"/>
    <n v="26146911.276347537"/>
    <n v="6.0645528345304204E-3"/>
  </r>
  <r>
    <d v="2007-02-01T00:00:00"/>
    <x v="2"/>
    <n v="25405002.176666662"/>
    <n v="26795125.778609291"/>
    <n v="5.4718499619708511E-2"/>
  </r>
  <r>
    <d v="2007-03-01T00:00:00"/>
    <x v="2"/>
    <n v="24292353.446666665"/>
    <n v="23496736.32411268"/>
    <n v="3.2751751463716582E-2"/>
  </r>
  <r>
    <d v="2007-04-01T00:00:00"/>
    <x v="2"/>
    <n v="21175397.006666664"/>
    <n v="21208286.626211192"/>
    <n v="1.5531996653556845E-3"/>
  </r>
  <r>
    <d v="2007-05-01T00:00:00"/>
    <x v="2"/>
    <n v="19844241.896666665"/>
    <n v="20344559.614691738"/>
    <n v="2.5212236407434353E-2"/>
  </r>
  <r>
    <d v="2007-06-01T00:00:00"/>
    <x v="2"/>
    <n v="22507117.626666661"/>
    <n v="22121490.745905276"/>
    <n v="1.713355246806416E-2"/>
  </r>
  <r>
    <d v="2007-07-01T00:00:00"/>
    <x v="2"/>
    <n v="22641026.906666666"/>
    <n v="22409234.634342775"/>
    <n v="1.0237710209850955E-2"/>
  </r>
  <r>
    <d v="2007-08-01T00:00:00"/>
    <x v="2"/>
    <n v="23733180.766666666"/>
    <n v="23523858.77079745"/>
    <n v="8.8198037139298677E-3"/>
  </r>
  <r>
    <d v="2007-09-01T00:00:00"/>
    <x v="2"/>
    <n v="20748753.376666665"/>
    <n v="20387233.136930548"/>
    <n v="1.7423708941601796E-2"/>
  </r>
  <r>
    <d v="2007-10-01T00:00:00"/>
    <x v="2"/>
    <n v="21043161.836666662"/>
    <n v="21273839.462808445"/>
    <n v="1.0962118142333466E-2"/>
  </r>
  <r>
    <d v="2007-11-01T00:00:00"/>
    <x v="2"/>
    <n v="23066783.216666665"/>
    <n v="23726451.721154679"/>
    <n v="2.8598201070853133E-2"/>
  </r>
  <r>
    <d v="2007-12-01T00:00:00"/>
    <x v="2"/>
    <n v="27007513.506666664"/>
    <n v="25910937.165849369"/>
    <n v="4.0602639726408388E-2"/>
  </r>
  <r>
    <d v="2008-01-01T00:00:00"/>
    <x v="3"/>
    <n v="26898401.383333337"/>
    <n v="26121075.323685829"/>
    <n v="2.8898596930342156E-2"/>
  </r>
  <r>
    <d v="2008-02-01T00:00:00"/>
    <x v="3"/>
    <n v="25491713.493333336"/>
    <n v="26315590.086628284"/>
    <n v="3.2319388553869115E-2"/>
  </r>
  <r>
    <d v="2008-03-01T00:00:00"/>
    <x v="3"/>
    <n v="25384508.963333335"/>
    <n v="24328337.282538246"/>
    <n v="4.1606937613828818E-2"/>
  </r>
  <r>
    <d v="2008-04-01T00:00:00"/>
    <x v="3"/>
    <n v="20527641.313333336"/>
    <n v="20820220.804979973"/>
    <n v="1.4252952259868105E-2"/>
  </r>
  <r>
    <d v="2008-05-01T00:00:00"/>
    <x v="3"/>
    <n v="19827797.303333335"/>
    <n v="20086694.61420482"/>
    <n v="1.305729057599158E-2"/>
  </r>
  <r>
    <d v="2008-06-01T00:00:00"/>
    <x v="3"/>
    <n v="21414260.283333335"/>
    <n v="21992845.245682944"/>
    <n v="2.7018676092207573E-2"/>
  </r>
  <r>
    <d v="2008-07-01T00:00:00"/>
    <x v="3"/>
    <n v="23762525.153333336"/>
    <n v="23602660.230916347"/>
    <n v="6.7276066573490143E-3"/>
  </r>
  <r>
    <d v="2008-08-01T00:00:00"/>
    <x v="3"/>
    <n v="22118269.213333335"/>
    <n v="21549436.450401936"/>
    <n v="2.5717779155545104E-2"/>
  </r>
  <r>
    <d v="2008-09-01T00:00:00"/>
    <x v="3"/>
    <n v="20204472.273333337"/>
    <n v="19873516.022987291"/>
    <n v="1.638034618616865E-2"/>
  </r>
  <r>
    <d v="2008-10-01T00:00:00"/>
    <x v="3"/>
    <n v="21060690.823333338"/>
    <n v="21524085.263654552"/>
    <n v="2.200281292804581E-2"/>
  </r>
  <r>
    <d v="2008-11-01T00:00:00"/>
    <x v="3"/>
    <n v="23006111.283333331"/>
    <n v="22715971.316949934"/>
    <n v="1.2611430189576981E-2"/>
  </r>
  <r>
    <d v="2008-12-01T00:00:00"/>
    <x v="3"/>
    <n v="27318717.57333333"/>
    <n v="25817251.612760033"/>
    <n v="5.4961070428830291E-2"/>
  </r>
  <r>
    <d v="2009-01-01T00:00:00"/>
    <x v="4"/>
    <n v="28195934.98"/>
    <n v="27480774.547579385"/>
    <n v="2.5363955227159313E-2"/>
  </r>
  <r>
    <d v="2009-02-01T00:00:00"/>
    <x v="4"/>
    <n v="23533242.719999995"/>
    <n v="24122630.170786291"/>
    <n v="2.5044888959794676E-2"/>
  </r>
  <r>
    <d v="2009-03-01T00:00:00"/>
    <x v="4"/>
    <n v="23805160.720000003"/>
    <n v="22786637.823771913"/>
    <n v="4.2785802129551423E-2"/>
  </r>
  <r>
    <d v="2009-04-01T00:00:00"/>
    <x v="4"/>
    <n v="21691888.189999998"/>
    <n v="19871700.042097628"/>
    <n v="8.3911005439419498E-2"/>
  </r>
  <r>
    <d v="2009-05-01T00:00:00"/>
    <x v="4"/>
    <n v="19644740.68"/>
    <n v="18308728.07595576"/>
    <n v="6.8008665820893904E-2"/>
  </r>
  <r>
    <d v="2009-06-01T00:00:00"/>
    <x v="4"/>
    <n v="19976014.390000004"/>
    <n v="20099245.38812669"/>
    <n v="6.1689482056227927E-3"/>
  </r>
  <r>
    <d v="2009-07-01T00:00:00"/>
    <x v="4"/>
    <n v="20346936.549999997"/>
    <n v="19665186.689596906"/>
    <n v="3.3506265610441038E-2"/>
  </r>
  <r>
    <d v="2009-08-01T00:00:00"/>
    <x v="4"/>
    <n v="22334126.620000001"/>
    <n v="21178140.775890335"/>
    <n v="5.1758721698769772E-2"/>
  </r>
  <r>
    <d v="2009-09-01T00:00:00"/>
    <x v="4"/>
    <n v="19258864.259999998"/>
    <n v="18587805.109673053"/>
    <n v="3.4844170521556236E-2"/>
  </r>
  <r>
    <d v="2009-10-01T00:00:00"/>
    <x v="4"/>
    <n v="20756342.680000003"/>
    <n v="20335910.354472425"/>
    <n v="2.025560726228955E-2"/>
  </r>
  <r>
    <d v="2009-11-01T00:00:00"/>
    <x v="4"/>
    <n v="21120714.619999994"/>
    <n v="20861619.555091653"/>
    <n v="1.2267343675151681E-2"/>
  </r>
  <r>
    <d v="2009-12-01T00:00:00"/>
    <x v="4"/>
    <n v="25946111.009999998"/>
    <n v="24875534.726480529"/>
    <n v="4.1261531761228258E-2"/>
  </r>
  <r>
    <d v="2010-01-01T00:00:00"/>
    <x v="5"/>
    <n v="26142073.753333338"/>
    <n v="25505501.019650612"/>
    <n v="2.4350506378689914E-2"/>
  </r>
  <r>
    <d v="2010-02-01T00:00:00"/>
    <x v="5"/>
    <n v="22846232.453333337"/>
    <n v="24087200.462436758"/>
    <n v="5.4318278151037548E-2"/>
  </r>
  <r>
    <d v="2010-03-01T00:00:00"/>
    <x v="5"/>
    <n v="21856743.573333338"/>
    <n v="21809776.28514526"/>
    <n v="2.148869433842866E-3"/>
  </r>
  <r>
    <d v="2010-04-01T00:00:00"/>
    <x v="5"/>
    <n v="18311020.943333331"/>
    <n v="18986949.703197394"/>
    <n v="3.6913766957934364E-2"/>
  </r>
  <r>
    <d v="2010-05-01T00:00:00"/>
    <x v="5"/>
    <n v="19813333.883333333"/>
    <n v="19489372.432762634"/>
    <n v="1.6350678410724715E-2"/>
  </r>
  <r>
    <d v="2010-06-01T00:00:00"/>
    <x v="5"/>
    <n v="20211623.123333335"/>
    <n v="21051330.46478476"/>
    <n v="4.1545764846665077E-2"/>
  </r>
  <r>
    <d v="2010-07-01T00:00:00"/>
    <x v="5"/>
    <n v="24129649.153333332"/>
    <n v="23968413.585551102"/>
    <n v="6.6820518921617712E-3"/>
  </r>
  <r>
    <d v="2010-08-01T00:00:00"/>
    <x v="5"/>
    <n v="23362004.293333333"/>
    <n v="23504342.548247762"/>
    <n v="6.0927244566531995E-3"/>
  </r>
  <r>
    <d v="2010-09-01T00:00:00"/>
    <x v="5"/>
    <n v="18923454.90333334"/>
    <n v="19012469.732292529"/>
    <n v="4.7039417175089695E-3"/>
  </r>
  <r>
    <d v="2010-10-01T00:00:00"/>
    <x v="5"/>
    <n v="19435090.90333334"/>
    <n v="19196606.628052726"/>
    <n v="1.2270808326381982E-2"/>
  </r>
  <r>
    <d v="2010-11-01T00:00:00"/>
    <x v="5"/>
    <n v="21055943.953333341"/>
    <n v="21678968.622370634"/>
    <n v="2.958901630903436E-2"/>
  </r>
  <r>
    <d v="2010-12-01T00:00:00"/>
    <x v="5"/>
    <n v="25379014.213333335"/>
    <n v="25716823.954037622"/>
    <n v="1.3310593463745028E-2"/>
  </r>
  <r>
    <d v="2011-01-01T00:00:00"/>
    <x v="6"/>
    <n v="25968288.383333337"/>
    <n v="26372050.884565637"/>
    <n v="1.5548290872009804E-2"/>
  </r>
  <r>
    <d v="2011-02-01T00:00:00"/>
    <x v="6"/>
    <n v="22895626.133333344"/>
    <n v="24729400.548115101"/>
    <n v="8.0092782966611972E-2"/>
  </r>
  <r>
    <d v="2011-03-01T00:00:00"/>
    <x v="6"/>
    <n v="23442172.173333336"/>
    <n v="23828055.16897773"/>
    <n v="1.6461059700062942E-2"/>
  </r>
  <r>
    <d v="2011-04-01T00:00:00"/>
    <x v="6"/>
    <n v="19943782.243333336"/>
    <n v="20055027.565161142"/>
    <n v="5.5779450693206811E-3"/>
  </r>
  <r>
    <d v="2011-05-01T00:00:00"/>
    <x v="6"/>
    <n v="19207800.74333334"/>
    <n v="19054567.002372578"/>
    <n v="7.9776827658911663E-3"/>
  </r>
  <r>
    <d v="2011-06-01T00:00:00"/>
    <x v="6"/>
    <n v="19760831.673333336"/>
    <n v="20118399.164703533"/>
    <n v="1.8094759232867928E-2"/>
  </r>
  <r>
    <d v="2011-07-01T00:00:00"/>
    <x v="6"/>
    <n v="25169327.073333334"/>
    <n v="24970783.425772935"/>
    <n v="7.888317672614862E-3"/>
  </r>
  <r>
    <d v="2011-08-01T00:00:00"/>
    <x v="6"/>
    <n v="22460865.073333338"/>
    <n v="22005919.013794657"/>
    <n v="2.0255055094864347E-2"/>
  </r>
  <r>
    <d v="2011-09-01T00:00:00"/>
    <x v="6"/>
    <n v="19343184.393333334"/>
    <n v="19471996.030258764"/>
    <n v="6.6592777231562908E-3"/>
  </r>
  <r>
    <d v="2011-10-01T00:00:00"/>
    <x v="6"/>
    <n v="19754696.887333337"/>
    <n v="19594456.211110685"/>
    <n v="8.1115229019483523E-3"/>
  </r>
  <r>
    <d v="2011-11-01T00:00:00"/>
    <x v="6"/>
    <n v="20484671.063333333"/>
    <n v="21031974.003198363"/>
    <n v="2.671768261120281E-2"/>
  </r>
  <r>
    <d v="2011-12-01T00:00:00"/>
    <x v="6"/>
    <n v="24136908.163333334"/>
    <n v="23556669.577101339"/>
    <n v="2.4039474414268302E-2"/>
  </r>
  <r>
    <d v="2012-01-01T00:00:00"/>
    <x v="7"/>
    <n v="24503624.296666659"/>
    <n v="24689059.048560008"/>
    <n v="7.5676458979406789E-3"/>
  </r>
  <r>
    <d v="2012-02-01T00:00:00"/>
    <x v="7"/>
    <n v="21864892.256666664"/>
    <n v="23332830.546221334"/>
    <n v="6.713677215157976E-2"/>
  </r>
  <r>
    <d v="2012-03-01T00:00:00"/>
    <x v="7"/>
    <n v="20378098.906666666"/>
    <n v="20287670.427619636"/>
    <n v="4.4375326403704252E-3"/>
  </r>
  <r>
    <d v="2012-04-01T00:00:00"/>
    <x v="7"/>
    <n v="18775059.906666663"/>
    <n v="19850024.482859883"/>
    <n v="5.7254921237908894E-2"/>
  </r>
  <r>
    <d v="2012-05-01T00:00:00"/>
    <x v="7"/>
    <n v="18685878.536666665"/>
    <n v="19262083.843185414"/>
    <n v="3.083640436750567E-2"/>
  </r>
  <r>
    <d v="2012-06-01T00:00:00"/>
    <x v="7"/>
    <n v="20735989.536666665"/>
    <n v="21924228.027552266"/>
    <n v="5.7303196878281761E-2"/>
  </r>
  <r>
    <d v="2012-07-01T00:00:00"/>
    <x v="7"/>
    <n v="24756579.266666666"/>
    <n v="25349241.976174906"/>
    <n v="2.3939604220936415E-2"/>
  </r>
  <r>
    <d v="2012-08-01T00:00:00"/>
    <x v="7"/>
    <n v="21905861.66666666"/>
    <n v="22087822.521237336"/>
    <n v="8.3064915381785114E-3"/>
  </r>
  <r>
    <d v="2012-09-01T00:00:00"/>
    <x v="7"/>
    <n v="18885814.516666662"/>
    <n v="19347225.259610604"/>
    <n v="2.4431604077057373E-2"/>
  </r>
  <r>
    <d v="2012-10-01T00:00:00"/>
    <x v="7"/>
    <n v="19665509.326666664"/>
    <n v="20181177.244649157"/>
    <n v="2.622194571300733E-2"/>
  </r>
  <r>
    <d v="2012-11-01T00:00:00"/>
    <x v="7"/>
    <n v="21360467.68666666"/>
    <n v="21849760.270896956"/>
    <n v="2.290645464358048E-2"/>
  </r>
  <r>
    <d v="2012-12-01T00:00:00"/>
    <x v="7"/>
    <n v="23911472.796666663"/>
    <n v="23203470.235436413"/>
    <n v="2.9609324663972498E-2"/>
  </r>
  <r>
    <d v="2013-01-01T00:00:00"/>
    <x v="8"/>
    <n v="24740826.696666665"/>
    <n v="25080429.748728354"/>
    <n v="1.3726422977912978E-2"/>
  </r>
  <r>
    <d v="2013-02-01T00:00:00"/>
    <x v="8"/>
    <n v="22536631.536666662"/>
    <n v="24206137.352142513"/>
    <n v="7.4079651733205909E-2"/>
  </r>
  <r>
    <d v="2013-03-01T00:00:00"/>
    <x v="8"/>
    <n v="22952454.086666659"/>
    <n v="22573403.560957219"/>
    <n v="1.6514596839108102E-2"/>
  </r>
  <r>
    <d v="2013-04-01T00:00:00"/>
    <x v="8"/>
    <n v="20061175.656666666"/>
    <n v="20304669.648266483"/>
    <n v="1.2137573378901135E-2"/>
  </r>
  <r>
    <d v="2013-05-01T00:00:00"/>
    <x v="8"/>
    <n v="18868716.00666666"/>
    <n v="19350236.813355725"/>
    <n v="2.5519532252164637E-2"/>
  </r>
  <r>
    <d v="2013-06-01T00:00:00"/>
    <x v="8"/>
    <n v="20142170.716666665"/>
    <n v="20421244.802419681"/>
    <n v="1.3855214002435992E-2"/>
  </r>
  <r>
    <d v="2013-07-01T00:00:00"/>
    <x v="8"/>
    <n v="24441287.616666667"/>
    <n v="23200686.961920012"/>
    <n v="5.0758400056659943E-2"/>
  </r>
  <r>
    <d v="2013-08-01T00:00:00"/>
    <x v="8"/>
    <n v="21856231.656666663"/>
    <n v="20757625.402100872"/>
    <n v="5.0265126753023304E-2"/>
  </r>
  <r>
    <d v="2013-09-01T00:00:00"/>
    <x v="8"/>
    <n v="19627599.206666663"/>
    <n v="19088807.835620753"/>
    <n v="2.7450701706956866E-2"/>
  </r>
  <r>
    <d v="2013-10-01T00:00:00"/>
    <x v="8"/>
    <n v="20952918.896666661"/>
    <n v="19306580.566007696"/>
    <n v="7.85732211716276E-2"/>
  </r>
  <r>
    <d v="2013-11-01T00:00:00"/>
    <x v="8"/>
    <n v="23000874.046666667"/>
    <n v="22476150.891154382"/>
    <n v="2.2813183292411814E-2"/>
  </r>
  <r>
    <d v="2013-12-01T00:00:00"/>
    <x v="8"/>
    <n v="26249065.88666667"/>
    <n v="25046415.675656211"/>
    <n v="4.5816876539646743E-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2">
  <r>
    <d v="2005-01-01T00:00:00"/>
    <x v="0"/>
    <n v="28622997.07"/>
    <n v="26601047.612223323"/>
  </r>
  <r>
    <d v="2005-02-01T00:00:00"/>
    <x v="0"/>
    <n v="24248151.560000002"/>
    <n v="25843420.144773301"/>
  </r>
  <r>
    <d v="2005-03-01T00:00:00"/>
    <x v="0"/>
    <n v="25340650.720000003"/>
    <n v="23810834.726318233"/>
  </r>
  <r>
    <d v="2005-04-01T00:00:00"/>
    <x v="0"/>
    <n v="20286648.91"/>
    <n v="21395970.645544294"/>
  </r>
  <r>
    <d v="2005-05-01T00:00:00"/>
    <x v="0"/>
    <n v="19819607.190000001"/>
    <n v="20364571.933231745"/>
  </r>
  <r>
    <d v="2005-06-01T00:00:00"/>
    <x v="0"/>
    <n v="24239634.66"/>
    <n v="22351350.557314925"/>
  </r>
  <r>
    <d v="2005-07-01T00:00:00"/>
    <x v="0"/>
    <n v="25395311.940000001"/>
    <n v="24145452.847712774"/>
  </r>
  <r>
    <d v="2005-08-01T00:00:00"/>
    <x v="0"/>
    <n v="24070887.219999999"/>
    <n v="23273538.366630848"/>
  </r>
  <r>
    <d v="2005-09-01T00:00:00"/>
    <x v="0"/>
    <n v="20477242.48"/>
    <n v="20439595.04282235"/>
  </r>
  <r>
    <d v="2005-10-01T00:00:00"/>
    <x v="0"/>
    <n v="20828690.909999996"/>
    <n v="20874020.851817794"/>
  </r>
  <r>
    <d v="2005-11-01T00:00:00"/>
    <x v="0"/>
    <n v="22508551.010000002"/>
    <n v="22849112.647129081"/>
  </r>
  <r>
    <d v="2005-12-01T00:00:00"/>
    <x v="0"/>
    <n v="27451289.5"/>
    <n v="25589841.852341477"/>
  </r>
  <r>
    <d v="2006-01-01T00:00:00"/>
    <x v="1"/>
    <n v="25519571.829999998"/>
    <n v="26577182.719896384"/>
  </r>
  <r>
    <d v="2006-02-01T00:00:00"/>
    <x v="1"/>
    <n v="23636616.529999997"/>
    <n v="25487524.852163401"/>
  </r>
  <r>
    <d v="2006-03-01T00:00:00"/>
    <x v="1"/>
    <n v="24126650.760000002"/>
    <n v="23828832.186436679"/>
  </r>
  <r>
    <d v="2006-04-01T00:00:00"/>
    <x v="1"/>
    <n v="19562803.740000002"/>
    <n v="20455835.574822716"/>
  </r>
  <r>
    <d v="2006-05-01T00:00:00"/>
    <x v="1"/>
    <n v="19991986.050000001"/>
    <n v="20471750.675412107"/>
  </r>
  <r>
    <d v="2006-06-01T00:00:00"/>
    <x v="1"/>
    <n v="20889575.020000003"/>
    <n v="22163939.93764298"/>
  </r>
  <r>
    <d v="2006-07-01T00:00:00"/>
    <x v="1"/>
    <n v="24737970.199999999"/>
    <n v="23808278.074318204"/>
  </r>
  <r>
    <d v="2006-08-01T00:00:00"/>
    <x v="1"/>
    <n v="22593665.560000002"/>
    <n v="22842760.997159641"/>
  </r>
  <r>
    <d v="2006-09-01T00:00:00"/>
    <x v="1"/>
    <n v="19182041.209999997"/>
    <n v="19971635.450709593"/>
  </r>
  <r>
    <d v="2006-10-01T00:00:00"/>
    <x v="1"/>
    <n v="21407417.84"/>
    <n v="21074802.190074794"/>
  </r>
  <r>
    <d v="2006-11-01T00:00:00"/>
    <x v="1"/>
    <n v="22027561.960000001"/>
    <n v="22933149.556079388"/>
  </r>
  <r>
    <d v="2006-12-01T00:00:00"/>
    <x v="1"/>
    <n v="25361773.539999999"/>
    <n v="25533733.682965927"/>
  </r>
  <r>
    <d v="2007-01-01T00:00:00"/>
    <x v="2"/>
    <n v="25989297.806666661"/>
    <n v="26838805.7456032"/>
  </r>
  <r>
    <d v="2007-02-01T00:00:00"/>
    <x v="2"/>
    <n v="25405002.176666662"/>
    <n v="25557521.371702205"/>
  </r>
  <r>
    <d v="2007-03-01T00:00:00"/>
    <x v="2"/>
    <n v="24292353.446666665"/>
    <n v="23585518.82490785"/>
  </r>
  <r>
    <d v="2007-04-01T00:00:00"/>
    <x v="2"/>
    <n v="21175397.006666664"/>
    <n v="20558334.187199246"/>
  </r>
  <r>
    <d v="2007-05-01T00:00:00"/>
    <x v="2"/>
    <n v="19844241.896666665"/>
    <n v="20246899.017309498"/>
  </r>
  <r>
    <d v="2007-06-01T00:00:00"/>
    <x v="2"/>
    <n v="22507117.626666661"/>
    <n v="21733421.383960869"/>
  </r>
  <r>
    <d v="2007-07-01T00:00:00"/>
    <x v="2"/>
    <n v="22641026.906666666"/>
    <n v="24079261.359632675"/>
  </r>
  <r>
    <d v="2007-08-01T00:00:00"/>
    <x v="2"/>
    <n v="23733180.766666666"/>
    <n v="22973599.204148259"/>
  </r>
  <r>
    <d v="2007-09-01T00:00:00"/>
    <x v="2"/>
    <n v="20748753.376666665"/>
    <n v="20041890.786037501"/>
  </r>
  <r>
    <d v="2007-10-01T00:00:00"/>
    <x v="2"/>
    <n v="21043161.836666662"/>
    <n v="21504909.888719559"/>
  </r>
  <r>
    <d v="2007-11-01T00:00:00"/>
    <x v="2"/>
    <n v="23066783.216666665"/>
    <n v="23106108.931302495"/>
  </r>
  <r>
    <d v="2007-12-01T00:00:00"/>
    <x v="2"/>
    <n v="27007513.506666664"/>
    <n v="25613090.462112397"/>
  </r>
  <r>
    <d v="2008-01-01T00:00:00"/>
    <x v="3"/>
    <n v="26898401.383333337"/>
    <n v="27002404.861218646"/>
  </r>
  <r>
    <d v="2008-02-01T00:00:00"/>
    <x v="3"/>
    <n v="25491713.493333336"/>
    <n v="25833443.602609619"/>
  </r>
  <r>
    <d v="2008-03-01T00:00:00"/>
    <x v="3"/>
    <n v="25384508.963333335"/>
    <n v="23272521.147899758"/>
  </r>
  <r>
    <d v="2008-04-01T00:00:00"/>
    <x v="3"/>
    <n v="20527641.313333336"/>
    <n v="21381055.157787684"/>
  </r>
  <r>
    <d v="2008-05-01T00:00:00"/>
    <x v="3"/>
    <n v="19827797.303333335"/>
    <n v="20041026.694211327"/>
  </r>
  <r>
    <d v="2008-06-01T00:00:00"/>
    <x v="3"/>
    <n v="21414260.283333335"/>
    <n v="21765976.865069021"/>
  </r>
  <r>
    <d v="2008-07-01T00:00:00"/>
    <x v="3"/>
    <n v="23762525.153333336"/>
    <n v="24209840.750832196"/>
  </r>
  <r>
    <d v="2008-08-01T00:00:00"/>
    <x v="3"/>
    <n v="22118269.213333335"/>
    <n v="22608861.283508908"/>
  </r>
  <r>
    <d v="2008-09-01T00:00:00"/>
    <x v="3"/>
    <n v="20204472.273333337"/>
    <n v="20190931.880663242"/>
  </r>
  <r>
    <d v="2008-10-01T00:00:00"/>
    <x v="3"/>
    <n v="21060690.823333338"/>
    <n v="21163054.985521153"/>
  </r>
  <r>
    <d v="2008-11-01T00:00:00"/>
    <x v="3"/>
    <n v="23006111.283333331"/>
    <n v="22100193.227538165"/>
  </r>
  <r>
    <d v="2008-12-01T00:00:00"/>
    <x v="3"/>
    <n v="27318717.57333333"/>
    <n v="25359640.393608589"/>
  </r>
  <r>
    <d v="2009-01-01T00:00:00"/>
    <x v="4"/>
    <n v="28195934.98"/>
    <n v="25958789.303234547"/>
  </r>
  <r>
    <d v="2009-02-01T00:00:00"/>
    <x v="4"/>
    <n v="23533242.719999995"/>
    <n v="24551141.424630098"/>
  </r>
  <r>
    <d v="2009-03-01T00:00:00"/>
    <x v="4"/>
    <n v="23805160.720000003"/>
    <n v="22803526.292630572"/>
  </r>
  <r>
    <d v="2009-04-01T00:00:00"/>
    <x v="4"/>
    <n v="21691888.189999998"/>
    <n v="19808843.747759681"/>
  </r>
  <r>
    <d v="2009-05-01T00:00:00"/>
    <x v="4"/>
    <n v="19644740.68"/>
    <n v="18810205.944073956"/>
  </r>
  <r>
    <d v="2009-06-01T00:00:00"/>
    <x v="4"/>
    <n v="19976014.390000004"/>
    <n v="20974570.684913646"/>
  </r>
  <r>
    <d v="2009-07-01T00:00:00"/>
    <x v="4"/>
    <n v="20346936.549999997"/>
    <n v="23137885.598236006"/>
  </r>
  <r>
    <d v="2009-08-01T00:00:00"/>
    <x v="4"/>
    <n v="22334126.620000001"/>
    <n v="21330980.419544112"/>
  </r>
  <r>
    <d v="2009-09-01T00:00:00"/>
    <x v="4"/>
    <n v="19258864.259999998"/>
    <n v="18987933.093559757"/>
  </r>
  <r>
    <d v="2009-10-01T00:00:00"/>
    <x v="4"/>
    <n v="20756342.680000003"/>
    <n v="19810550.860484149"/>
  </r>
  <r>
    <d v="2009-11-01T00:00:00"/>
    <x v="4"/>
    <n v="21120714.619999994"/>
    <n v="21519392.888555221"/>
  </r>
  <r>
    <d v="2009-12-01T00:00:00"/>
    <x v="4"/>
    <n v="25946111.009999998"/>
    <n v="24802499.519433916"/>
  </r>
  <r>
    <d v="2010-01-01T00:00:00"/>
    <x v="5"/>
    <n v="26142073.753333338"/>
    <n v="25312984.778576177"/>
  </r>
  <r>
    <d v="2010-02-01T00:00:00"/>
    <x v="5"/>
    <n v="22846232.453333337"/>
    <n v="24279488.468489178"/>
  </r>
  <r>
    <d v="2010-03-01T00:00:00"/>
    <x v="5"/>
    <n v="21856743.573333338"/>
    <n v="22774981.270499807"/>
  </r>
  <r>
    <d v="2010-04-01T00:00:00"/>
    <x v="5"/>
    <n v="18311020.943333331"/>
    <n v="19874160.137494661"/>
  </r>
  <r>
    <d v="2010-05-01T00:00:00"/>
    <x v="5"/>
    <n v="19813333.883333333"/>
    <n v="18964444.800081741"/>
  </r>
  <r>
    <d v="2010-06-01T00:00:00"/>
    <x v="5"/>
    <n v="20211623.123333335"/>
    <n v="21231772.396605738"/>
  </r>
  <r>
    <d v="2010-07-01T00:00:00"/>
    <x v="5"/>
    <n v="24129649.153333332"/>
    <n v="23081777.428860456"/>
  </r>
  <r>
    <d v="2010-08-01T00:00:00"/>
    <x v="5"/>
    <n v="23362004.293333333"/>
    <n v="21545802.147212602"/>
  </r>
  <r>
    <d v="2010-09-01T00:00:00"/>
    <x v="5"/>
    <n v="18923454.90333334"/>
    <n v="18852003.90172996"/>
  </r>
  <r>
    <d v="2010-10-01T00:00:00"/>
    <x v="5"/>
    <n v="19435090.90333334"/>
    <n v="19375352.176998213"/>
  </r>
  <r>
    <d v="2010-11-01T00:00:00"/>
    <x v="5"/>
    <n v="21055943.953333341"/>
    <n v="21687413.3181854"/>
  </r>
  <r>
    <d v="2010-12-01T00:00:00"/>
    <x v="5"/>
    <n v="25379014.213333335"/>
    <n v="24774213.313092254"/>
  </r>
  <r>
    <d v="2011-01-01T00:00:00"/>
    <x v="6"/>
    <n v="25968288.383333337"/>
    <n v="25429782.596153304"/>
  </r>
  <r>
    <d v="2011-02-01T00:00:00"/>
    <x v="6"/>
    <n v="22895626.133333344"/>
    <n v="24415006.805281628"/>
  </r>
  <r>
    <d v="2011-03-01T00:00:00"/>
    <x v="6"/>
    <n v="23442172.173333336"/>
    <n v="23088344.539837871"/>
  </r>
  <r>
    <d v="2011-04-01T00:00:00"/>
    <x v="6"/>
    <n v="19943782.243333336"/>
    <n v="19869533.395961259"/>
  </r>
  <r>
    <d v="2011-05-01T00:00:00"/>
    <x v="6"/>
    <n v="19207800.74333334"/>
    <n v="19258828.734415375"/>
  </r>
  <r>
    <d v="2011-06-01T00:00:00"/>
    <x v="6"/>
    <n v="19760831.673333336"/>
    <n v="21067762.425952945"/>
  </r>
  <r>
    <d v="2011-07-01T00:00:00"/>
    <x v="6"/>
    <n v="25169327.073333334"/>
    <n v="22740181.341451157"/>
  </r>
  <r>
    <d v="2011-08-01T00:00:00"/>
    <x v="6"/>
    <n v="22460865.073333338"/>
    <n v="21849546.341153905"/>
  </r>
  <r>
    <d v="2011-09-01T00:00:00"/>
    <x v="6"/>
    <n v="19343184.393333334"/>
    <n v="19273010.156556163"/>
  </r>
  <r>
    <d v="2011-10-01T00:00:00"/>
    <x v="6"/>
    <n v="19754696.887333337"/>
    <n v="19829119.340451241"/>
  </r>
  <r>
    <d v="2011-11-01T00:00:00"/>
    <x v="6"/>
    <n v="20484671.063333333"/>
    <n v="21790170.74635103"/>
  </r>
  <r>
    <d v="2011-12-01T00:00:00"/>
    <x v="6"/>
    <n v="24136908.163333334"/>
    <n v="24498139.042936601"/>
  </r>
  <r>
    <d v="2012-01-01T00:00:00"/>
    <x v="7"/>
    <n v="24503624.296666659"/>
    <n v="25504200.429706834"/>
  </r>
  <r>
    <d v="2012-02-01T00:00:00"/>
    <x v="7"/>
    <n v="21864892.256666664"/>
    <n v="24442623.340796839"/>
  </r>
  <r>
    <d v="2012-03-01T00:00:00"/>
    <x v="7"/>
    <n v="20378098.906666666"/>
    <n v="22512741.962236974"/>
  </r>
  <r>
    <d v="2012-04-01T00:00:00"/>
    <x v="7"/>
    <n v="18775059.906666663"/>
    <n v="19616600.959035661"/>
  </r>
  <r>
    <d v="2012-05-01T00:00:00"/>
    <x v="7"/>
    <n v="18685878.536666665"/>
    <n v="19412808.774634048"/>
  </r>
  <r>
    <d v="2012-06-01T00:00:00"/>
    <x v="7"/>
    <n v="20735989.536666665"/>
    <n v="20960172.828735236"/>
  </r>
  <r>
    <d v="2012-07-01T00:00:00"/>
    <x v="7"/>
    <n v="24756579.266666666"/>
    <n v="23114127.48244993"/>
  </r>
  <r>
    <d v="2012-08-01T00:00:00"/>
    <x v="7"/>
    <n v="21905861.66666666"/>
    <n v="22008465.326965518"/>
  </r>
  <r>
    <d v="2012-09-01T00:00:00"/>
    <x v="7"/>
    <n v="18885814.516666662"/>
    <n v="18847430.548466992"/>
  </r>
  <r>
    <d v="2012-10-01T00:00:00"/>
    <x v="7"/>
    <n v="19665509.326666664"/>
    <n v="20202806.665660914"/>
  </r>
  <r>
    <d v="2012-11-01T00:00:00"/>
    <x v="7"/>
    <n v="21360467.68666666"/>
    <n v="21780605.059224691"/>
  </r>
  <r>
    <d v="2012-12-01T00:00:00"/>
    <x v="7"/>
    <n v="23911472.796666663"/>
    <n v="24287586.590034597"/>
  </r>
  <r>
    <d v="2013-01-01T00:00:00"/>
    <x v="8"/>
    <n v="24740826.696666665"/>
    <n v="25751783.066002153"/>
  </r>
  <r>
    <d v="2013-02-01T00:00:00"/>
    <x v="8"/>
    <n v="22536631.536666662"/>
    <n v="24129108.032210536"/>
  </r>
  <r>
    <d v="2013-03-01T00:00:00"/>
    <x v="8"/>
    <n v="22952454.086666659"/>
    <n v="22035680.926305655"/>
  </r>
  <r>
    <d v="2013-04-01T00:00:00"/>
    <x v="8"/>
    <n v="20061175.656666666"/>
    <n v="19756281.794053737"/>
  </r>
  <r>
    <d v="2013-05-01T00:00:00"/>
    <x v="8"/>
    <n v="18868716.00666666"/>
    <n v="19169236.597316116"/>
  </r>
  <r>
    <d v="2013-06-01T00:00:00"/>
    <x v="8"/>
    <n v="20142170.716666665"/>
    <n v="20618576.741325941"/>
  </r>
  <r>
    <d v="2013-07-01T00:00:00"/>
    <x v="8"/>
    <n v="24441287.616666667"/>
    <n v="23240026.743845619"/>
  </r>
  <r>
    <d v="2013-08-01T00:00:00"/>
    <x v="8"/>
    <n v="21856231.656666663"/>
    <n v="21554546.124264251"/>
  </r>
  <r>
    <d v="2013-09-01T00:00:00"/>
    <x v="8"/>
    <n v="19627599.206666663"/>
    <n v="18762723.968690243"/>
  </r>
  <r>
    <d v="2013-10-01T00:00:00"/>
    <x v="8"/>
    <n v="20952918.896666661"/>
    <n v="20001355.656577468"/>
  </r>
  <r>
    <d v="2013-11-01T00:00:00"/>
    <x v="8"/>
    <n v="23000874.046666667"/>
    <n v="21588773.125538014"/>
  </r>
  <r>
    <d v="2013-12-01T00:00:00"/>
    <x v="8"/>
    <n v="26249065.88666667"/>
    <n v="24535169.226329912"/>
  </r>
  <r>
    <d v="2014-01-01T00:00:00"/>
    <x v="9"/>
    <m/>
    <n v="25716923.828600042"/>
  </r>
  <r>
    <d v="2014-02-01T00:00:00"/>
    <x v="9"/>
    <m/>
    <n v="24157784.683381174"/>
  </r>
  <r>
    <d v="2014-03-01T00:00:00"/>
    <x v="9"/>
    <m/>
    <n v="22252504.259449776"/>
  </r>
  <r>
    <d v="2014-04-01T00:00:00"/>
    <x v="9"/>
    <m/>
    <n v="19666384.621260773"/>
  </r>
  <r>
    <d v="2014-05-01T00:00:00"/>
    <x v="9"/>
    <m/>
    <n v="19059928.955375191"/>
  </r>
  <r>
    <d v="2014-06-01T00:00:00"/>
    <x v="9"/>
    <m/>
    <n v="20884360.963693235"/>
  </r>
  <r>
    <d v="2014-07-01T00:00:00"/>
    <x v="9"/>
    <m/>
    <n v="23274348.119662102"/>
  </r>
  <r>
    <d v="2014-08-01T00:00:00"/>
    <x v="9"/>
    <m/>
    <n v="21449053.221570771"/>
  </r>
  <r>
    <d v="2014-09-01T00:00:00"/>
    <x v="9"/>
    <m/>
    <n v="19116119.896818146"/>
  </r>
  <r>
    <d v="2014-10-01T00:00:00"/>
    <x v="9"/>
    <m/>
    <n v="20087932.883632056"/>
  </r>
  <r>
    <d v="2014-11-01T00:00:00"/>
    <x v="9"/>
    <m/>
    <n v="21346568.212717939"/>
  </r>
  <r>
    <d v="2014-12-01T00:00:00"/>
    <x v="9"/>
    <m/>
    <n v="24717605.434228163"/>
  </r>
  <r>
    <d v="2015-01-01T00:00:00"/>
    <x v="10"/>
    <m/>
    <n v="25561430.002871547"/>
  </r>
  <r>
    <d v="2015-02-01T00:00:00"/>
    <x v="10"/>
    <m/>
    <n v="24215062.468051687"/>
  </r>
  <r>
    <d v="2015-03-01T00:00:00"/>
    <x v="10"/>
    <m/>
    <n v="22523450.04542366"/>
  </r>
  <r>
    <d v="2015-04-01T00:00:00"/>
    <x v="10"/>
    <m/>
    <n v="19724357.534395881"/>
  </r>
  <r>
    <d v="2015-05-01T00:00:00"/>
    <x v="10"/>
    <m/>
    <n v="18907517.103049085"/>
  </r>
  <r>
    <d v="2015-06-01T00:00:00"/>
    <x v="10"/>
    <m/>
    <n v="21166082.561973307"/>
  </r>
  <r>
    <d v="2015-07-01T00:00:00"/>
    <x v="10"/>
    <m/>
    <n v="23343695.423035078"/>
  </r>
  <r>
    <d v="2015-08-01T00:00:00"/>
    <x v="10"/>
    <m/>
    <n v="21518863.808861949"/>
  </r>
  <r>
    <d v="2015-09-01T00:00:00"/>
    <x v="10"/>
    <m/>
    <n v="19184106.425608955"/>
  </r>
  <r>
    <d v="2015-10-01T00:00:00"/>
    <x v="10"/>
    <m/>
    <n v="19937742.868354909"/>
  </r>
  <r>
    <d v="2015-11-01T00:00:00"/>
    <x v="10"/>
    <m/>
    <n v="21624643.372577734"/>
  </r>
  <r>
    <d v="2015-12-01T00:00:00"/>
    <x v="10"/>
    <m/>
    <n v="24779791.3924385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2" firstHeaderRow="0" firstDataRow="1" firstDataCol="1"/>
  <pivotFields count="6">
    <pivotField numFmtId="17" showAll="0" defaultSubtotal="0"/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7" showAll="0" defaultSubtotal="0"/>
    <pivotField dataField="1" showAll="0" defaultSubtotal="0"/>
    <pivotField numFmtId="166" showAll="0" defaultSubtotal="0"/>
    <pivotField dataField="1" dragToRow="0" dragToCol="0" dragToPage="0" showAll="0" defaultSubtota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3">
    <i>
      <x/>
    </i>
    <i i="1">
      <x v="1"/>
    </i>
    <i i="2">
      <x v="2"/>
    </i>
  </colItems>
  <dataFields count="3">
    <dataField name="NSLS " fld="2" baseField="0" baseItem="0" numFmtId="165"/>
    <dataField name="Predicted Value " fld="3" baseField="0" baseItem="0" numFmtId="165"/>
    <dataField name="Absolute % Error  " fld="5" subtotal="average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2" firstHeaderRow="0" firstDataRow="1" firstDataCol="1"/>
  <pivotFields count="5">
    <pivotField numFmtId="17" showAll="0" defaultSubtotal="0"/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7" showAll="0" defaultSubtotal="0"/>
    <pivotField dataField="1" showAll="0" defaultSubtotal="0"/>
    <pivotField numFmtId="166" showAll="0" defaultSubtota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2">
    <i>
      <x/>
    </i>
    <i i="1">
      <x v="1"/>
    </i>
  </colItems>
  <dataFields count="2">
    <dataField name="NSLS " fld="2" baseField="0" baseItem="0" numFmtId="165"/>
    <dataField name="Predicted Value " fld="3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2">
  <location ref="A3:C14" firstHeaderRow="0" firstDataRow="1" firstDataCol="1"/>
  <pivotFields count="4">
    <pivotField numFmtId="17" showAll="0" defaultSubtotal="0"/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/>
    <pivotField dataField="1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2">
    <i>
      <x/>
    </i>
    <i i="1">
      <x v="1"/>
    </i>
  </colItems>
  <dataFields count="2">
    <dataField name="NSLS " fld="2" baseField="0" baseItem="0" numFmtId="165"/>
    <dataField name="Normalized Value " fld="3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37"/>
  <sheetViews>
    <sheetView workbookViewId="0">
      <selection activeCell="O16" sqref="O16"/>
    </sheetView>
  </sheetViews>
  <sheetFormatPr defaultRowHeight="15" x14ac:dyDescent="0.25"/>
  <cols>
    <col min="1" max="1" width="15" customWidth="1"/>
    <col min="2" max="2" width="10.5703125" bestFit="1" customWidth="1"/>
  </cols>
  <sheetData>
    <row r="1" spans="1:28" x14ac:dyDescent="0.25">
      <c r="AA1" t="s">
        <v>1</v>
      </c>
      <c r="AB1" t="s">
        <v>6</v>
      </c>
    </row>
    <row r="2" spans="1:28" x14ac:dyDescent="0.25">
      <c r="A2" t="s">
        <v>0</v>
      </c>
      <c r="B2" s="4" t="s">
        <v>44</v>
      </c>
      <c r="AA2">
        <v>1995</v>
      </c>
      <c r="AB2">
        <v>1</v>
      </c>
    </row>
    <row r="3" spans="1:28" x14ac:dyDescent="0.25">
      <c r="AA3">
        <v>1996</v>
      </c>
      <c r="AB3">
        <v>2</v>
      </c>
    </row>
    <row r="4" spans="1:28" x14ac:dyDescent="0.25">
      <c r="A4" t="s">
        <v>4</v>
      </c>
      <c r="B4" s="1" t="s">
        <v>1</v>
      </c>
      <c r="C4" s="1" t="s">
        <v>6</v>
      </c>
      <c r="AA4">
        <v>1997</v>
      </c>
      <c r="AB4">
        <v>3</v>
      </c>
    </row>
    <row r="5" spans="1:28" x14ac:dyDescent="0.25">
      <c r="A5" t="s">
        <v>2</v>
      </c>
      <c r="B5" s="3">
        <v>2005</v>
      </c>
      <c r="C5" s="3">
        <v>1</v>
      </c>
      <c r="AA5">
        <v>1998</v>
      </c>
      <c r="AB5">
        <v>4</v>
      </c>
    </row>
    <row r="6" spans="1:28" x14ac:dyDescent="0.25">
      <c r="A6" t="s">
        <v>3</v>
      </c>
      <c r="B6" s="3">
        <v>2013</v>
      </c>
      <c r="C6" s="3">
        <v>12</v>
      </c>
      <c r="AA6">
        <v>1999</v>
      </c>
      <c r="AB6">
        <v>5</v>
      </c>
    </row>
    <row r="7" spans="1:28" x14ac:dyDescent="0.25">
      <c r="AA7">
        <v>2000</v>
      </c>
      <c r="AB7">
        <v>6</v>
      </c>
    </row>
    <row r="8" spans="1:28" x14ac:dyDescent="0.25">
      <c r="A8" t="s">
        <v>7</v>
      </c>
      <c r="B8" s="2">
        <v>2</v>
      </c>
      <c r="C8" s="1" t="s">
        <v>8</v>
      </c>
      <c r="AA8">
        <v>2001</v>
      </c>
      <c r="AB8">
        <v>7</v>
      </c>
    </row>
    <row r="9" spans="1:28" x14ac:dyDescent="0.25">
      <c r="AA9">
        <v>2002</v>
      </c>
      <c r="AB9">
        <v>8</v>
      </c>
    </row>
    <row r="10" spans="1:28" x14ac:dyDescent="0.25">
      <c r="A10" t="s">
        <v>5</v>
      </c>
      <c r="B10" s="1" t="s">
        <v>1</v>
      </c>
      <c r="C10" s="1" t="s">
        <v>6</v>
      </c>
      <c r="AA10">
        <v>2003</v>
      </c>
      <c r="AB10">
        <v>9</v>
      </c>
    </row>
    <row r="11" spans="1:28" x14ac:dyDescent="0.25">
      <c r="A11" t="s">
        <v>2</v>
      </c>
      <c r="B11" s="3">
        <v>2014</v>
      </c>
      <c r="C11" s="3">
        <v>1</v>
      </c>
      <c r="E11" s="1" t="s">
        <v>9</v>
      </c>
      <c r="AA11">
        <v>2004</v>
      </c>
      <c r="AB11">
        <v>10</v>
      </c>
    </row>
    <row r="12" spans="1:28" x14ac:dyDescent="0.25">
      <c r="A12" t="s">
        <v>3</v>
      </c>
      <c r="B12" s="3">
        <v>2015</v>
      </c>
      <c r="C12" s="3">
        <v>12</v>
      </c>
      <c r="E12" s="3">
        <f>MyMonthsCount(B11,C11,B12,C12)</f>
        <v>24</v>
      </c>
      <c r="AA12">
        <v>2005</v>
      </c>
      <c r="AB12">
        <v>11</v>
      </c>
    </row>
    <row r="13" spans="1:28" x14ac:dyDescent="0.25">
      <c r="AA13">
        <v>2006</v>
      </c>
      <c r="AB13">
        <v>12</v>
      </c>
    </row>
    <row r="14" spans="1:28" x14ac:dyDescent="0.25">
      <c r="AA14">
        <v>2007</v>
      </c>
    </row>
    <row r="15" spans="1:28" x14ac:dyDescent="0.25">
      <c r="AA15">
        <v>2008</v>
      </c>
    </row>
    <row r="16" spans="1:28" x14ac:dyDescent="0.25">
      <c r="AA16">
        <v>2009</v>
      </c>
    </row>
    <row r="17" spans="27:27" x14ac:dyDescent="0.25">
      <c r="AA17">
        <v>2010</v>
      </c>
    </row>
    <row r="18" spans="27:27" x14ac:dyDescent="0.25">
      <c r="AA18">
        <v>2011</v>
      </c>
    </row>
    <row r="19" spans="27:27" x14ac:dyDescent="0.25">
      <c r="AA19">
        <v>2012</v>
      </c>
    </row>
    <row r="20" spans="27:27" x14ac:dyDescent="0.25">
      <c r="AA20">
        <v>2013</v>
      </c>
    </row>
    <row r="21" spans="27:27" x14ac:dyDescent="0.25">
      <c r="AA21">
        <v>2014</v>
      </c>
    </row>
    <row r="22" spans="27:27" x14ac:dyDescent="0.25">
      <c r="AA22">
        <v>2015</v>
      </c>
    </row>
    <row r="23" spans="27:27" x14ac:dyDescent="0.25">
      <c r="AA23">
        <v>2016</v>
      </c>
    </row>
    <row r="24" spans="27:27" x14ac:dyDescent="0.25">
      <c r="AA24">
        <v>2017</v>
      </c>
    </row>
    <row r="25" spans="27:27" x14ac:dyDescent="0.25">
      <c r="AA25">
        <v>2018</v>
      </c>
    </row>
    <row r="26" spans="27:27" x14ac:dyDescent="0.25">
      <c r="AA26">
        <v>2019</v>
      </c>
    </row>
    <row r="27" spans="27:27" x14ac:dyDescent="0.25">
      <c r="AA27">
        <v>2020</v>
      </c>
    </row>
    <row r="28" spans="27:27" x14ac:dyDescent="0.25">
      <c r="AA28">
        <v>2021</v>
      </c>
    </row>
    <row r="29" spans="27:27" x14ac:dyDescent="0.25">
      <c r="AA29">
        <v>2022</v>
      </c>
    </row>
    <row r="30" spans="27:27" x14ac:dyDescent="0.25">
      <c r="AA30">
        <v>2023</v>
      </c>
    </row>
    <row r="31" spans="27:27" x14ac:dyDescent="0.25">
      <c r="AA31">
        <v>2024</v>
      </c>
    </row>
    <row r="32" spans="27:27" x14ac:dyDescent="0.25">
      <c r="AA32">
        <v>2025</v>
      </c>
    </row>
    <row r="33" spans="27:27" x14ac:dyDescent="0.25">
      <c r="AA33">
        <v>2026</v>
      </c>
    </row>
    <row r="34" spans="27:27" x14ac:dyDescent="0.25">
      <c r="AA34">
        <v>2027</v>
      </c>
    </row>
    <row r="35" spans="27:27" x14ac:dyDescent="0.25">
      <c r="AA35">
        <v>2028</v>
      </c>
    </row>
    <row r="36" spans="27:27" x14ac:dyDescent="0.25">
      <c r="AA36">
        <v>2029</v>
      </c>
    </row>
    <row r="37" spans="27:27" x14ac:dyDescent="0.25">
      <c r="AA37">
        <v>2030</v>
      </c>
    </row>
  </sheetData>
  <dataValidations count="1">
    <dataValidation type="list" allowBlank="1" showInputMessage="1" showErrorMessage="1" sqref="B8">
      <formula1>"0,1,2,3,4,5"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BuildBase">
                <anchor moveWithCells="1" sizeWithCells="1">
                  <from>
                    <xdr:col>7</xdr:col>
                    <xdr:colOff>28575</xdr:colOff>
                    <xdr:row>5</xdr:row>
                    <xdr:rowOff>95250</xdr:rowOff>
                  </from>
                  <to>
                    <xdr:col>11</xdr:col>
                    <xdr:colOff>76200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Button 3">
              <controlPr defaultSize="0" print="0" autoFill="0" autoPict="0" macro="[0]!BuildNorm">
                <anchor moveWithCells="1" sizeWithCells="1">
                  <from>
                    <xdr:col>7</xdr:col>
                    <xdr:colOff>19050</xdr:colOff>
                    <xdr:row>9</xdr:row>
                    <xdr:rowOff>19050</xdr:rowOff>
                  </from>
                  <to>
                    <xdr:col>11</xdr:col>
                    <xdr:colOff>66675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Button 4">
              <controlPr defaultSize="0" print="0" autoFill="0" autoPict="0" macro="[0]!StartFresh">
                <anchor moveWithCells="1" sizeWithCells="1">
                  <from>
                    <xdr:col>7</xdr:col>
                    <xdr:colOff>28575</xdr:colOff>
                    <xdr:row>1</xdr:row>
                    <xdr:rowOff>19050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Button 5">
              <controlPr defaultSize="0" print="0" autoFill="0" autoPict="0" macro="[0]!OLSPres">
                <anchor moveWithCells="1" sizeWithCells="1">
                  <from>
                    <xdr:col>12</xdr:col>
                    <xdr:colOff>247650</xdr:colOff>
                    <xdr:row>3</xdr:row>
                    <xdr:rowOff>38100</xdr:rowOff>
                  </from>
                  <to>
                    <xdr:col>15</xdr:col>
                    <xdr:colOff>361950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8" name="Button 7">
              <controlPr defaultSize="0" print="0" autoFill="0" autoPict="0" macro="[0]!MakeMacroLess">
                <anchor moveWithCells="1" sizeWithCells="1">
                  <from>
                    <xdr:col>12</xdr:col>
                    <xdr:colOff>381000</xdr:colOff>
                    <xdr:row>8</xdr:row>
                    <xdr:rowOff>38100</xdr:rowOff>
                  </from>
                  <to>
                    <xdr:col>15</xdr:col>
                    <xdr:colOff>371475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C14"/>
  <sheetViews>
    <sheetView workbookViewId="0">
      <selection activeCell="C7" sqref="C7"/>
    </sheetView>
  </sheetViews>
  <sheetFormatPr defaultRowHeight="15" x14ac:dyDescent="0.25"/>
  <cols>
    <col min="1" max="1" width="5" customWidth="1"/>
    <col min="2" max="2" width="11.5703125" customWidth="1"/>
    <col min="3" max="3" width="17.5703125" customWidth="1"/>
  </cols>
  <sheetData>
    <row r="2" spans="1:3" x14ac:dyDescent="0.25">
      <c r="A2" s="13" t="s">
        <v>49</v>
      </c>
    </row>
    <row r="3" spans="1:3" x14ac:dyDescent="0.25">
      <c r="B3" t="s">
        <v>47</v>
      </c>
      <c r="C3" t="s">
        <v>42</v>
      </c>
    </row>
    <row r="4" spans="1:3" x14ac:dyDescent="0.25">
      <c r="A4" s="10">
        <v>2005</v>
      </c>
      <c r="B4" s="6">
        <v>283289663.16999996</v>
      </c>
      <c r="C4" s="6">
        <v>277538757.22786015</v>
      </c>
    </row>
    <row r="5" spans="1:3" x14ac:dyDescent="0.25">
      <c r="A5" s="10">
        <v>2006</v>
      </c>
      <c r="B5" s="6">
        <v>269037634.24000001</v>
      </c>
      <c r="C5" s="6">
        <v>275149425.89768177</v>
      </c>
    </row>
    <row r="6" spans="1:3" x14ac:dyDescent="0.25">
      <c r="A6" s="10">
        <v>2007</v>
      </c>
      <c r="B6" s="6">
        <v>277453829.56999993</v>
      </c>
      <c r="C6" s="6">
        <v>275839361.16263574</v>
      </c>
    </row>
    <row r="7" spans="1:3" x14ac:dyDescent="0.25">
      <c r="A7" s="10">
        <v>2008</v>
      </c>
      <c r="B7" s="6">
        <v>277015109.06000006</v>
      </c>
      <c r="C7" s="6">
        <v>274928950.85046828</v>
      </c>
    </row>
    <row r="8" spans="1:3" x14ac:dyDescent="0.25">
      <c r="A8" s="10">
        <v>2009</v>
      </c>
      <c r="B8" s="6">
        <v>266610077.42000002</v>
      </c>
      <c r="C8" s="6">
        <v>262496319.77705565</v>
      </c>
    </row>
    <row r="9" spans="1:3" x14ac:dyDescent="0.25">
      <c r="A9" s="10">
        <v>2010</v>
      </c>
      <c r="B9" s="6">
        <v>261466185.15000004</v>
      </c>
      <c r="C9" s="6">
        <v>261754394.13782617</v>
      </c>
    </row>
    <row r="10" spans="1:3" x14ac:dyDescent="0.25">
      <c r="A10" s="10">
        <v>2011</v>
      </c>
      <c r="B10" s="6">
        <v>262568154.00400001</v>
      </c>
      <c r="C10" s="6">
        <v>263109425.46650246</v>
      </c>
    </row>
    <row r="11" spans="1:3" x14ac:dyDescent="0.25">
      <c r="A11" s="10">
        <v>2012</v>
      </c>
      <c r="B11" s="6">
        <v>255429248.69999993</v>
      </c>
      <c r="C11" s="6">
        <v>262690169.96794823</v>
      </c>
    </row>
    <row r="12" spans="1:3" x14ac:dyDescent="0.25">
      <c r="A12" s="10">
        <v>2013</v>
      </c>
      <c r="B12" s="6">
        <v>265429952.00999999</v>
      </c>
      <c r="C12" s="6">
        <v>261143262.00245965</v>
      </c>
    </row>
    <row r="13" spans="1:3" x14ac:dyDescent="0.25">
      <c r="A13" s="10">
        <v>2014</v>
      </c>
      <c r="B13" s="6"/>
      <c r="C13" s="6">
        <v>261729515.08038935</v>
      </c>
    </row>
    <row r="14" spans="1:3" x14ac:dyDescent="0.25">
      <c r="A14" s="10">
        <v>2015</v>
      </c>
      <c r="B14" s="6"/>
      <c r="C14" s="6">
        <v>262486743.00664234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E14"/>
  <sheetViews>
    <sheetView showGridLines="0" workbookViewId="0">
      <selection activeCell="G6" sqref="G6"/>
    </sheetView>
  </sheetViews>
  <sheetFormatPr defaultRowHeight="15" x14ac:dyDescent="0.2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13" t="s">
        <v>49</v>
      </c>
    </row>
    <row r="3" spans="1:5" x14ac:dyDescent="0.25">
      <c r="A3" s="1"/>
      <c r="B3" s="1" t="s">
        <v>47</v>
      </c>
      <c r="C3" s="1" t="s">
        <v>43</v>
      </c>
      <c r="D3" s="1" t="s">
        <v>42</v>
      </c>
      <c r="E3" s="1" t="s">
        <v>43</v>
      </c>
    </row>
    <row r="4" spans="1:5" x14ac:dyDescent="0.25">
      <c r="A4" s="1">
        <v>2005</v>
      </c>
      <c r="B4" s="15">
        <f>GETPIVOTDATA("NSLS ",NormalizedAnnualDataSumm!$A$3,"Year",A4)</f>
        <v>283289663.16999996</v>
      </c>
      <c r="C4" s="15"/>
      <c r="D4" s="15">
        <f>GETPIVOTDATA("Normalized Value ",NormalizedAnnualDataSumm!$A$3,"Year",A4)</f>
        <v>277538757.22786015</v>
      </c>
    </row>
    <row r="5" spans="1:5" x14ac:dyDescent="0.25">
      <c r="A5" s="1">
        <v>2006</v>
      </c>
      <c r="B5" s="15">
        <f>GETPIVOTDATA("NSLS ",NormalizedAnnualDataSumm!$A$3,"Year",A5)</f>
        <v>269037634.24000001</v>
      </c>
      <c r="C5" s="16">
        <f>B5/B4-1</f>
        <v>-5.030903270708964E-2</v>
      </c>
      <c r="D5" s="15">
        <f>GETPIVOTDATA("Normalized Value ",NormalizedAnnualDataSumm!$A$3,"Year",A5)</f>
        <v>275149425.89768177</v>
      </c>
      <c r="E5" s="16">
        <f>D5/D4-1</f>
        <v>-8.6090006096580796E-3</v>
      </c>
    </row>
    <row r="6" spans="1:5" x14ac:dyDescent="0.25">
      <c r="A6" s="1">
        <v>2007</v>
      </c>
      <c r="B6" s="15">
        <f>GETPIVOTDATA("NSLS ",NormalizedAnnualDataSumm!$A$3,"Year",A6)</f>
        <v>277453829.56999993</v>
      </c>
      <c r="C6" s="16">
        <f t="shared" ref="C6:C12" si="0">B6/B5-1</f>
        <v>3.1282594919386231E-2</v>
      </c>
      <c r="D6" s="15">
        <f>GETPIVOTDATA("Normalized Value ",NormalizedAnnualDataSumm!$A$3,"Year",A6)</f>
        <v>275839361.16263574</v>
      </c>
      <c r="E6" s="16">
        <f t="shared" ref="E6:E14" si="1">D6/D5-1</f>
        <v>2.5074930202126922E-3</v>
      </c>
    </row>
    <row r="7" spans="1:5" x14ac:dyDescent="0.25">
      <c r="A7" s="1">
        <v>2008</v>
      </c>
      <c r="B7" s="15">
        <f>GETPIVOTDATA("NSLS ",NormalizedAnnualDataSumm!$A$3,"Year",A7)</f>
        <v>277015109.06000006</v>
      </c>
      <c r="C7" s="16">
        <f t="shared" si="0"/>
        <v>-1.5812378970576635E-3</v>
      </c>
      <c r="D7" s="15">
        <f>GETPIVOTDATA("Normalized Value ",NormalizedAnnualDataSumm!$A$3,"Year",A7)</f>
        <v>274928950.85046828</v>
      </c>
      <c r="E7" s="16">
        <f t="shared" si="1"/>
        <v>-3.3005090656031966E-3</v>
      </c>
    </row>
    <row r="8" spans="1:5" x14ac:dyDescent="0.25">
      <c r="A8" s="1">
        <v>2009</v>
      </c>
      <c r="B8" s="15">
        <f>GETPIVOTDATA("NSLS ",NormalizedAnnualDataSumm!$A$3,"Year",A8)</f>
        <v>266610077.42000002</v>
      </c>
      <c r="C8" s="16">
        <f t="shared" si="0"/>
        <v>-3.7561242328288946E-2</v>
      </c>
      <c r="D8" s="15">
        <f>GETPIVOTDATA("Normalized Value ",NormalizedAnnualDataSumm!$A$3,"Year",A8)</f>
        <v>262496319.77705565</v>
      </c>
      <c r="E8" s="16">
        <f t="shared" si="1"/>
        <v>-4.522125092666085E-2</v>
      </c>
    </row>
    <row r="9" spans="1:5" x14ac:dyDescent="0.25">
      <c r="A9" s="1">
        <v>2010</v>
      </c>
      <c r="B9" s="15">
        <f>GETPIVOTDATA("NSLS ",NormalizedAnnualDataSumm!$A$3,"Year",A9)</f>
        <v>261466185.15000004</v>
      </c>
      <c r="C9" s="16">
        <f t="shared" si="0"/>
        <v>-1.9293690320252299E-2</v>
      </c>
      <c r="D9" s="15">
        <f>GETPIVOTDATA("Normalized Value ",NormalizedAnnualDataSumm!$A$3,"Year",A9)</f>
        <v>261754394.13782617</v>
      </c>
      <c r="E9" s="16">
        <f t="shared" si="1"/>
        <v>-2.8264230137001745E-3</v>
      </c>
    </row>
    <row r="10" spans="1:5" x14ac:dyDescent="0.25">
      <c r="A10" s="1">
        <v>2011</v>
      </c>
      <c r="B10" s="15">
        <f>GETPIVOTDATA("NSLS ",NormalizedAnnualDataSumm!$A$3,"Year",A10)</f>
        <v>262568154.00400001</v>
      </c>
      <c r="C10" s="16">
        <f t="shared" si="0"/>
        <v>4.2145750257065462E-3</v>
      </c>
      <c r="D10" s="15">
        <f>GETPIVOTDATA("Normalized Value ",NormalizedAnnualDataSumm!$A$3,"Year",A10)</f>
        <v>263109425.46650246</v>
      </c>
      <c r="E10" s="16">
        <f t="shared" si="1"/>
        <v>5.1767281047545577E-3</v>
      </c>
    </row>
    <row r="11" spans="1:5" x14ac:dyDescent="0.25">
      <c r="A11" s="1">
        <v>2012</v>
      </c>
      <c r="B11" s="15">
        <f>GETPIVOTDATA("NSLS ",NormalizedAnnualDataSumm!$A$3,"Year",A11)</f>
        <v>255429248.69999993</v>
      </c>
      <c r="C11" s="16">
        <f t="shared" si="0"/>
        <v>-2.7188770592077693E-2</v>
      </c>
      <c r="D11" s="15">
        <f>GETPIVOTDATA("Normalized Value ",NormalizedAnnualDataSumm!$A$3,"Year",A11)</f>
        <v>262690169.96794823</v>
      </c>
      <c r="E11" s="16">
        <f t="shared" si="1"/>
        <v>-1.5934643839188301E-3</v>
      </c>
    </row>
    <row r="12" spans="1:5" x14ac:dyDescent="0.25">
      <c r="A12" s="1">
        <v>2013</v>
      </c>
      <c r="B12" s="15">
        <f>GETPIVOTDATA("NSLS ",NormalizedAnnualDataSumm!$A$3,"Year",A12)</f>
        <v>265429952.00999999</v>
      </c>
      <c r="C12" s="16">
        <f t="shared" si="0"/>
        <v>3.9152537780611896E-2</v>
      </c>
      <c r="D12" s="15">
        <f>GETPIVOTDATA("Normalized Value ",NormalizedAnnualDataSumm!$A$3,"Year",A12)</f>
        <v>261143262.00245965</v>
      </c>
      <c r="E12" s="16">
        <f t="shared" si="1"/>
        <v>-5.8887166035841432E-3</v>
      </c>
    </row>
    <row r="13" spans="1:5" x14ac:dyDescent="0.25">
      <c r="A13" s="19">
        <v>2014</v>
      </c>
      <c r="B13" s="18"/>
      <c r="C13" s="17"/>
      <c r="D13" s="18">
        <f>GETPIVOTDATA("Normalized Value ",NormalizedAnnualDataSumm!$A$3,"Year",A13)</f>
        <v>261729515.08038935</v>
      </c>
      <c r="E13" s="17">
        <f t="shared" si="1"/>
        <v>2.2449481309005925E-3</v>
      </c>
    </row>
    <row r="14" spans="1:5" x14ac:dyDescent="0.25">
      <c r="A14" s="19">
        <v>2015</v>
      </c>
      <c r="B14" s="18"/>
      <c r="C14" s="17"/>
      <c r="D14" s="18">
        <f>GETPIVOTDATA("Normalized Value ",NormalizedAnnualDataSumm!$A$3,"Year",A14)</f>
        <v>262486743.00664234</v>
      </c>
      <c r="E14" s="17">
        <f t="shared" si="1"/>
        <v>2.8931697902714326E-3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1"/>
  <sheetViews>
    <sheetView tabSelected="1" topLeftCell="C6" workbookViewId="0">
      <selection activeCell="J17" sqref="J17"/>
    </sheetView>
  </sheetViews>
  <sheetFormatPr defaultRowHeight="15" x14ac:dyDescent="0.25"/>
  <cols>
    <col min="1" max="1" width="13.85546875" customWidth="1"/>
    <col min="2" max="2" width="19.85546875" customWidth="1"/>
    <col min="3" max="3" width="9.5703125" customWidth="1"/>
    <col min="6" max="6" width="16" customWidth="1"/>
    <col min="7" max="7" width="9.7109375" bestFit="1" customWidth="1"/>
    <col min="8" max="8" width="15.85546875" bestFit="1" customWidth="1"/>
    <col min="9" max="9" width="7.42578125" bestFit="1" customWidth="1"/>
    <col min="12" max="12" width="11" bestFit="1" customWidth="1"/>
    <col min="14" max="14" width="15.85546875" bestFit="1" customWidth="1"/>
  </cols>
  <sheetData>
    <row r="3" spans="1:15" x14ac:dyDescent="0.25">
      <c r="A3" t="s">
        <v>61</v>
      </c>
      <c r="E3" s="29" t="s">
        <v>63</v>
      </c>
      <c r="F3" s="29"/>
      <c r="G3" s="29"/>
      <c r="H3" s="29"/>
      <c r="I3" s="29"/>
      <c r="K3" s="29" t="s">
        <v>62</v>
      </c>
      <c r="L3" s="29"/>
      <c r="M3" s="29"/>
      <c r="N3" s="29"/>
      <c r="O3" s="29"/>
    </row>
    <row r="4" spans="1:15" x14ac:dyDescent="0.25">
      <c r="A4" s="1" t="s">
        <v>1</v>
      </c>
      <c r="B4" s="1" t="s">
        <v>56</v>
      </c>
      <c r="C4" s="1" t="s">
        <v>43</v>
      </c>
      <c r="E4" s="1" t="s">
        <v>1</v>
      </c>
      <c r="F4" s="1" t="s">
        <v>61</v>
      </c>
      <c r="G4" s="25" t="s">
        <v>55</v>
      </c>
      <c r="H4" s="1" t="s">
        <v>59</v>
      </c>
      <c r="I4" s="25" t="s">
        <v>43</v>
      </c>
      <c r="K4" s="1" t="s">
        <v>1</v>
      </c>
      <c r="L4" s="1" t="s">
        <v>61</v>
      </c>
      <c r="M4" s="25" t="s">
        <v>55</v>
      </c>
      <c r="N4" s="1" t="s">
        <v>59</v>
      </c>
      <c r="O4" s="25" t="s">
        <v>43</v>
      </c>
    </row>
    <row r="5" spans="1:15" x14ac:dyDescent="0.25">
      <c r="A5" s="1">
        <v>2005</v>
      </c>
      <c r="B5" s="15">
        <f>NormalizedAnnualDataSumm2!B4</f>
        <v>283289663.16999996</v>
      </c>
      <c r="C5" s="15"/>
      <c r="E5" s="1">
        <v>2005</v>
      </c>
      <c r="F5" s="15">
        <v>143411804</v>
      </c>
      <c r="G5" s="28">
        <f>F5/$B5</f>
        <v>0.50623733458971876</v>
      </c>
      <c r="H5" s="15">
        <f>$B20*G5</f>
        <v>140500480.70437497</v>
      </c>
      <c r="I5" s="26"/>
      <c r="K5" s="1">
        <v>2005</v>
      </c>
      <c r="L5" s="15">
        <v>71281495</v>
      </c>
      <c r="M5" s="28">
        <f>L5/$B5</f>
        <v>0.25162052932804868</v>
      </c>
      <c r="N5" s="15">
        <f>$B20*M5</f>
        <v>69834449.002722964</v>
      </c>
      <c r="O5" s="26"/>
    </row>
    <row r="6" spans="1:15" x14ac:dyDescent="0.25">
      <c r="A6" s="1">
        <v>2006</v>
      </c>
      <c r="B6" s="15">
        <f>NormalizedAnnualDataSumm2!B5</f>
        <v>269037634.24000001</v>
      </c>
      <c r="C6" s="16">
        <f>B6/B5-1</f>
        <v>-5.030903270708964E-2</v>
      </c>
      <c r="E6" s="1">
        <v>2006</v>
      </c>
      <c r="F6" s="15">
        <v>138207589</v>
      </c>
      <c r="G6" s="28">
        <f>F6/$B6</f>
        <v>0.51371098839171836</v>
      </c>
      <c r="H6" s="15">
        <f>$B21*G6</f>
        <v>141347283.53331196</v>
      </c>
      <c r="I6" s="27">
        <f>H6/H5-1</f>
        <v>6.0270457772932939E-3</v>
      </c>
      <c r="K6" s="1">
        <v>2006</v>
      </c>
      <c r="L6" s="15">
        <v>68326693</v>
      </c>
      <c r="M6" s="28">
        <f>L6/$B6</f>
        <v>0.25396704514227147</v>
      </c>
      <c r="N6" s="15">
        <f>$B21*M6</f>
        <v>69878886.667826623</v>
      </c>
      <c r="O6" s="27">
        <f>N6/N5-1</f>
        <v>6.3632871366858801E-4</v>
      </c>
    </row>
    <row r="7" spans="1:15" x14ac:dyDescent="0.25">
      <c r="A7" s="1">
        <v>2007</v>
      </c>
      <c r="B7" s="15">
        <f>NormalizedAnnualDataSumm2!B6</f>
        <v>277453829.56999993</v>
      </c>
      <c r="C7" s="16">
        <f>B7/B6-1</f>
        <v>3.1282594919386231E-2</v>
      </c>
      <c r="E7" s="1">
        <v>2007</v>
      </c>
      <c r="F7" s="15">
        <v>139603876</v>
      </c>
      <c r="G7" s="28">
        <f>F7/$B7</f>
        <v>0.50316074647936615</v>
      </c>
      <c r="H7" s="15">
        <f>$B22*G7</f>
        <v>138791538.87098327</v>
      </c>
      <c r="I7" s="27">
        <f>H7/H6-1</f>
        <v>-1.8081314323429298E-2</v>
      </c>
      <c r="K7" s="1">
        <v>2007</v>
      </c>
      <c r="L7" s="15">
        <v>69632805</v>
      </c>
      <c r="M7" s="28">
        <f>L7/$B7</f>
        <v>0.25097078352790247</v>
      </c>
      <c r="N7" s="15">
        <f>$B22*M7</f>
        <v>69227620.598822758</v>
      </c>
      <c r="O7" s="27">
        <f>N7/N6-1</f>
        <v>-9.3199262332225308E-3</v>
      </c>
    </row>
    <row r="8" spans="1:15" x14ac:dyDescent="0.25">
      <c r="A8" s="1">
        <v>2008</v>
      </c>
      <c r="B8" s="15">
        <f>NormalizedAnnualDataSumm2!B7</f>
        <v>277015109.06000006</v>
      </c>
      <c r="C8" s="16">
        <f>B8/B7-1</f>
        <v>-1.5812378970576635E-3</v>
      </c>
      <c r="E8" s="1">
        <v>2008</v>
      </c>
      <c r="F8" s="15">
        <v>136970688</v>
      </c>
      <c r="G8" s="28">
        <f>F8/$B8</f>
        <v>0.49445204799400616</v>
      </c>
      <c r="H8" s="15">
        <f>$B23*G8</f>
        <v>135939182.80085751</v>
      </c>
      <c r="I8" s="27">
        <f>H8/H7-1</f>
        <v>-2.0551368572815032E-2</v>
      </c>
      <c r="K8" s="1">
        <v>2008</v>
      </c>
      <c r="L8" s="15">
        <v>67284782</v>
      </c>
      <c r="M8" s="28">
        <f>L8/$B8</f>
        <v>0.24289210154752411</v>
      </c>
      <c r="N8" s="15">
        <f>$B23*M8</f>
        <v>66778070.648326203</v>
      </c>
      <c r="O8" s="27">
        <f>N8/N7-1</f>
        <v>-3.5383997446507776E-2</v>
      </c>
    </row>
    <row r="9" spans="1:15" x14ac:dyDescent="0.25">
      <c r="A9" s="1">
        <v>2009</v>
      </c>
      <c r="B9" s="15">
        <f>NormalizedAnnualDataSumm2!B8</f>
        <v>266610077.42000002</v>
      </c>
      <c r="C9" s="16">
        <f>B9/B8-1</f>
        <v>-3.7561242328288946E-2</v>
      </c>
      <c r="E9" s="1">
        <v>2009</v>
      </c>
      <c r="F9" s="15">
        <v>135328095</v>
      </c>
      <c r="G9" s="28">
        <f>F9/$B9</f>
        <v>0.507588071349655</v>
      </c>
      <c r="H9" s="15">
        <f>$B24*G9</f>
        <v>133240000.69201797</v>
      </c>
      <c r="I9" s="27">
        <f>H9/H8-1</f>
        <v>-1.9855806495421402E-2</v>
      </c>
      <c r="K9" s="1">
        <v>2009</v>
      </c>
      <c r="L9" s="15">
        <v>64699032</v>
      </c>
      <c r="M9" s="28">
        <f>L9/$B9</f>
        <v>0.24267286753034992</v>
      </c>
      <c r="N9" s="15">
        <f>$B24*M9</f>
        <v>63700734.636461794</v>
      </c>
      <c r="O9" s="27">
        <f>N9/N8-1</f>
        <v>-4.6083032678056912E-2</v>
      </c>
    </row>
    <row r="10" spans="1:15" x14ac:dyDescent="0.25">
      <c r="A10" s="1">
        <v>2010</v>
      </c>
      <c r="B10" s="15">
        <f>NormalizedAnnualDataSumm2!B9</f>
        <v>261466185.15000004</v>
      </c>
      <c r="C10" s="16">
        <f>B10/B9-1</f>
        <v>-1.9293690320252299E-2</v>
      </c>
      <c r="E10" s="1">
        <v>2010</v>
      </c>
      <c r="F10" s="15">
        <v>137431624</v>
      </c>
      <c r="G10" s="28">
        <f>F10/$B10</f>
        <v>0.52561911178364085</v>
      </c>
      <c r="H10" s="15">
        <f>$B25*G10</f>
        <v>137583112.15218925</v>
      </c>
      <c r="I10" s="27">
        <f>H10/H9-1</f>
        <v>3.2596153089268665E-2</v>
      </c>
      <c r="K10" s="1">
        <v>2010</v>
      </c>
      <c r="L10" s="15">
        <v>65179456</v>
      </c>
      <c r="M10" s="28">
        <f>L10/$B10</f>
        <v>0.24928445704214991</v>
      </c>
      <c r="N10" s="15">
        <f>$B25*M10</f>
        <v>65251302.021044903</v>
      </c>
      <c r="O10" s="27">
        <f>N10/N9-1</f>
        <v>2.4341436459597299E-2</v>
      </c>
    </row>
    <row r="11" spans="1:15" x14ac:dyDescent="0.25">
      <c r="A11" s="1">
        <v>2011</v>
      </c>
      <c r="B11" s="15">
        <f>NormalizedAnnualDataSumm2!B10</f>
        <v>262568154.00400001</v>
      </c>
      <c r="C11" s="16">
        <f>B11/B10-1</f>
        <v>4.2145750257065462E-3</v>
      </c>
      <c r="E11" s="1">
        <v>2011</v>
      </c>
      <c r="F11" s="15">
        <v>137110454</v>
      </c>
      <c r="G11" s="28">
        <f>F11/$B11</f>
        <v>0.52218996062222856</v>
      </c>
      <c r="H11" s="15">
        <f>$B26*G11</f>
        <v>137393100.5236901</v>
      </c>
      <c r="I11" s="27">
        <f>H11/H10-1</f>
        <v>-1.3810679634065348E-3</v>
      </c>
      <c r="K11" s="1">
        <v>2011</v>
      </c>
      <c r="L11" s="15">
        <v>63567429</v>
      </c>
      <c r="M11" s="28">
        <f>L11/$B11</f>
        <v>0.24209877713895039</v>
      </c>
      <c r="N11" s="15">
        <f>$B26*M11</f>
        <v>63698470.159172058</v>
      </c>
      <c r="O11" s="27">
        <f>N11/N10-1</f>
        <v>-2.3797714586170637E-2</v>
      </c>
    </row>
    <row r="12" spans="1:15" x14ac:dyDescent="0.25">
      <c r="A12" s="1">
        <v>2012</v>
      </c>
      <c r="B12" s="15">
        <f>NormalizedAnnualDataSumm2!B11</f>
        <v>255429248.69999993</v>
      </c>
      <c r="C12" s="16">
        <f>B12/B11-1</f>
        <v>-2.7188770592077693E-2</v>
      </c>
      <c r="E12" s="1">
        <v>2012</v>
      </c>
      <c r="F12" s="15">
        <v>135123779</v>
      </c>
      <c r="G12" s="28">
        <f>F12/$B12</f>
        <v>0.52900668066679413</v>
      </c>
      <c r="H12" s="15">
        <f>$B27*G12</f>
        <v>138964854.85854027</v>
      </c>
      <c r="I12" s="27">
        <f>H12/H11-1</f>
        <v>1.1439834524872294E-2</v>
      </c>
      <c r="K12" s="1">
        <v>2012</v>
      </c>
      <c r="L12" s="15">
        <v>62255637</v>
      </c>
      <c r="M12" s="28">
        <f>L12/$B12</f>
        <v>0.24372947623206168</v>
      </c>
      <c r="N12" s="15">
        <f>$B27*M12</f>
        <v>64025337.53759928</v>
      </c>
      <c r="O12" s="27">
        <f>N12/N11-1</f>
        <v>5.1314792586139024E-3</v>
      </c>
    </row>
    <row r="13" spans="1:15" x14ac:dyDescent="0.25">
      <c r="A13" s="1">
        <v>2013</v>
      </c>
      <c r="B13" s="15">
        <f>NormalizedAnnualDataSumm2!B12</f>
        <v>265429952.00999999</v>
      </c>
      <c r="C13" s="16">
        <f>B13/B12-1</f>
        <v>3.9152537780611896E-2</v>
      </c>
      <c r="E13" s="1">
        <v>2013</v>
      </c>
      <c r="F13" s="15">
        <v>137844076</v>
      </c>
      <c r="G13" s="28">
        <f>F13/$B13</f>
        <v>0.51932374231377909</v>
      </c>
      <c r="H13" s="15">
        <f>$B28*G13</f>
        <v>135617896.10314506</v>
      </c>
      <c r="I13" s="27">
        <f>H13/H12-1</f>
        <v>-2.4084929666585486E-2</v>
      </c>
      <c r="K13" s="1">
        <v>2013</v>
      </c>
      <c r="L13" s="15">
        <v>64506324</v>
      </c>
      <c r="M13" s="28">
        <f>L13/$B13</f>
        <v>0.24302579084055195</v>
      </c>
      <c r="N13" s="15">
        <f>$B28*M13</f>
        <v>63464547.770829216</v>
      </c>
      <c r="O13" s="27">
        <f>N13/N12-1</f>
        <v>-8.7588724767087012E-3</v>
      </c>
    </row>
    <row r="14" spans="1:15" s="26" customFormat="1" x14ac:dyDescent="0.25">
      <c r="A14" s="23" t="s">
        <v>60</v>
      </c>
      <c r="C14" s="30">
        <f>(B13/B5)^(1/8)-1</f>
        <v>-8.1068293906138011E-3</v>
      </c>
      <c r="E14" s="19">
        <v>2014</v>
      </c>
      <c r="G14" s="25"/>
      <c r="H14" s="18">
        <f>G$13*$B29</f>
        <v>135922351.24551848</v>
      </c>
      <c r="I14" s="24">
        <f>H14/H13-1</f>
        <v>2.2449481309005925E-3</v>
      </c>
      <c r="K14" s="19">
        <v>2014</v>
      </c>
      <c r="M14" s="25"/>
      <c r="N14" s="18">
        <f>M$13*$B29</f>
        <v>63607022.388725787</v>
      </c>
      <c r="O14" s="24">
        <f>N14/N13-1</f>
        <v>2.2449481309005925E-3</v>
      </c>
    </row>
    <row r="15" spans="1:15" x14ac:dyDescent="0.25">
      <c r="E15" s="19">
        <v>2015</v>
      </c>
      <c r="H15" s="18">
        <f>G$13*$B30</f>
        <v>136315597.68596467</v>
      </c>
      <c r="I15" s="24">
        <f>H15/H14-1</f>
        <v>2.8931697902714326E-3</v>
      </c>
      <c r="K15" s="19">
        <v>2015</v>
      </c>
      <c r="N15" s="18">
        <f>M$13*$B30</f>
        <v>63791048.304349974</v>
      </c>
      <c r="O15" s="24">
        <f>N15/N14-1</f>
        <v>2.8931697902714326E-3</v>
      </c>
    </row>
    <row r="16" spans="1:15" x14ac:dyDescent="0.25">
      <c r="H16" s="18"/>
      <c r="I16" s="24"/>
    </row>
    <row r="18" spans="1:15" x14ac:dyDescent="0.25">
      <c r="A18" s="10" t="s">
        <v>59</v>
      </c>
      <c r="E18" s="29" t="s">
        <v>58</v>
      </c>
      <c r="F18" s="29"/>
      <c r="G18" s="29"/>
      <c r="H18" s="29"/>
      <c r="I18" s="29"/>
      <c r="K18" s="29" t="s">
        <v>57</v>
      </c>
      <c r="L18" s="29"/>
      <c r="M18" s="29"/>
      <c r="N18" s="29"/>
      <c r="O18" s="29"/>
    </row>
    <row r="19" spans="1:15" x14ac:dyDescent="0.25">
      <c r="A19" s="1" t="s">
        <v>1</v>
      </c>
      <c r="B19" s="1" t="s">
        <v>56</v>
      </c>
      <c r="C19" s="1" t="s">
        <v>43</v>
      </c>
      <c r="E19" s="1" t="s">
        <v>1</v>
      </c>
      <c r="F19" s="1" t="str">
        <f>F4</f>
        <v>Actual kWh</v>
      </c>
      <c r="G19" s="25" t="s">
        <v>55</v>
      </c>
      <c r="H19" s="1" t="str">
        <f>H4</f>
        <v>Normalized kWh</v>
      </c>
      <c r="I19" s="25" t="s">
        <v>43</v>
      </c>
      <c r="K19" s="1" t="s">
        <v>1</v>
      </c>
      <c r="L19" s="1" t="str">
        <f>L4</f>
        <v>Actual kWh</v>
      </c>
      <c r="M19" s="25" t="s">
        <v>55</v>
      </c>
      <c r="N19" s="1" t="str">
        <f>N4</f>
        <v>Normalized kWh</v>
      </c>
      <c r="O19" s="25" t="s">
        <v>43</v>
      </c>
    </row>
    <row r="20" spans="1:15" x14ac:dyDescent="0.25">
      <c r="A20" s="1">
        <v>2005</v>
      </c>
      <c r="B20" s="15">
        <f>NormalizedAnnualDataSumm2!D4</f>
        <v>277538757.22786015</v>
      </c>
      <c r="C20" s="25"/>
      <c r="E20" s="1">
        <v>2005</v>
      </c>
      <c r="F20" s="15">
        <v>4255224</v>
      </c>
      <c r="G20" s="28">
        <f>F20/$B5</f>
        <v>1.5020752795510484E-2</v>
      </c>
      <c r="H20" s="15">
        <f>$B20*G20</f>
        <v>4168841.0634928858</v>
      </c>
      <c r="I20" s="26"/>
      <c r="K20" s="1">
        <v>2005</v>
      </c>
      <c r="L20" s="15">
        <v>914396</v>
      </c>
      <c r="M20" s="28">
        <f>L20/$B5</f>
        <v>3.2277774973076866E-3</v>
      </c>
      <c r="N20" s="15">
        <f>$B20*M20</f>
        <v>895833.35521082801</v>
      </c>
      <c r="O20" s="26"/>
    </row>
    <row r="21" spans="1:15" x14ac:dyDescent="0.25">
      <c r="A21" s="1">
        <v>2006</v>
      </c>
      <c r="B21" s="15">
        <f>NormalizedAnnualDataSumm2!D5</f>
        <v>275149425.89768177</v>
      </c>
      <c r="C21" s="27">
        <f>B21/B20-1</f>
        <v>-8.6090006096580796E-3</v>
      </c>
      <c r="E21" s="1">
        <v>2006</v>
      </c>
      <c r="F21" s="15">
        <v>3852878</v>
      </c>
      <c r="G21" s="28">
        <f>F21/$B6</f>
        <v>1.4320962979339049E-2</v>
      </c>
      <c r="H21" s="15">
        <f>$B21*G21</f>
        <v>3940404.7420670935</v>
      </c>
      <c r="I21" s="27">
        <f>H21/H20-1</f>
        <v>-5.4796121499147699E-2</v>
      </c>
      <c r="K21" s="1">
        <v>2006</v>
      </c>
      <c r="L21" s="15">
        <v>776820</v>
      </c>
      <c r="M21" s="28">
        <f>L21/$B6</f>
        <v>2.8874027315710904E-3</v>
      </c>
      <c r="N21" s="15">
        <f>$B21*M21</f>
        <v>794467.20392718364</v>
      </c>
      <c r="O21" s="27">
        <f>N21/N20-1</f>
        <v>-0.113152910297461</v>
      </c>
    </row>
    <row r="22" spans="1:15" x14ac:dyDescent="0.25">
      <c r="A22" s="1">
        <v>2007</v>
      </c>
      <c r="B22" s="15">
        <f>NormalizedAnnualDataSumm2!D6</f>
        <v>275839361.16263574</v>
      </c>
      <c r="C22" s="27">
        <f>B22/B21-1</f>
        <v>2.5074930202126922E-3</v>
      </c>
      <c r="E22" s="1">
        <v>2007</v>
      </c>
      <c r="F22" s="15">
        <v>4054439</v>
      </c>
      <c r="G22" s="28">
        <f>F22/$B7</f>
        <v>1.4613022304588842E-2</v>
      </c>
      <c r="H22" s="15">
        <f>$B22*G22</f>
        <v>4030846.7371531334</v>
      </c>
      <c r="I22" s="27">
        <f>H22/H21-1</f>
        <v>2.2952463263607559E-2</v>
      </c>
      <c r="K22" s="1">
        <v>2007</v>
      </c>
      <c r="L22" s="15">
        <v>732005</v>
      </c>
      <c r="M22" s="28">
        <f>L22/$B7</f>
        <v>2.6382948151570549E-3</v>
      </c>
      <c r="N22" s="15">
        <f>$B22*M22</f>
        <v>727745.5563716162</v>
      </c>
      <c r="O22" s="27">
        <f>N22/N21-1</f>
        <v>-8.3982884662515023E-2</v>
      </c>
    </row>
    <row r="23" spans="1:15" x14ac:dyDescent="0.25">
      <c r="A23" s="1">
        <v>2008</v>
      </c>
      <c r="B23" s="15">
        <f>NormalizedAnnualDataSumm2!D7</f>
        <v>274928950.85046828</v>
      </c>
      <c r="C23" s="27">
        <f>B23/B22-1</f>
        <v>-3.3005090656031966E-3</v>
      </c>
      <c r="E23" s="1">
        <v>2008</v>
      </c>
      <c r="F23" s="15">
        <v>4016517.1289999997</v>
      </c>
      <c r="G23" s="28">
        <f>F23/$B8</f>
        <v>1.4499270969837398E-2</v>
      </c>
      <c r="H23" s="15">
        <f>$B23*G23</f>
        <v>3986269.3558340473</v>
      </c>
      <c r="I23" s="27">
        <f>H23/H22-1</f>
        <v>-1.105906134019119E-2</v>
      </c>
      <c r="K23" s="1">
        <v>2008</v>
      </c>
      <c r="L23" s="15">
        <v>681719</v>
      </c>
      <c r="M23" s="28">
        <f>L23/$B8</f>
        <v>2.4609451892833151E-3</v>
      </c>
      <c r="N23" s="15">
        <f>$B23*M23</f>
        <v>676585.07899016887</v>
      </c>
      <c r="O23" s="27">
        <f>N23/N22-1</f>
        <v>-7.0299951588193133E-2</v>
      </c>
    </row>
    <row r="24" spans="1:15" x14ac:dyDescent="0.25">
      <c r="A24" s="1">
        <v>2009</v>
      </c>
      <c r="B24" s="15">
        <f>NormalizedAnnualDataSumm2!D8</f>
        <v>262496319.77705565</v>
      </c>
      <c r="C24" s="27">
        <f>B24/B23-1</f>
        <v>-4.522125092666085E-2</v>
      </c>
      <c r="E24" s="1">
        <v>2009</v>
      </c>
      <c r="F24" s="15">
        <v>3926619</v>
      </c>
      <c r="G24" s="28">
        <f>F24/$B9</f>
        <v>1.4727946662774724E-2</v>
      </c>
      <c r="H24" s="15">
        <f>$B24*G24</f>
        <v>3866031.7968511335</v>
      </c>
      <c r="I24" s="27">
        <f>H24/H23-1</f>
        <v>-3.0162928856511395E-2</v>
      </c>
      <c r="K24" s="1">
        <v>2009</v>
      </c>
      <c r="L24" s="15">
        <v>663570</v>
      </c>
      <c r="M24" s="28">
        <f>L24/$B9</f>
        <v>2.4889156719858545E-3</v>
      </c>
      <c r="N24" s="15">
        <f>$B24*M24</f>
        <v>653331.2041317242</v>
      </c>
      <c r="O24" s="27">
        <f>N24/N23-1</f>
        <v>-3.4369476331272408E-2</v>
      </c>
    </row>
    <row r="25" spans="1:15" x14ac:dyDescent="0.25">
      <c r="A25" s="1">
        <v>2010</v>
      </c>
      <c r="B25" s="15">
        <f>NormalizedAnnualDataSumm2!D9</f>
        <v>261754394.13782617</v>
      </c>
      <c r="C25" s="27">
        <f>B25/B24-1</f>
        <v>-2.8264230137001745E-3</v>
      </c>
      <c r="E25" s="1">
        <v>2010</v>
      </c>
      <c r="F25" s="15">
        <v>3885021</v>
      </c>
      <c r="G25" s="28">
        <f>F25/$B10</f>
        <v>1.4858598245777784E-2</v>
      </c>
      <c r="H25" s="15">
        <f>$B25*G25</f>
        <v>3889303.3815609305</v>
      </c>
      <c r="I25" s="27">
        <f>H25/H24-1</f>
        <v>6.0195016318158601E-3</v>
      </c>
      <c r="K25" s="1">
        <v>2010</v>
      </c>
      <c r="L25" s="15">
        <v>673251</v>
      </c>
      <c r="M25" s="28">
        <f>L25/$B10</f>
        <v>2.5749065777426017E-3</v>
      </c>
      <c r="N25" s="15">
        <f>$B25*M25</f>
        <v>673993.11121851811</v>
      </c>
      <c r="O25" s="27">
        <f>N25/N24-1</f>
        <v>3.1625471056833332E-2</v>
      </c>
    </row>
    <row r="26" spans="1:15" x14ac:dyDescent="0.25">
      <c r="A26" s="1">
        <v>2011</v>
      </c>
      <c r="B26" s="15">
        <f>NormalizedAnnualDataSumm2!D10</f>
        <v>263109425.46650246</v>
      </c>
      <c r="C26" s="27">
        <f>B26/B25-1</f>
        <v>5.1767281047545577E-3</v>
      </c>
      <c r="E26" s="1">
        <v>2011</v>
      </c>
      <c r="F26" s="15">
        <v>3814545</v>
      </c>
      <c r="G26" s="28">
        <f>F26/$B11</f>
        <v>1.4527828077512739E-2</v>
      </c>
      <c r="H26" s="15">
        <f>$B26*G26</f>
        <v>3822408.4987504994</v>
      </c>
      <c r="I26" s="27">
        <f>H26/H25-1</f>
        <v>-1.7199708083349252E-2</v>
      </c>
      <c r="K26" s="1">
        <v>2011</v>
      </c>
      <c r="L26" s="15">
        <v>666441</v>
      </c>
      <c r="M26" s="28">
        <f>L26/$B11</f>
        <v>2.5381638627426512E-3</v>
      </c>
      <c r="N26" s="15">
        <f>$B26*M26</f>
        <v>667814.83566605754</v>
      </c>
      <c r="O26" s="27">
        <f>N26/N25-1</f>
        <v>-9.1666746286038769E-3</v>
      </c>
    </row>
    <row r="27" spans="1:15" x14ac:dyDescent="0.25">
      <c r="A27" s="1">
        <v>2012</v>
      </c>
      <c r="B27" s="15">
        <f>NormalizedAnnualDataSumm2!D11</f>
        <v>262690169.96794823</v>
      </c>
      <c r="C27" s="27">
        <f>B27/B26-1</f>
        <v>-1.5934643839188301E-3</v>
      </c>
      <c r="E27" s="1">
        <v>2012</v>
      </c>
      <c r="F27" s="15">
        <v>3709946</v>
      </c>
      <c r="G27" s="28">
        <f>F27/$B12</f>
        <v>1.4524358580239606E-2</v>
      </c>
      <c r="H27" s="15">
        <f>$B27*G27</f>
        <v>3815406.2241185694</v>
      </c>
      <c r="I27" s="27">
        <f>H27/H26-1</f>
        <v>-1.8319011780710825E-3</v>
      </c>
      <c r="K27" s="1">
        <v>2012</v>
      </c>
      <c r="L27" s="15">
        <v>667380</v>
      </c>
      <c r="M27" s="28">
        <f>L27/$B12</f>
        <v>2.612778307091345E-3</v>
      </c>
      <c r="N27" s="15">
        <f>$B27*M27</f>
        <v>686351.17757839349</v>
      </c>
      <c r="O27" s="27">
        <f>N27/N26-1</f>
        <v>2.7756708779685058E-2</v>
      </c>
    </row>
    <row r="28" spans="1:15" x14ac:dyDescent="0.25">
      <c r="A28" s="1">
        <v>2013</v>
      </c>
      <c r="B28" s="15">
        <f>NormalizedAnnualDataSumm2!D12</f>
        <v>261143262.00245965</v>
      </c>
      <c r="C28" s="27">
        <f>B28/B27-1</f>
        <v>-5.8887166035841432E-3</v>
      </c>
      <c r="E28" s="1">
        <v>2013</v>
      </c>
      <c r="F28" s="15">
        <v>3773971</v>
      </c>
      <c r="G28" s="28">
        <f>F28/$B13</f>
        <v>1.4218331320264175E-2</v>
      </c>
      <c r="H28" s="15">
        <f>$B28*G28</f>
        <v>3713021.4212055253</v>
      </c>
      <c r="I28" s="27">
        <f>H28/H27-1</f>
        <v>-2.6834574590205551E-2</v>
      </c>
      <c r="K28" s="1">
        <v>2013</v>
      </c>
      <c r="L28" s="15">
        <v>664332</v>
      </c>
      <c r="M28" s="28">
        <f>L28/$B13</f>
        <v>2.5028524285570135E-3</v>
      </c>
      <c r="N28" s="15">
        <f>$B28*M28</f>
        <v>653603.0475041566</v>
      </c>
      <c r="O28" s="27">
        <f>N28/N27-1</f>
        <v>-4.7713373480001708E-2</v>
      </c>
    </row>
    <row r="29" spans="1:15" x14ac:dyDescent="0.25">
      <c r="A29" s="1">
        <v>2014</v>
      </c>
      <c r="B29" s="18">
        <f>NormalizedAnnualDataSumm2!D13</f>
        <v>261729515.08038935</v>
      </c>
      <c r="C29" s="24">
        <f>B29/B28-1</f>
        <v>2.2449481309005925E-3</v>
      </c>
      <c r="E29" s="19">
        <v>2014</v>
      </c>
      <c r="F29" s="26"/>
      <c r="G29" s="25"/>
      <c r="H29" s="18">
        <f>G$28*$B29</f>
        <v>3721356.9617050546</v>
      </c>
      <c r="I29" s="24">
        <f>H29/H28-1</f>
        <v>2.2449481309005925E-3</v>
      </c>
      <c r="K29" s="19">
        <v>2014</v>
      </c>
      <c r="L29" s="26"/>
      <c r="M29" s="25"/>
      <c r="N29" s="18">
        <f>M$28*$B29</f>
        <v>655070.35244400194</v>
      </c>
      <c r="O29" s="24">
        <f>N29/N28-1</f>
        <v>2.2449481309005925E-3</v>
      </c>
    </row>
    <row r="30" spans="1:15" x14ac:dyDescent="0.25">
      <c r="A30" s="1">
        <v>2015</v>
      </c>
      <c r="B30" s="18">
        <f>NormalizedAnnualDataSumm2!D14</f>
        <v>262486743.00664234</v>
      </c>
      <c r="C30" s="24">
        <f>B30/B29-1</f>
        <v>2.8931697902714326E-3</v>
      </c>
      <c r="E30" s="19">
        <v>2015</v>
      </c>
      <c r="H30" s="18">
        <f>G$28*$B30</f>
        <v>3732123.4792454764</v>
      </c>
      <c r="I30" s="24">
        <f>H30/H29-1</f>
        <v>2.8931697902716547E-3</v>
      </c>
      <c r="K30" s="19">
        <v>2015</v>
      </c>
      <c r="N30" s="18">
        <f>M$28*$B30</f>
        <v>656965.58219819551</v>
      </c>
      <c r="O30" s="24">
        <f>N30/N29-1</f>
        <v>2.8931697902716547E-3</v>
      </c>
    </row>
    <row r="31" spans="1:15" x14ac:dyDescent="0.25">
      <c r="A31" s="23"/>
    </row>
  </sheetData>
  <mergeCells count="4">
    <mergeCell ref="E18:I18"/>
    <mergeCell ref="E3:I3"/>
    <mergeCell ref="K3:O3"/>
    <mergeCell ref="K18:O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9"/>
  <sheetViews>
    <sheetView workbookViewId="0">
      <selection activeCell="I1" sqref="I1:I1048576"/>
    </sheetView>
  </sheetViews>
  <sheetFormatPr defaultRowHeight="15" x14ac:dyDescent="0.25"/>
  <cols>
    <col min="2" max="2" width="11.28515625" bestFit="1" customWidth="1"/>
    <col min="3" max="4" width="12.140625" customWidth="1"/>
    <col min="8" max="8" width="10" bestFit="1" customWidth="1"/>
  </cols>
  <sheetData>
    <row r="1" spans="1:10" x14ac:dyDescent="0.25">
      <c r="A1" t="s">
        <v>10</v>
      </c>
      <c r="B1" t="s">
        <v>44</v>
      </c>
      <c r="C1" t="s">
        <v>11</v>
      </c>
      <c r="D1" t="s">
        <v>12</v>
      </c>
      <c r="E1" t="s">
        <v>13</v>
      </c>
      <c r="F1" t="s">
        <v>14</v>
      </c>
      <c r="G1" t="s">
        <v>50</v>
      </c>
      <c r="H1" t="s">
        <v>51</v>
      </c>
      <c r="I1" t="s">
        <v>52</v>
      </c>
      <c r="J1" t="s">
        <v>53</v>
      </c>
    </row>
    <row r="2" spans="1:10" x14ac:dyDescent="0.25">
      <c r="A2" s="5">
        <v>38353</v>
      </c>
      <c r="B2" s="20">
        <v>28622997.07</v>
      </c>
      <c r="C2">
        <v>775.7</v>
      </c>
      <c r="D2">
        <v>0</v>
      </c>
      <c r="E2">
        <v>262.8</v>
      </c>
      <c r="F2">
        <v>20</v>
      </c>
      <c r="G2">
        <v>0</v>
      </c>
      <c r="H2">
        <v>0</v>
      </c>
      <c r="I2">
        <v>1</v>
      </c>
      <c r="J2">
        <v>31</v>
      </c>
    </row>
    <row r="3" spans="1:10" x14ac:dyDescent="0.25">
      <c r="A3" s="5">
        <v>38384</v>
      </c>
      <c r="B3" s="20">
        <v>24248151.560000002</v>
      </c>
      <c r="C3">
        <v>650.9</v>
      </c>
      <c r="D3">
        <v>0</v>
      </c>
      <c r="E3">
        <v>262.7</v>
      </c>
      <c r="F3">
        <v>20</v>
      </c>
      <c r="G3">
        <v>0</v>
      </c>
      <c r="H3">
        <v>0</v>
      </c>
      <c r="I3">
        <v>1</v>
      </c>
      <c r="J3">
        <v>28</v>
      </c>
    </row>
    <row r="4" spans="1:10" x14ac:dyDescent="0.25">
      <c r="A4" s="5">
        <v>38412</v>
      </c>
      <c r="B4" s="20">
        <v>25340650.720000003</v>
      </c>
      <c r="C4">
        <v>645</v>
      </c>
      <c r="D4">
        <v>0</v>
      </c>
      <c r="E4">
        <v>262.5</v>
      </c>
      <c r="F4">
        <v>21</v>
      </c>
      <c r="G4">
        <v>1</v>
      </c>
      <c r="H4">
        <v>0</v>
      </c>
      <c r="I4">
        <v>1</v>
      </c>
      <c r="J4">
        <v>31</v>
      </c>
    </row>
    <row r="5" spans="1:10" x14ac:dyDescent="0.25">
      <c r="A5" s="5">
        <v>38443</v>
      </c>
      <c r="B5" s="20">
        <v>20286648.91</v>
      </c>
      <c r="C5">
        <v>310.3</v>
      </c>
      <c r="D5">
        <v>0</v>
      </c>
      <c r="E5">
        <v>264.7</v>
      </c>
      <c r="F5">
        <v>21</v>
      </c>
      <c r="G5">
        <v>1</v>
      </c>
      <c r="H5">
        <v>0</v>
      </c>
      <c r="I5">
        <v>1</v>
      </c>
      <c r="J5">
        <v>30</v>
      </c>
    </row>
    <row r="6" spans="1:10" x14ac:dyDescent="0.25">
      <c r="A6" s="5">
        <v>38473</v>
      </c>
      <c r="B6" s="20">
        <v>19819607.190000001</v>
      </c>
      <c r="C6">
        <v>198.5</v>
      </c>
      <c r="D6">
        <v>0</v>
      </c>
      <c r="E6">
        <v>267.3</v>
      </c>
      <c r="F6">
        <v>21</v>
      </c>
      <c r="G6">
        <v>1</v>
      </c>
      <c r="H6">
        <v>0</v>
      </c>
      <c r="I6">
        <v>1</v>
      </c>
      <c r="J6">
        <v>31</v>
      </c>
    </row>
    <row r="7" spans="1:10" x14ac:dyDescent="0.25">
      <c r="A7" s="5">
        <v>38504</v>
      </c>
      <c r="B7" s="20">
        <v>24239634.66</v>
      </c>
      <c r="C7">
        <v>11.4</v>
      </c>
      <c r="D7">
        <v>121.1</v>
      </c>
      <c r="E7">
        <v>272.39999999999998</v>
      </c>
      <c r="F7">
        <v>22</v>
      </c>
      <c r="G7">
        <v>0</v>
      </c>
      <c r="H7">
        <v>0</v>
      </c>
      <c r="I7">
        <v>1</v>
      </c>
      <c r="J7">
        <v>30</v>
      </c>
    </row>
    <row r="8" spans="1:10" x14ac:dyDescent="0.25">
      <c r="A8" s="5">
        <v>38534</v>
      </c>
      <c r="B8" s="20">
        <v>25395311.940000001</v>
      </c>
      <c r="C8">
        <v>1.5</v>
      </c>
      <c r="D8">
        <v>137.5</v>
      </c>
      <c r="E8">
        <v>277.5</v>
      </c>
      <c r="F8">
        <v>20</v>
      </c>
      <c r="G8">
        <v>0</v>
      </c>
      <c r="H8">
        <v>0</v>
      </c>
      <c r="I8">
        <v>1</v>
      </c>
      <c r="J8">
        <v>31</v>
      </c>
    </row>
    <row r="9" spans="1:10" x14ac:dyDescent="0.25">
      <c r="A9" s="5">
        <v>38565</v>
      </c>
      <c r="B9" s="20">
        <v>24070887.219999999</v>
      </c>
      <c r="C9">
        <v>4.5</v>
      </c>
      <c r="D9">
        <v>106.3</v>
      </c>
      <c r="E9">
        <v>280.2</v>
      </c>
      <c r="F9">
        <v>22</v>
      </c>
      <c r="G9">
        <v>0</v>
      </c>
      <c r="H9">
        <v>0</v>
      </c>
      <c r="I9">
        <v>1</v>
      </c>
      <c r="J9">
        <v>31</v>
      </c>
    </row>
    <row r="10" spans="1:10" x14ac:dyDescent="0.25">
      <c r="A10" s="5">
        <v>38596</v>
      </c>
      <c r="B10" s="20">
        <v>20477242.48</v>
      </c>
      <c r="C10">
        <v>30.5</v>
      </c>
      <c r="D10">
        <v>34.700000000000003</v>
      </c>
      <c r="E10">
        <v>275.89999999999998</v>
      </c>
      <c r="F10">
        <v>21</v>
      </c>
      <c r="G10">
        <v>0</v>
      </c>
      <c r="H10">
        <v>1</v>
      </c>
      <c r="I10">
        <v>1</v>
      </c>
      <c r="J10">
        <v>30</v>
      </c>
    </row>
    <row r="11" spans="1:10" x14ac:dyDescent="0.25">
      <c r="A11" s="5">
        <v>38626</v>
      </c>
      <c r="B11" s="20">
        <v>20828690.909999996</v>
      </c>
      <c r="C11">
        <v>228.3</v>
      </c>
      <c r="D11">
        <v>8.6999999999999993</v>
      </c>
      <c r="E11">
        <v>268.8</v>
      </c>
      <c r="F11">
        <v>20</v>
      </c>
      <c r="G11">
        <v>0</v>
      </c>
      <c r="H11">
        <v>1</v>
      </c>
      <c r="I11">
        <v>1</v>
      </c>
      <c r="J11">
        <v>31</v>
      </c>
    </row>
    <row r="12" spans="1:10" x14ac:dyDescent="0.25">
      <c r="A12" s="5">
        <v>38657</v>
      </c>
      <c r="B12" s="20">
        <v>22508551.010000002</v>
      </c>
      <c r="C12">
        <v>392.7</v>
      </c>
      <c r="D12">
        <v>0</v>
      </c>
      <c r="E12">
        <v>263</v>
      </c>
      <c r="F12">
        <v>22</v>
      </c>
      <c r="G12">
        <v>0</v>
      </c>
      <c r="H12">
        <v>1</v>
      </c>
      <c r="I12">
        <v>1</v>
      </c>
      <c r="J12">
        <v>30</v>
      </c>
    </row>
    <row r="13" spans="1:10" x14ac:dyDescent="0.25">
      <c r="A13" s="5">
        <v>38687</v>
      </c>
      <c r="B13" s="20">
        <v>27451289.5</v>
      </c>
      <c r="C13">
        <v>702.3</v>
      </c>
      <c r="D13">
        <v>0</v>
      </c>
      <c r="E13">
        <v>262</v>
      </c>
      <c r="F13">
        <v>20</v>
      </c>
      <c r="G13">
        <v>0</v>
      </c>
      <c r="H13">
        <v>0</v>
      </c>
      <c r="I13">
        <v>1</v>
      </c>
      <c r="J13">
        <v>31</v>
      </c>
    </row>
    <row r="14" spans="1:10" x14ac:dyDescent="0.25">
      <c r="A14" s="5">
        <v>38718</v>
      </c>
      <c r="B14" s="20">
        <v>25519571.829999998</v>
      </c>
      <c r="C14">
        <v>554.70000000000005</v>
      </c>
      <c r="D14">
        <v>0</v>
      </c>
      <c r="E14">
        <v>260</v>
      </c>
      <c r="F14">
        <v>21</v>
      </c>
      <c r="G14">
        <v>0</v>
      </c>
      <c r="H14">
        <v>0</v>
      </c>
      <c r="I14">
        <f>I2+1</f>
        <v>2</v>
      </c>
      <c r="J14">
        <v>31</v>
      </c>
    </row>
    <row r="15" spans="1:10" x14ac:dyDescent="0.25">
      <c r="A15" s="5">
        <v>38749</v>
      </c>
      <c r="B15" s="20">
        <v>23636616.529999997</v>
      </c>
      <c r="C15">
        <v>609.29999999999995</v>
      </c>
      <c r="D15">
        <v>0</v>
      </c>
      <c r="E15">
        <v>257.39999999999998</v>
      </c>
      <c r="F15">
        <v>20</v>
      </c>
      <c r="G15">
        <v>0</v>
      </c>
      <c r="H15">
        <v>0</v>
      </c>
      <c r="I15">
        <f t="shared" ref="I15:I78" si="0">I3+1</f>
        <v>2</v>
      </c>
      <c r="J15">
        <v>28</v>
      </c>
    </row>
    <row r="16" spans="1:10" x14ac:dyDescent="0.25">
      <c r="A16" s="5">
        <v>38777</v>
      </c>
      <c r="B16" s="20">
        <v>24126650.760000002</v>
      </c>
      <c r="C16">
        <v>545.70000000000005</v>
      </c>
      <c r="D16">
        <v>0</v>
      </c>
      <c r="E16">
        <v>256</v>
      </c>
      <c r="F16">
        <v>23</v>
      </c>
      <c r="G16">
        <v>1</v>
      </c>
      <c r="H16">
        <v>0</v>
      </c>
      <c r="I16">
        <f t="shared" si="0"/>
        <v>2</v>
      </c>
      <c r="J16">
        <v>31</v>
      </c>
    </row>
    <row r="17" spans="1:10" x14ac:dyDescent="0.25">
      <c r="A17" s="5">
        <v>38808</v>
      </c>
      <c r="B17" s="20">
        <v>19562803.740000002</v>
      </c>
      <c r="C17">
        <v>286.10000000000002</v>
      </c>
      <c r="D17">
        <v>0</v>
      </c>
      <c r="E17">
        <v>260.7</v>
      </c>
      <c r="F17">
        <v>18</v>
      </c>
      <c r="G17">
        <v>1</v>
      </c>
      <c r="H17">
        <v>0</v>
      </c>
      <c r="I17">
        <f t="shared" si="0"/>
        <v>2</v>
      </c>
      <c r="J17">
        <v>30</v>
      </c>
    </row>
    <row r="18" spans="1:10" x14ac:dyDescent="0.25">
      <c r="A18" s="5">
        <v>38838</v>
      </c>
      <c r="B18" s="20">
        <v>19991986.050000001</v>
      </c>
      <c r="C18">
        <v>151.9</v>
      </c>
      <c r="D18">
        <v>22.9</v>
      </c>
      <c r="E18">
        <v>267.3</v>
      </c>
      <c r="F18">
        <v>22</v>
      </c>
      <c r="G18">
        <v>1</v>
      </c>
      <c r="H18">
        <v>0</v>
      </c>
      <c r="I18">
        <f t="shared" si="0"/>
        <v>2</v>
      </c>
      <c r="J18">
        <v>31</v>
      </c>
    </row>
    <row r="19" spans="1:10" x14ac:dyDescent="0.25">
      <c r="A19" s="5">
        <v>38869</v>
      </c>
      <c r="B19" s="20">
        <v>20889575.020000003</v>
      </c>
      <c r="C19">
        <v>26.7</v>
      </c>
      <c r="D19">
        <v>44.4</v>
      </c>
      <c r="E19">
        <v>270.7</v>
      </c>
      <c r="F19">
        <v>22</v>
      </c>
      <c r="G19">
        <v>0</v>
      </c>
      <c r="H19">
        <v>0</v>
      </c>
      <c r="I19">
        <f t="shared" si="0"/>
        <v>2</v>
      </c>
      <c r="J19">
        <v>30</v>
      </c>
    </row>
    <row r="20" spans="1:10" x14ac:dyDescent="0.25">
      <c r="A20" s="5">
        <v>38899</v>
      </c>
      <c r="B20" s="20">
        <v>24737970.199999999</v>
      </c>
      <c r="C20">
        <v>3.3</v>
      </c>
      <c r="D20">
        <v>133.69999999999999</v>
      </c>
      <c r="E20">
        <v>272.60000000000002</v>
      </c>
      <c r="F20">
        <v>20</v>
      </c>
      <c r="G20">
        <v>0</v>
      </c>
      <c r="H20">
        <v>0</v>
      </c>
      <c r="I20">
        <f t="shared" si="0"/>
        <v>2</v>
      </c>
      <c r="J20">
        <v>31</v>
      </c>
    </row>
    <row r="21" spans="1:10" x14ac:dyDescent="0.25">
      <c r="A21" s="5">
        <v>38930</v>
      </c>
      <c r="B21" s="20">
        <v>22593665.560000002</v>
      </c>
      <c r="C21">
        <v>5.3</v>
      </c>
      <c r="D21">
        <v>68.2</v>
      </c>
      <c r="E21">
        <v>273.3</v>
      </c>
      <c r="F21">
        <v>22</v>
      </c>
      <c r="G21">
        <v>0</v>
      </c>
      <c r="H21">
        <v>0</v>
      </c>
      <c r="I21">
        <f t="shared" si="0"/>
        <v>2</v>
      </c>
      <c r="J21">
        <v>31</v>
      </c>
    </row>
    <row r="22" spans="1:10" x14ac:dyDescent="0.25">
      <c r="A22" s="5">
        <v>38961</v>
      </c>
      <c r="B22" s="20">
        <v>19182041.209999997</v>
      </c>
      <c r="C22">
        <v>98.5</v>
      </c>
      <c r="D22">
        <v>5</v>
      </c>
      <c r="E22">
        <v>272.8</v>
      </c>
      <c r="F22">
        <v>20</v>
      </c>
      <c r="G22">
        <v>0</v>
      </c>
      <c r="H22">
        <v>1</v>
      </c>
      <c r="I22">
        <f t="shared" si="0"/>
        <v>2</v>
      </c>
      <c r="J22">
        <v>30</v>
      </c>
    </row>
    <row r="23" spans="1:10" x14ac:dyDescent="0.25">
      <c r="A23" s="5">
        <v>38991</v>
      </c>
      <c r="B23" s="20">
        <v>21407417.84</v>
      </c>
      <c r="C23">
        <v>307.89999999999998</v>
      </c>
      <c r="D23">
        <v>0.7</v>
      </c>
      <c r="E23">
        <v>270.8</v>
      </c>
      <c r="F23">
        <v>21</v>
      </c>
      <c r="G23">
        <v>0</v>
      </c>
      <c r="H23">
        <v>1</v>
      </c>
      <c r="I23">
        <f t="shared" si="0"/>
        <v>2</v>
      </c>
      <c r="J23">
        <v>31</v>
      </c>
    </row>
    <row r="24" spans="1:10" x14ac:dyDescent="0.25">
      <c r="A24" s="5">
        <v>39022</v>
      </c>
      <c r="B24" s="20">
        <v>22027561.960000001</v>
      </c>
      <c r="C24">
        <v>383.4</v>
      </c>
      <c r="D24">
        <v>0</v>
      </c>
      <c r="E24">
        <v>267.10000000000002</v>
      </c>
      <c r="F24">
        <v>22</v>
      </c>
      <c r="G24">
        <v>0</v>
      </c>
      <c r="H24">
        <v>1</v>
      </c>
      <c r="I24">
        <f t="shared" si="0"/>
        <v>2</v>
      </c>
      <c r="J24">
        <v>30</v>
      </c>
    </row>
    <row r="25" spans="1:10" x14ac:dyDescent="0.25">
      <c r="A25" s="5">
        <v>39052</v>
      </c>
      <c r="B25" s="20">
        <v>25361773.539999999</v>
      </c>
      <c r="C25">
        <v>511.9</v>
      </c>
      <c r="D25">
        <v>0</v>
      </c>
      <c r="E25">
        <v>267.7</v>
      </c>
      <c r="F25">
        <v>19</v>
      </c>
      <c r="G25">
        <v>0</v>
      </c>
      <c r="H25">
        <v>0</v>
      </c>
      <c r="I25">
        <f t="shared" si="0"/>
        <v>2</v>
      </c>
      <c r="J25">
        <v>31</v>
      </c>
    </row>
    <row r="26" spans="1:10" x14ac:dyDescent="0.25">
      <c r="A26" s="5">
        <v>39083</v>
      </c>
      <c r="B26" s="20">
        <v>25989297.806666661</v>
      </c>
      <c r="C26">
        <v>655.6</v>
      </c>
      <c r="D26">
        <v>0</v>
      </c>
      <c r="E26">
        <v>263.3</v>
      </c>
      <c r="F26">
        <v>22</v>
      </c>
      <c r="G26">
        <v>0</v>
      </c>
      <c r="H26">
        <v>0</v>
      </c>
      <c r="I26">
        <f t="shared" si="0"/>
        <v>3</v>
      </c>
      <c r="J26">
        <v>31</v>
      </c>
    </row>
    <row r="27" spans="1:10" x14ac:dyDescent="0.25">
      <c r="A27" s="5">
        <v>39114</v>
      </c>
      <c r="B27" s="20">
        <v>25405002.176666662</v>
      </c>
      <c r="C27">
        <v>758.7</v>
      </c>
      <c r="D27">
        <v>0</v>
      </c>
      <c r="E27">
        <v>261.2</v>
      </c>
      <c r="F27">
        <v>20</v>
      </c>
      <c r="G27">
        <v>0</v>
      </c>
      <c r="H27">
        <v>0</v>
      </c>
      <c r="I27">
        <f t="shared" si="0"/>
        <v>3</v>
      </c>
      <c r="J27">
        <v>28</v>
      </c>
    </row>
    <row r="28" spans="1:10" x14ac:dyDescent="0.25">
      <c r="A28" s="5">
        <v>39142</v>
      </c>
      <c r="B28" s="20">
        <v>24292353.446666665</v>
      </c>
      <c r="C28">
        <v>527</v>
      </c>
      <c r="D28">
        <v>0</v>
      </c>
      <c r="E28">
        <v>257.7</v>
      </c>
      <c r="F28">
        <v>22</v>
      </c>
      <c r="G28">
        <v>1</v>
      </c>
      <c r="H28">
        <v>0</v>
      </c>
      <c r="I28">
        <f t="shared" si="0"/>
        <v>3</v>
      </c>
      <c r="J28">
        <v>31</v>
      </c>
    </row>
    <row r="29" spans="1:10" x14ac:dyDescent="0.25">
      <c r="A29" s="5">
        <v>39173</v>
      </c>
      <c r="B29" s="20">
        <v>21175397.006666664</v>
      </c>
      <c r="C29">
        <v>371.1</v>
      </c>
      <c r="D29">
        <v>0</v>
      </c>
      <c r="E29">
        <v>260.60000000000002</v>
      </c>
      <c r="F29">
        <v>19</v>
      </c>
      <c r="G29">
        <v>1</v>
      </c>
      <c r="H29">
        <v>0</v>
      </c>
      <c r="I29">
        <f t="shared" si="0"/>
        <v>3</v>
      </c>
      <c r="J29">
        <v>30</v>
      </c>
    </row>
    <row r="30" spans="1:10" x14ac:dyDescent="0.25">
      <c r="A30" s="5">
        <v>39203</v>
      </c>
      <c r="B30" s="20">
        <v>19844241.896666665</v>
      </c>
      <c r="C30">
        <v>131.9</v>
      </c>
      <c r="D30">
        <v>22.7</v>
      </c>
      <c r="E30">
        <v>264.8</v>
      </c>
      <c r="F30">
        <v>22</v>
      </c>
      <c r="G30">
        <v>1</v>
      </c>
      <c r="H30">
        <v>0</v>
      </c>
      <c r="I30">
        <f t="shared" si="0"/>
        <v>3</v>
      </c>
      <c r="J30">
        <v>31</v>
      </c>
    </row>
    <row r="31" spans="1:10" x14ac:dyDescent="0.25">
      <c r="A31" s="5">
        <v>39234</v>
      </c>
      <c r="B31" s="20">
        <v>22507117.626666661</v>
      </c>
      <c r="C31">
        <v>23.2</v>
      </c>
      <c r="D31">
        <v>70.2</v>
      </c>
      <c r="E31">
        <v>268.39999999999998</v>
      </c>
      <c r="F31">
        <v>21</v>
      </c>
      <c r="G31">
        <v>0</v>
      </c>
      <c r="H31">
        <v>0</v>
      </c>
      <c r="I31">
        <f t="shared" si="0"/>
        <v>3</v>
      </c>
      <c r="J31">
        <v>30</v>
      </c>
    </row>
    <row r="32" spans="1:10" x14ac:dyDescent="0.25">
      <c r="A32" s="5">
        <v>39264</v>
      </c>
      <c r="B32" s="20">
        <v>22641026.906666666</v>
      </c>
      <c r="C32">
        <v>11.3</v>
      </c>
      <c r="D32">
        <v>71.599999999999994</v>
      </c>
      <c r="E32">
        <v>276.10000000000002</v>
      </c>
      <c r="F32">
        <v>21</v>
      </c>
      <c r="G32">
        <v>0</v>
      </c>
      <c r="H32">
        <v>0</v>
      </c>
      <c r="I32">
        <f t="shared" si="0"/>
        <v>3</v>
      </c>
      <c r="J32">
        <v>31</v>
      </c>
    </row>
    <row r="33" spans="1:10" x14ac:dyDescent="0.25">
      <c r="A33" s="5">
        <v>39295</v>
      </c>
      <c r="B33" s="20">
        <v>23733180.766666666</v>
      </c>
      <c r="C33">
        <v>11.5</v>
      </c>
      <c r="D33">
        <v>89.1</v>
      </c>
      <c r="E33">
        <v>278.39999999999998</v>
      </c>
      <c r="F33">
        <v>22</v>
      </c>
      <c r="G33">
        <v>0</v>
      </c>
      <c r="H33">
        <v>0</v>
      </c>
      <c r="I33">
        <f t="shared" si="0"/>
        <v>3</v>
      </c>
      <c r="J33">
        <v>31</v>
      </c>
    </row>
    <row r="34" spans="1:10" x14ac:dyDescent="0.25">
      <c r="A34" s="5">
        <v>39326</v>
      </c>
      <c r="B34" s="20">
        <v>20748753.376666665</v>
      </c>
      <c r="C34">
        <v>61</v>
      </c>
      <c r="D34">
        <v>35</v>
      </c>
      <c r="E34">
        <v>281.2</v>
      </c>
      <c r="F34">
        <v>19</v>
      </c>
      <c r="G34">
        <v>0</v>
      </c>
      <c r="H34">
        <v>1</v>
      </c>
      <c r="I34">
        <f t="shared" si="0"/>
        <v>3</v>
      </c>
      <c r="J34">
        <v>30</v>
      </c>
    </row>
    <row r="35" spans="1:10" x14ac:dyDescent="0.25">
      <c r="A35" s="5">
        <v>39356</v>
      </c>
      <c r="B35" s="20">
        <v>21043161.836666662</v>
      </c>
      <c r="C35">
        <v>149.9</v>
      </c>
      <c r="D35">
        <v>21.5</v>
      </c>
      <c r="E35">
        <v>277.7</v>
      </c>
      <c r="F35">
        <v>22</v>
      </c>
      <c r="G35">
        <v>0</v>
      </c>
      <c r="H35">
        <v>1</v>
      </c>
      <c r="I35">
        <f t="shared" si="0"/>
        <v>3</v>
      </c>
      <c r="J35">
        <v>31</v>
      </c>
    </row>
    <row r="36" spans="1:10" x14ac:dyDescent="0.25">
      <c r="A36" s="5">
        <v>39387</v>
      </c>
      <c r="B36" s="20">
        <v>23066783.216666665</v>
      </c>
      <c r="C36">
        <v>468.7</v>
      </c>
      <c r="D36">
        <v>0</v>
      </c>
      <c r="E36">
        <v>273.10000000000002</v>
      </c>
      <c r="F36">
        <v>22</v>
      </c>
      <c r="G36">
        <v>0</v>
      </c>
      <c r="H36">
        <v>1</v>
      </c>
      <c r="I36">
        <f t="shared" si="0"/>
        <v>3</v>
      </c>
      <c r="J36">
        <v>30</v>
      </c>
    </row>
    <row r="37" spans="1:10" x14ac:dyDescent="0.25">
      <c r="A37" s="5">
        <v>39417</v>
      </c>
      <c r="B37" s="20">
        <v>27007513.506666664</v>
      </c>
      <c r="C37">
        <v>657</v>
      </c>
      <c r="D37">
        <v>0</v>
      </c>
      <c r="E37">
        <v>271.7</v>
      </c>
      <c r="F37">
        <v>19</v>
      </c>
      <c r="G37">
        <v>0</v>
      </c>
      <c r="H37">
        <v>0</v>
      </c>
      <c r="I37">
        <f t="shared" si="0"/>
        <v>3</v>
      </c>
      <c r="J37">
        <v>31</v>
      </c>
    </row>
    <row r="38" spans="1:10" x14ac:dyDescent="0.25">
      <c r="A38" s="5">
        <v>39448</v>
      </c>
      <c r="B38" s="20">
        <v>26898401.383333337</v>
      </c>
      <c r="C38">
        <v>639</v>
      </c>
      <c r="D38">
        <v>0</v>
      </c>
      <c r="E38">
        <v>269.10000000000002</v>
      </c>
      <c r="F38">
        <v>22</v>
      </c>
      <c r="G38">
        <v>0</v>
      </c>
      <c r="H38">
        <v>0</v>
      </c>
      <c r="I38">
        <f t="shared" si="0"/>
        <v>4</v>
      </c>
      <c r="J38">
        <v>31</v>
      </c>
    </row>
    <row r="39" spans="1:10" x14ac:dyDescent="0.25">
      <c r="A39" s="5">
        <v>39479</v>
      </c>
      <c r="B39" s="20">
        <v>25491713.493333336</v>
      </c>
      <c r="C39">
        <v>692.5</v>
      </c>
      <c r="D39">
        <v>0</v>
      </c>
      <c r="E39">
        <v>269.39999999999998</v>
      </c>
      <c r="F39">
        <v>20</v>
      </c>
      <c r="G39">
        <v>0</v>
      </c>
      <c r="H39">
        <v>0</v>
      </c>
      <c r="I39">
        <f t="shared" si="0"/>
        <v>4</v>
      </c>
      <c r="J39">
        <v>29</v>
      </c>
    </row>
    <row r="40" spans="1:10" x14ac:dyDescent="0.25">
      <c r="A40" s="5">
        <v>39508</v>
      </c>
      <c r="B40" s="20">
        <v>25384508.963333335</v>
      </c>
      <c r="C40">
        <v>627.29999999999995</v>
      </c>
      <c r="D40">
        <v>0</v>
      </c>
      <c r="E40">
        <v>267.10000000000002</v>
      </c>
      <c r="F40">
        <v>19</v>
      </c>
      <c r="G40">
        <v>1</v>
      </c>
      <c r="H40">
        <v>0</v>
      </c>
      <c r="I40">
        <f t="shared" si="0"/>
        <v>4</v>
      </c>
      <c r="J40">
        <v>31</v>
      </c>
    </row>
    <row r="41" spans="1:10" x14ac:dyDescent="0.25">
      <c r="A41" s="5">
        <v>39539</v>
      </c>
      <c r="B41" s="20">
        <v>20527641.313333336</v>
      </c>
      <c r="C41">
        <v>265</v>
      </c>
      <c r="D41">
        <v>0</v>
      </c>
      <c r="E41">
        <v>266.7</v>
      </c>
      <c r="F41">
        <v>22</v>
      </c>
      <c r="G41">
        <v>1</v>
      </c>
      <c r="H41">
        <v>0</v>
      </c>
      <c r="I41">
        <f t="shared" si="0"/>
        <v>4</v>
      </c>
      <c r="J41">
        <v>30</v>
      </c>
    </row>
    <row r="42" spans="1:10" x14ac:dyDescent="0.25">
      <c r="A42" s="5">
        <v>39569</v>
      </c>
      <c r="B42" s="20">
        <v>19827797.303333335</v>
      </c>
      <c r="C42">
        <v>208.8</v>
      </c>
      <c r="D42">
        <v>2.1</v>
      </c>
      <c r="E42">
        <v>267.3</v>
      </c>
      <c r="F42">
        <v>21</v>
      </c>
      <c r="G42">
        <v>1</v>
      </c>
      <c r="H42">
        <v>0</v>
      </c>
      <c r="I42">
        <f t="shared" si="0"/>
        <v>4</v>
      </c>
      <c r="J42">
        <v>31</v>
      </c>
    </row>
    <row r="43" spans="1:10" x14ac:dyDescent="0.25">
      <c r="A43" s="5">
        <v>39600</v>
      </c>
      <c r="B43" s="20">
        <v>21414260.283333335</v>
      </c>
      <c r="C43">
        <v>24.1</v>
      </c>
      <c r="D43">
        <v>66.400000000000006</v>
      </c>
      <c r="E43">
        <v>271.39999999999998</v>
      </c>
      <c r="F43">
        <v>21</v>
      </c>
      <c r="G43">
        <v>0</v>
      </c>
      <c r="H43">
        <v>0</v>
      </c>
      <c r="I43">
        <f t="shared" si="0"/>
        <v>4</v>
      </c>
      <c r="J43">
        <v>30</v>
      </c>
    </row>
    <row r="44" spans="1:10" x14ac:dyDescent="0.25">
      <c r="A44" s="5">
        <v>39630</v>
      </c>
      <c r="B44" s="20">
        <v>23762525.153333336</v>
      </c>
      <c r="C44">
        <v>4</v>
      </c>
      <c r="D44">
        <v>97</v>
      </c>
      <c r="E44">
        <v>276.60000000000002</v>
      </c>
      <c r="F44">
        <v>22</v>
      </c>
      <c r="G44">
        <v>0</v>
      </c>
      <c r="H44">
        <v>0</v>
      </c>
      <c r="I44">
        <f t="shared" si="0"/>
        <v>4</v>
      </c>
      <c r="J44">
        <v>31</v>
      </c>
    </row>
    <row r="45" spans="1:10" x14ac:dyDescent="0.25">
      <c r="A45" s="5">
        <v>39661</v>
      </c>
      <c r="B45" s="20">
        <v>22118269.213333335</v>
      </c>
      <c r="C45">
        <v>12.4</v>
      </c>
      <c r="D45">
        <v>53.2</v>
      </c>
      <c r="E45">
        <v>282.10000000000002</v>
      </c>
      <c r="F45">
        <v>20</v>
      </c>
      <c r="G45">
        <v>0</v>
      </c>
      <c r="H45">
        <v>0</v>
      </c>
      <c r="I45">
        <f t="shared" si="0"/>
        <v>4</v>
      </c>
      <c r="J45">
        <v>31</v>
      </c>
    </row>
    <row r="46" spans="1:10" x14ac:dyDescent="0.25">
      <c r="A46" s="5">
        <v>39692</v>
      </c>
      <c r="B46" s="20">
        <v>20204472.273333337</v>
      </c>
      <c r="C46">
        <v>56.7</v>
      </c>
      <c r="D46">
        <v>21.4</v>
      </c>
      <c r="E46">
        <v>277.5</v>
      </c>
      <c r="F46">
        <v>21</v>
      </c>
      <c r="G46">
        <v>0</v>
      </c>
      <c r="H46">
        <v>1</v>
      </c>
      <c r="I46">
        <f t="shared" si="0"/>
        <v>4</v>
      </c>
      <c r="J46">
        <v>30</v>
      </c>
    </row>
    <row r="47" spans="1:10" x14ac:dyDescent="0.25">
      <c r="A47" s="5">
        <v>39722</v>
      </c>
      <c r="B47" s="20">
        <v>21060690.823333338</v>
      </c>
      <c r="C47">
        <v>286.8</v>
      </c>
      <c r="D47">
        <v>0</v>
      </c>
      <c r="E47">
        <v>272.7</v>
      </c>
      <c r="F47">
        <v>22</v>
      </c>
      <c r="G47">
        <v>0</v>
      </c>
      <c r="H47">
        <v>1</v>
      </c>
      <c r="I47">
        <f t="shared" si="0"/>
        <v>4</v>
      </c>
      <c r="J47">
        <v>31</v>
      </c>
    </row>
    <row r="48" spans="1:10" x14ac:dyDescent="0.25">
      <c r="A48" s="5">
        <v>39753</v>
      </c>
      <c r="B48" s="20">
        <v>23006111.283333331</v>
      </c>
      <c r="C48">
        <v>468.3</v>
      </c>
      <c r="D48">
        <v>0</v>
      </c>
      <c r="E48">
        <v>263.10000000000002</v>
      </c>
      <c r="F48">
        <v>20</v>
      </c>
      <c r="G48">
        <v>0</v>
      </c>
      <c r="H48">
        <v>1</v>
      </c>
      <c r="I48">
        <f t="shared" si="0"/>
        <v>4</v>
      </c>
      <c r="J48">
        <v>30</v>
      </c>
    </row>
    <row r="49" spans="1:10" x14ac:dyDescent="0.25">
      <c r="A49" s="5">
        <v>39783</v>
      </c>
      <c r="B49" s="20">
        <v>27318717.57333333</v>
      </c>
      <c r="C49">
        <v>671</v>
      </c>
      <c r="D49">
        <v>0</v>
      </c>
      <c r="E49">
        <v>259.39999999999998</v>
      </c>
      <c r="F49">
        <v>21</v>
      </c>
      <c r="G49">
        <v>0</v>
      </c>
      <c r="H49">
        <v>0</v>
      </c>
      <c r="I49">
        <f t="shared" si="0"/>
        <v>4</v>
      </c>
      <c r="J49">
        <v>31</v>
      </c>
    </row>
    <row r="50" spans="1:10" x14ac:dyDescent="0.25">
      <c r="A50" s="5">
        <v>39814</v>
      </c>
      <c r="B50" s="20">
        <v>28195934.98</v>
      </c>
      <c r="C50">
        <v>849.6</v>
      </c>
      <c r="D50">
        <v>0</v>
      </c>
      <c r="E50">
        <v>253.7</v>
      </c>
      <c r="F50">
        <v>21</v>
      </c>
      <c r="G50">
        <v>0</v>
      </c>
      <c r="H50">
        <v>0</v>
      </c>
      <c r="I50">
        <f t="shared" si="0"/>
        <v>5</v>
      </c>
      <c r="J50">
        <v>31</v>
      </c>
    </row>
    <row r="51" spans="1:10" x14ac:dyDescent="0.25">
      <c r="A51" s="5">
        <v>39845</v>
      </c>
      <c r="B51" s="20">
        <v>23533242.719999995</v>
      </c>
      <c r="C51">
        <v>612.70000000000005</v>
      </c>
      <c r="D51">
        <v>0</v>
      </c>
      <c r="E51">
        <v>248.9</v>
      </c>
      <c r="F51">
        <v>19</v>
      </c>
      <c r="G51">
        <v>0</v>
      </c>
      <c r="H51">
        <v>0</v>
      </c>
      <c r="I51">
        <f t="shared" si="0"/>
        <v>5</v>
      </c>
      <c r="J51">
        <v>28</v>
      </c>
    </row>
    <row r="52" spans="1:10" x14ac:dyDescent="0.25">
      <c r="A52" s="5">
        <v>39873</v>
      </c>
      <c r="B52" s="20">
        <v>23805160.720000003</v>
      </c>
      <c r="C52">
        <v>533.29999999999995</v>
      </c>
      <c r="D52">
        <v>0</v>
      </c>
      <c r="E52">
        <v>245.6</v>
      </c>
      <c r="F52">
        <v>22</v>
      </c>
      <c r="G52">
        <v>1</v>
      </c>
      <c r="H52">
        <v>0</v>
      </c>
      <c r="I52">
        <f t="shared" si="0"/>
        <v>5</v>
      </c>
      <c r="J52">
        <v>31</v>
      </c>
    </row>
    <row r="53" spans="1:10" x14ac:dyDescent="0.25">
      <c r="A53" s="5">
        <v>39904</v>
      </c>
      <c r="B53" s="20">
        <v>21691888.189999998</v>
      </c>
      <c r="C53">
        <v>307</v>
      </c>
      <c r="D53">
        <v>3.2</v>
      </c>
      <c r="E53">
        <v>244.6</v>
      </c>
      <c r="F53">
        <v>20</v>
      </c>
      <c r="G53">
        <v>1</v>
      </c>
      <c r="H53">
        <v>0</v>
      </c>
      <c r="I53">
        <f t="shared" si="0"/>
        <v>5</v>
      </c>
      <c r="J53">
        <v>30</v>
      </c>
    </row>
    <row r="54" spans="1:10" x14ac:dyDescent="0.25">
      <c r="A54" s="5">
        <v>39934</v>
      </c>
      <c r="B54" s="20">
        <v>19644740.68</v>
      </c>
      <c r="C54">
        <v>156.9</v>
      </c>
      <c r="D54">
        <v>3.1</v>
      </c>
      <c r="E54">
        <v>247.9</v>
      </c>
      <c r="F54">
        <v>20</v>
      </c>
      <c r="G54">
        <v>1</v>
      </c>
      <c r="H54">
        <v>0</v>
      </c>
      <c r="I54">
        <f t="shared" si="0"/>
        <v>5</v>
      </c>
      <c r="J54">
        <v>31</v>
      </c>
    </row>
    <row r="55" spans="1:10" x14ac:dyDescent="0.25">
      <c r="A55" s="5">
        <v>39965</v>
      </c>
      <c r="B55" s="20">
        <v>19976014.390000004</v>
      </c>
      <c r="C55">
        <v>49.7</v>
      </c>
      <c r="D55">
        <v>35.5</v>
      </c>
      <c r="E55">
        <v>252.2</v>
      </c>
      <c r="F55">
        <v>22</v>
      </c>
      <c r="G55">
        <v>0</v>
      </c>
      <c r="H55">
        <v>0</v>
      </c>
      <c r="I55">
        <f t="shared" si="0"/>
        <v>5</v>
      </c>
      <c r="J55">
        <v>30</v>
      </c>
    </row>
    <row r="56" spans="1:10" x14ac:dyDescent="0.25">
      <c r="A56" s="5">
        <v>39995</v>
      </c>
      <c r="B56" s="20">
        <v>20346936.549999997</v>
      </c>
      <c r="C56">
        <v>20.2</v>
      </c>
      <c r="D56">
        <v>29.4</v>
      </c>
      <c r="E56">
        <v>256</v>
      </c>
      <c r="F56">
        <v>22</v>
      </c>
      <c r="G56">
        <v>0</v>
      </c>
      <c r="H56">
        <v>0</v>
      </c>
      <c r="I56">
        <f t="shared" si="0"/>
        <v>5</v>
      </c>
      <c r="J56">
        <v>31</v>
      </c>
    </row>
    <row r="57" spans="1:10" x14ac:dyDescent="0.25">
      <c r="A57" s="5">
        <v>40026</v>
      </c>
      <c r="B57" s="20">
        <v>22334126.620000001</v>
      </c>
      <c r="C57">
        <v>17.899999999999999</v>
      </c>
      <c r="D57">
        <v>71.900000000000006</v>
      </c>
      <c r="E57">
        <v>257.10000000000002</v>
      </c>
      <c r="F57">
        <v>20</v>
      </c>
      <c r="G57">
        <v>0</v>
      </c>
      <c r="H57">
        <v>0</v>
      </c>
      <c r="I57">
        <f t="shared" si="0"/>
        <v>5</v>
      </c>
      <c r="J57">
        <v>31</v>
      </c>
    </row>
    <row r="58" spans="1:10" x14ac:dyDescent="0.25">
      <c r="A58" s="5">
        <v>40057</v>
      </c>
      <c r="B58" s="20">
        <v>19258864.259999998</v>
      </c>
      <c r="C58">
        <v>71.2</v>
      </c>
      <c r="D58">
        <v>15.9</v>
      </c>
      <c r="E58">
        <v>254.1</v>
      </c>
      <c r="F58">
        <v>21</v>
      </c>
      <c r="G58">
        <v>0</v>
      </c>
      <c r="H58">
        <v>1</v>
      </c>
      <c r="I58">
        <f t="shared" si="0"/>
        <v>5</v>
      </c>
      <c r="J58">
        <v>30</v>
      </c>
    </row>
    <row r="59" spans="1:10" x14ac:dyDescent="0.25">
      <c r="A59" s="5">
        <v>40087</v>
      </c>
      <c r="B59" s="20">
        <v>20756342.680000003</v>
      </c>
      <c r="C59">
        <v>301.2</v>
      </c>
      <c r="D59">
        <v>0</v>
      </c>
      <c r="E59">
        <v>250.7</v>
      </c>
      <c r="F59">
        <v>21</v>
      </c>
      <c r="G59">
        <v>0</v>
      </c>
      <c r="H59">
        <v>1</v>
      </c>
      <c r="I59">
        <f t="shared" si="0"/>
        <v>5</v>
      </c>
      <c r="J59">
        <v>31</v>
      </c>
    </row>
    <row r="60" spans="1:10" x14ac:dyDescent="0.25">
      <c r="A60" s="5">
        <v>40118</v>
      </c>
      <c r="B60" s="20">
        <v>21120714.619999994</v>
      </c>
      <c r="C60">
        <v>356.7</v>
      </c>
      <c r="D60">
        <v>0</v>
      </c>
      <c r="E60">
        <v>248.4</v>
      </c>
      <c r="F60">
        <v>21</v>
      </c>
      <c r="G60">
        <v>0</v>
      </c>
      <c r="H60">
        <v>1</v>
      </c>
      <c r="I60">
        <f t="shared" si="0"/>
        <v>5</v>
      </c>
      <c r="J60">
        <v>30</v>
      </c>
    </row>
    <row r="61" spans="1:10" x14ac:dyDescent="0.25">
      <c r="A61" s="5">
        <v>40148</v>
      </c>
      <c r="B61" s="20">
        <v>25946111.009999998</v>
      </c>
      <c r="C61">
        <v>637.29999999999995</v>
      </c>
      <c r="D61">
        <v>0</v>
      </c>
      <c r="E61">
        <v>249.8</v>
      </c>
      <c r="F61">
        <v>21</v>
      </c>
      <c r="G61">
        <v>0</v>
      </c>
      <c r="H61">
        <v>0</v>
      </c>
      <c r="I61">
        <f t="shared" si="0"/>
        <v>5</v>
      </c>
      <c r="J61">
        <v>31</v>
      </c>
    </row>
    <row r="62" spans="1:10" x14ac:dyDescent="0.25">
      <c r="A62" s="5">
        <v>40179</v>
      </c>
      <c r="B62" s="20">
        <v>26142073.753333338</v>
      </c>
      <c r="C62">
        <v>733.1</v>
      </c>
      <c r="D62">
        <v>0</v>
      </c>
      <c r="E62">
        <v>246.8</v>
      </c>
      <c r="F62">
        <v>20</v>
      </c>
      <c r="G62">
        <v>0</v>
      </c>
      <c r="H62">
        <v>0</v>
      </c>
      <c r="I62">
        <f t="shared" si="0"/>
        <v>6</v>
      </c>
      <c r="J62">
        <v>31</v>
      </c>
    </row>
    <row r="63" spans="1:10" x14ac:dyDescent="0.25">
      <c r="A63" s="5">
        <v>40210</v>
      </c>
      <c r="B63" s="20">
        <v>22846232.453333337</v>
      </c>
      <c r="C63">
        <v>633.4</v>
      </c>
      <c r="D63">
        <v>0</v>
      </c>
      <c r="E63">
        <v>245.4</v>
      </c>
      <c r="F63">
        <v>19</v>
      </c>
      <c r="G63">
        <v>0</v>
      </c>
      <c r="H63">
        <v>0</v>
      </c>
      <c r="I63">
        <f t="shared" si="0"/>
        <v>6</v>
      </c>
      <c r="J63">
        <v>28</v>
      </c>
    </row>
    <row r="64" spans="1:10" x14ac:dyDescent="0.25">
      <c r="A64" s="5">
        <v>40238</v>
      </c>
      <c r="B64" s="20">
        <v>21856743.573333338</v>
      </c>
      <c r="C64">
        <v>450.2</v>
      </c>
      <c r="D64">
        <v>0</v>
      </c>
      <c r="E64">
        <v>242.7</v>
      </c>
      <c r="F64">
        <v>23</v>
      </c>
      <c r="G64">
        <v>1</v>
      </c>
      <c r="H64">
        <v>0</v>
      </c>
      <c r="I64">
        <f t="shared" si="0"/>
        <v>6</v>
      </c>
      <c r="J64">
        <v>31</v>
      </c>
    </row>
    <row r="65" spans="1:10" x14ac:dyDescent="0.25">
      <c r="A65" s="5">
        <v>40269</v>
      </c>
      <c r="B65" s="20">
        <v>18311020.943333331</v>
      </c>
      <c r="C65">
        <v>236.4</v>
      </c>
      <c r="D65">
        <v>0</v>
      </c>
      <c r="E65">
        <v>248.3</v>
      </c>
      <c r="F65">
        <v>20</v>
      </c>
      <c r="G65">
        <v>1</v>
      </c>
      <c r="H65">
        <v>0</v>
      </c>
      <c r="I65">
        <f t="shared" si="0"/>
        <v>6</v>
      </c>
      <c r="J65">
        <v>30</v>
      </c>
    </row>
    <row r="66" spans="1:10" x14ac:dyDescent="0.25">
      <c r="A66" s="5">
        <v>40299</v>
      </c>
      <c r="B66" s="20">
        <v>19813333.883333333</v>
      </c>
      <c r="C66">
        <v>121.1</v>
      </c>
      <c r="D66">
        <v>34.9</v>
      </c>
      <c r="E66">
        <v>253.5</v>
      </c>
      <c r="F66">
        <v>20</v>
      </c>
      <c r="G66">
        <v>1</v>
      </c>
      <c r="H66">
        <v>0</v>
      </c>
      <c r="I66">
        <f t="shared" si="0"/>
        <v>6</v>
      </c>
      <c r="J66">
        <v>31</v>
      </c>
    </row>
    <row r="67" spans="1:10" x14ac:dyDescent="0.25">
      <c r="A67" s="5">
        <v>40330</v>
      </c>
      <c r="B67" s="20">
        <v>20211623.123333335</v>
      </c>
      <c r="C67">
        <v>23.6</v>
      </c>
      <c r="D67">
        <v>57.5</v>
      </c>
      <c r="E67">
        <v>260</v>
      </c>
      <c r="F67">
        <v>22</v>
      </c>
      <c r="G67">
        <v>0</v>
      </c>
      <c r="H67">
        <v>0</v>
      </c>
      <c r="I67">
        <f t="shared" si="0"/>
        <v>6</v>
      </c>
      <c r="J67">
        <v>30</v>
      </c>
    </row>
    <row r="68" spans="1:10" x14ac:dyDescent="0.25">
      <c r="A68" s="5">
        <v>40360</v>
      </c>
      <c r="B68" s="20">
        <v>24129649.153333332</v>
      </c>
      <c r="C68">
        <v>5.6</v>
      </c>
      <c r="D68">
        <v>129.69999999999999</v>
      </c>
      <c r="E68">
        <v>261.7</v>
      </c>
      <c r="F68">
        <v>21</v>
      </c>
      <c r="G68">
        <v>0</v>
      </c>
      <c r="H68">
        <v>0</v>
      </c>
      <c r="I68">
        <f t="shared" si="0"/>
        <v>6</v>
      </c>
      <c r="J68">
        <v>31</v>
      </c>
    </row>
    <row r="69" spans="1:10" x14ac:dyDescent="0.25">
      <c r="A69" s="5">
        <v>40391</v>
      </c>
      <c r="B69" s="20">
        <v>23362004.293333333</v>
      </c>
      <c r="C69">
        <v>6</v>
      </c>
      <c r="D69">
        <v>121.7</v>
      </c>
      <c r="E69">
        <v>259.39999999999998</v>
      </c>
      <c r="F69">
        <v>21</v>
      </c>
      <c r="G69">
        <v>0</v>
      </c>
      <c r="H69">
        <v>0</v>
      </c>
      <c r="I69">
        <f t="shared" si="0"/>
        <v>6</v>
      </c>
      <c r="J69">
        <v>31</v>
      </c>
    </row>
    <row r="70" spans="1:10" x14ac:dyDescent="0.25">
      <c r="A70" s="5">
        <v>40422</v>
      </c>
      <c r="B70" s="20">
        <v>18923454.90333334</v>
      </c>
      <c r="C70">
        <v>87.9</v>
      </c>
      <c r="D70">
        <v>24.1</v>
      </c>
      <c r="E70">
        <v>253.5</v>
      </c>
      <c r="F70">
        <v>21</v>
      </c>
      <c r="G70">
        <v>0</v>
      </c>
      <c r="H70">
        <v>1</v>
      </c>
      <c r="I70">
        <f t="shared" si="0"/>
        <v>6</v>
      </c>
      <c r="J70">
        <v>30</v>
      </c>
    </row>
    <row r="71" spans="1:10" x14ac:dyDescent="0.25">
      <c r="A71" s="5">
        <v>40452</v>
      </c>
      <c r="B71" s="20">
        <v>19435090.90333334</v>
      </c>
      <c r="C71">
        <v>239.5</v>
      </c>
      <c r="D71">
        <v>0</v>
      </c>
      <c r="E71">
        <v>248.3</v>
      </c>
      <c r="F71">
        <v>20</v>
      </c>
      <c r="G71">
        <v>0</v>
      </c>
      <c r="H71">
        <v>1</v>
      </c>
      <c r="I71">
        <f t="shared" si="0"/>
        <v>6</v>
      </c>
      <c r="J71">
        <v>31</v>
      </c>
    </row>
    <row r="72" spans="1:10" x14ac:dyDescent="0.25">
      <c r="A72" s="5">
        <v>40483</v>
      </c>
      <c r="B72" s="20">
        <v>21055943.953333341</v>
      </c>
      <c r="C72">
        <v>413.6</v>
      </c>
      <c r="D72">
        <v>0</v>
      </c>
      <c r="E72">
        <v>249.7</v>
      </c>
      <c r="F72">
        <v>22</v>
      </c>
      <c r="G72">
        <v>0</v>
      </c>
      <c r="H72">
        <v>1</v>
      </c>
      <c r="I72">
        <f t="shared" si="0"/>
        <v>6</v>
      </c>
      <c r="J72">
        <v>30</v>
      </c>
    </row>
    <row r="73" spans="1:10" x14ac:dyDescent="0.25">
      <c r="A73" s="5">
        <v>40513</v>
      </c>
      <c r="B73" s="20">
        <v>25379014.213333335</v>
      </c>
      <c r="C73">
        <v>713.5</v>
      </c>
      <c r="D73">
        <v>0</v>
      </c>
      <c r="E73">
        <v>251.5</v>
      </c>
      <c r="F73">
        <v>21</v>
      </c>
      <c r="G73">
        <v>0</v>
      </c>
      <c r="H73">
        <v>0</v>
      </c>
      <c r="I73">
        <f t="shared" si="0"/>
        <v>6</v>
      </c>
      <c r="J73">
        <v>31</v>
      </c>
    </row>
    <row r="74" spans="1:10" x14ac:dyDescent="0.25">
      <c r="A74" s="5">
        <v>40544</v>
      </c>
      <c r="B74" s="20">
        <v>25968288.383333337</v>
      </c>
      <c r="C74">
        <v>798.8</v>
      </c>
      <c r="D74">
        <v>0</v>
      </c>
      <c r="E74">
        <v>251.6</v>
      </c>
      <c r="F74">
        <v>20</v>
      </c>
      <c r="G74">
        <v>0</v>
      </c>
      <c r="H74">
        <v>0</v>
      </c>
      <c r="I74">
        <f t="shared" si="0"/>
        <v>7</v>
      </c>
      <c r="J74">
        <v>31</v>
      </c>
    </row>
    <row r="75" spans="1:10" x14ac:dyDescent="0.25">
      <c r="A75" s="5">
        <v>40575</v>
      </c>
      <c r="B75" s="20">
        <v>22895626.133333344</v>
      </c>
      <c r="C75">
        <v>677.8</v>
      </c>
      <c r="D75">
        <v>0</v>
      </c>
      <c r="E75">
        <v>250.6</v>
      </c>
      <c r="F75">
        <v>19</v>
      </c>
      <c r="G75">
        <v>0</v>
      </c>
      <c r="H75">
        <v>0</v>
      </c>
      <c r="I75">
        <f t="shared" si="0"/>
        <v>7</v>
      </c>
      <c r="J75">
        <v>28</v>
      </c>
    </row>
    <row r="76" spans="1:10" x14ac:dyDescent="0.25">
      <c r="A76" s="5">
        <v>40603</v>
      </c>
      <c r="B76" s="20">
        <v>23442172.173333336</v>
      </c>
      <c r="C76">
        <v>599.6</v>
      </c>
      <c r="D76">
        <v>0</v>
      </c>
      <c r="E76">
        <v>251.7</v>
      </c>
      <c r="F76">
        <v>23</v>
      </c>
      <c r="G76">
        <v>1</v>
      </c>
      <c r="H76">
        <v>0</v>
      </c>
      <c r="I76">
        <f t="shared" si="0"/>
        <v>7</v>
      </c>
      <c r="J76">
        <v>31</v>
      </c>
    </row>
    <row r="77" spans="1:10" x14ac:dyDescent="0.25">
      <c r="A77" s="5">
        <v>40634</v>
      </c>
      <c r="B77" s="20">
        <v>19943782.243333336</v>
      </c>
      <c r="C77">
        <v>330.4</v>
      </c>
      <c r="D77">
        <v>0</v>
      </c>
      <c r="E77">
        <v>255.1</v>
      </c>
      <c r="F77">
        <v>19</v>
      </c>
      <c r="G77">
        <v>1</v>
      </c>
      <c r="H77">
        <v>0</v>
      </c>
      <c r="I77">
        <f t="shared" si="0"/>
        <v>7</v>
      </c>
      <c r="J77">
        <v>30</v>
      </c>
    </row>
    <row r="78" spans="1:10" x14ac:dyDescent="0.25">
      <c r="A78" s="5">
        <v>40664</v>
      </c>
      <c r="B78" s="20">
        <v>19207800.74333334</v>
      </c>
      <c r="C78">
        <v>126.4</v>
      </c>
      <c r="D78">
        <v>17.399999999999999</v>
      </c>
      <c r="E78">
        <v>257.5</v>
      </c>
      <c r="F78">
        <v>21</v>
      </c>
      <c r="G78">
        <v>1</v>
      </c>
      <c r="H78">
        <v>0</v>
      </c>
      <c r="I78">
        <f t="shared" si="0"/>
        <v>7</v>
      </c>
      <c r="J78">
        <v>31</v>
      </c>
    </row>
    <row r="79" spans="1:10" x14ac:dyDescent="0.25">
      <c r="A79" s="5">
        <v>40695</v>
      </c>
      <c r="B79" s="20">
        <v>19760831.673333336</v>
      </c>
      <c r="C79">
        <v>27</v>
      </c>
      <c r="D79">
        <v>39.6</v>
      </c>
      <c r="E79">
        <v>258.8</v>
      </c>
      <c r="F79">
        <v>22</v>
      </c>
      <c r="G79">
        <v>0</v>
      </c>
      <c r="H79">
        <v>0</v>
      </c>
      <c r="I79">
        <f t="shared" ref="I79:I109" si="1">I67+1</f>
        <v>7</v>
      </c>
      <c r="J79">
        <v>30</v>
      </c>
    </row>
    <row r="80" spans="1:10" x14ac:dyDescent="0.25">
      <c r="A80" s="5">
        <v>40725</v>
      </c>
      <c r="B80" s="20">
        <v>25169327.073333334</v>
      </c>
      <c r="C80">
        <v>0</v>
      </c>
      <c r="D80">
        <v>160.9</v>
      </c>
      <c r="E80">
        <v>261.3</v>
      </c>
      <c r="F80">
        <v>20</v>
      </c>
      <c r="G80">
        <v>0</v>
      </c>
      <c r="H80">
        <v>0</v>
      </c>
      <c r="I80">
        <f t="shared" si="1"/>
        <v>7</v>
      </c>
      <c r="J80">
        <v>31</v>
      </c>
    </row>
    <row r="81" spans="1:10" x14ac:dyDescent="0.25">
      <c r="A81" s="5">
        <v>40756</v>
      </c>
      <c r="B81" s="20">
        <v>22460865.073333338</v>
      </c>
      <c r="C81">
        <v>1.5</v>
      </c>
      <c r="D81">
        <v>82.9</v>
      </c>
      <c r="E81">
        <v>263.60000000000002</v>
      </c>
      <c r="F81">
        <v>22</v>
      </c>
      <c r="G81">
        <v>0</v>
      </c>
      <c r="H81">
        <v>0</v>
      </c>
      <c r="I81">
        <f t="shared" si="1"/>
        <v>7</v>
      </c>
      <c r="J81">
        <v>31</v>
      </c>
    </row>
    <row r="82" spans="1:10" x14ac:dyDescent="0.25">
      <c r="A82" s="5">
        <v>40787</v>
      </c>
      <c r="B82" s="20">
        <v>19343184.393333334</v>
      </c>
      <c r="C82">
        <v>71.900000000000006</v>
      </c>
      <c r="D82">
        <v>29</v>
      </c>
      <c r="E82">
        <v>264.8</v>
      </c>
      <c r="F82">
        <v>21</v>
      </c>
      <c r="G82">
        <v>0</v>
      </c>
      <c r="H82">
        <v>1</v>
      </c>
      <c r="I82">
        <f t="shared" si="1"/>
        <v>7</v>
      </c>
      <c r="J82">
        <v>30</v>
      </c>
    </row>
    <row r="83" spans="1:10" x14ac:dyDescent="0.25">
      <c r="A83" s="5">
        <v>40817</v>
      </c>
      <c r="B83" s="20">
        <v>19754696.887333337</v>
      </c>
      <c r="C83">
        <v>234.6</v>
      </c>
      <c r="D83">
        <v>0</v>
      </c>
      <c r="E83">
        <v>260.3</v>
      </c>
      <c r="F83">
        <v>20</v>
      </c>
      <c r="G83">
        <v>0</v>
      </c>
      <c r="H83">
        <v>1</v>
      </c>
      <c r="I83">
        <f t="shared" si="1"/>
        <v>7</v>
      </c>
      <c r="J83">
        <v>31</v>
      </c>
    </row>
    <row r="84" spans="1:10" x14ac:dyDescent="0.25">
      <c r="A84" s="5">
        <v>40848</v>
      </c>
      <c r="B84" s="20">
        <v>20484671.063333333</v>
      </c>
      <c r="C84">
        <v>347.9</v>
      </c>
      <c r="D84">
        <v>0</v>
      </c>
      <c r="E84">
        <v>254.2</v>
      </c>
      <c r="F84">
        <v>22</v>
      </c>
      <c r="G84">
        <v>0</v>
      </c>
      <c r="H84">
        <v>1</v>
      </c>
      <c r="I84">
        <f t="shared" si="1"/>
        <v>7</v>
      </c>
      <c r="J84">
        <v>30</v>
      </c>
    </row>
    <row r="85" spans="1:10" x14ac:dyDescent="0.25">
      <c r="A85" s="5">
        <v>40878</v>
      </c>
      <c r="B85" s="20">
        <v>24136908.163333334</v>
      </c>
      <c r="C85">
        <v>548.4</v>
      </c>
      <c r="D85">
        <v>0</v>
      </c>
      <c r="E85">
        <v>252.5</v>
      </c>
      <c r="F85">
        <v>20</v>
      </c>
      <c r="G85">
        <v>0</v>
      </c>
      <c r="H85">
        <v>0</v>
      </c>
      <c r="I85">
        <f t="shared" si="1"/>
        <v>7</v>
      </c>
      <c r="J85">
        <v>31</v>
      </c>
    </row>
    <row r="86" spans="1:10" x14ac:dyDescent="0.25">
      <c r="A86" s="5">
        <v>40909</v>
      </c>
      <c r="B86" s="20">
        <v>24503624.296666659</v>
      </c>
      <c r="C86">
        <v>644.79999999999995</v>
      </c>
      <c r="D86">
        <v>0</v>
      </c>
      <c r="E86">
        <v>250.9</v>
      </c>
      <c r="F86">
        <v>21</v>
      </c>
      <c r="G86">
        <v>0</v>
      </c>
      <c r="H86">
        <v>0</v>
      </c>
      <c r="I86">
        <f t="shared" si="1"/>
        <v>8</v>
      </c>
      <c r="J86">
        <v>31</v>
      </c>
    </row>
    <row r="87" spans="1:10" x14ac:dyDescent="0.25">
      <c r="A87" s="5">
        <v>40940</v>
      </c>
      <c r="B87" s="20">
        <v>21864892.256666664</v>
      </c>
      <c r="C87">
        <v>553</v>
      </c>
      <c r="D87">
        <v>0</v>
      </c>
      <c r="E87">
        <v>248.9</v>
      </c>
      <c r="F87">
        <v>20</v>
      </c>
      <c r="G87">
        <v>0</v>
      </c>
      <c r="H87">
        <v>0</v>
      </c>
      <c r="I87">
        <f t="shared" si="1"/>
        <v>8</v>
      </c>
      <c r="J87">
        <v>29</v>
      </c>
    </row>
    <row r="88" spans="1:10" x14ac:dyDescent="0.25">
      <c r="A88" s="5">
        <v>40969</v>
      </c>
      <c r="B88" s="20">
        <v>20378098.906666666</v>
      </c>
      <c r="C88">
        <v>331.1</v>
      </c>
      <c r="D88">
        <v>2.2000000000000002</v>
      </c>
      <c r="E88">
        <v>246.3</v>
      </c>
      <c r="F88">
        <v>22</v>
      </c>
      <c r="G88">
        <v>1</v>
      </c>
      <c r="H88">
        <v>0</v>
      </c>
      <c r="I88">
        <f t="shared" si="1"/>
        <v>8</v>
      </c>
      <c r="J88">
        <v>31</v>
      </c>
    </row>
    <row r="89" spans="1:10" x14ac:dyDescent="0.25">
      <c r="A89" s="5">
        <v>41000</v>
      </c>
      <c r="B89" s="20">
        <v>18775059.906666663</v>
      </c>
      <c r="C89">
        <v>334.6</v>
      </c>
      <c r="D89">
        <v>0</v>
      </c>
      <c r="E89">
        <v>252</v>
      </c>
      <c r="F89">
        <v>19</v>
      </c>
      <c r="G89">
        <v>1</v>
      </c>
      <c r="H89">
        <v>0</v>
      </c>
      <c r="I89">
        <f t="shared" si="1"/>
        <v>8</v>
      </c>
      <c r="J89">
        <v>30</v>
      </c>
    </row>
    <row r="90" spans="1:10" x14ac:dyDescent="0.25">
      <c r="A90" s="5">
        <v>41030</v>
      </c>
      <c r="B90" s="20">
        <v>18685878.536666665</v>
      </c>
      <c r="C90">
        <v>87.2</v>
      </c>
      <c r="D90">
        <v>28.5</v>
      </c>
      <c r="E90">
        <v>258.5</v>
      </c>
      <c r="F90">
        <v>22</v>
      </c>
      <c r="G90">
        <v>1</v>
      </c>
      <c r="H90">
        <v>0</v>
      </c>
      <c r="I90">
        <f t="shared" si="1"/>
        <v>8</v>
      </c>
      <c r="J90">
        <v>31</v>
      </c>
    </row>
    <row r="91" spans="1:10" x14ac:dyDescent="0.25">
      <c r="A91" s="5">
        <v>41061</v>
      </c>
      <c r="B91" s="20">
        <v>20735989.536666665</v>
      </c>
      <c r="C91">
        <v>28.2</v>
      </c>
      <c r="D91">
        <v>81.7</v>
      </c>
      <c r="E91">
        <v>263.39999999999998</v>
      </c>
      <c r="F91">
        <v>21</v>
      </c>
      <c r="G91">
        <v>0</v>
      </c>
      <c r="H91">
        <v>0</v>
      </c>
      <c r="I91">
        <f t="shared" si="1"/>
        <v>8</v>
      </c>
      <c r="J91">
        <v>30</v>
      </c>
    </row>
    <row r="92" spans="1:10" x14ac:dyDescent="0.25">
      <c r="A92" s="5">
        <v>41091</v>
      </c>
      <c r="B92" s="20">
        <v>24756579.266666666</v>
      </c>
      <c r="C92">
        <v>0</v>
      </c>
      <c r="D92">
        <v>161</v>
      </c>
      <c r="E92">
        <v>267</v>
      </c>
      <c r="F92">
        <v>21</v>
      </c>
      <c r="G92">
        <v>0</v>
      </c>
      <c r="H92">
        <v>0</v>
      </c>
      <c r="I92">
        <f t="shared" si="1"/>
        <v>8</v>
      </c>
      <c r="J92">
        <v>31</v>
      </c>
    </row>
    <row r="93" spans="1:10" x14ac:dyDescent="0.25">
      <c r="A93" s="5">
        <v>41122</v>
      </c>
      <c r="B93" s="20">
        <v>21905861.66666666</v>
      </c>
      <c r="C93">
        <v>7.8</v>
      </c>
      <c r="D93">
        <v>79.599999999999994</v>
      </c>
      <c r="E93">
        <v>269.3</v>
      </c>
      <c r="F93">
        <v>22</v>
      </c>
      <c r="G93">
        <v>0</v>
      </c>
      <c r="H93">
        <v>0</v>
      </c>
      <c r="I93">
        <f t="shared" si="1"/>
        <v>8</v>
      </c>
      <c r="J93">
        <v>31</v>
      </c>
    </row>
    <row r="94" spans="1:10" x14ac:dyDescent="0.25">
      <c r="A94" s="5">
        <v>41153</v>
      </c>
      <c r="B94" s="20">
        <v>18885814.516666662</v>
      </c>
      <c r="C94">
        <v>103.4</v>
      </c>
      <c r="D94">
        <v>27.7</v>
      </c>
      <c r="E94">
        <v>267.2</v>
      </c>
      <c r="F94">
        <v>19</v>
      </c>
      <c r="G94">
        <v>0</v>
      </c>
      <c r="H94">
        <v>1</v>
      </c>
      <c r="I94">
        <f t="shared" si="1"/>
        <v>8</v>
      </c>
      <c r="J94">
        <v>30</v>
      </c>
    </row>
    <row r="95" spans="1:10" x14ac:dyDescent="0.25">
      <c r="A95" s="5">
        <v>41183</v>
      </c>
      <c r="B95" s="20">
        <v>19665509.326666664</v>
      </c>
      <c r="C95">
        <v>250.5</v>
      </c>
      <c r="D95">
        <v>0.7</v>
      </c>
      <c r="E95">
        <v>261.39999999999998</v>
      </c>
      <c r="F95">
        <v>22</v>
      </c>
      <c r="G95">
        <v>0</v>
      </c>
      <c r="H95">
        <v>1</v>
      </c>
      <c r="I95">
        <f t="shared" si="1"/>
        <v>8</v>
      </c>
      <c r="J95">
        <v>31</v>
      </c>
    </row>
    <row r="96" spans="1:10" x14ac:dyDescent="0.25">
      <c r="A96" s="5">
        <v>41214</v>
      </c>
      <c r="B96" s="20">
        <v>21360467.68666666</v>
      </c>
      <c r="C96">
        <v>420.4</v>
      </c>
      <c r="D96">
        <v>0</v>
      </c>
      <c r="E96">
        <v>256.3</v>
      </c>
      <c r="F96">
        <v>22</v>
      </c>
      <c r="G96">
        <v>0</v>
      </c>
      <c r="H96">
        <v>1</v>
      </c>
      <c r="I96">
        <f t="shared" si="1"/>
        <v>8</v>
      </c>
      <c r="J96">
        <v>30</v>
      </c>
    </row>
    <row r="97" spans="1:10" x14ac:dyDescent="0.25">
      <c r="A97" s="5">
        <v>41244</v>
      </c>
      <c r="B97" s="20">
        <v>23911472.796666663</v>
      </c>
      <c r="C97">
        <v>535.9</v>
      </c>
      <c r="D97">
        <v>0</v>
      </c>
      <c r="E97">
        <v>254.9</v>
      </c>
      <c r="F97">
        <v>19</v>
      </c>
      <c r="G97">
        <v>0</v>
      </c>
      <c r="H97">
        <v>0</v>
      </c>
      <c r="I97">
        <f t="shared" si="1"/>
        <v>8</v>
      </c>
      <c r="J97">
        <v>31</v>
      </c>
    </row>
    <row r="98" spans="1:10" x14ac:dyDescent="0.25">
      <c r="A98" s="5">
        <v>41275</v>
      </c>
      <c r="B98" s="20">
        <v>24740826.696666665</v>
      </c>
      <c r="C98">
        <v>657.4</v>
      </c>
      <c r="D98">
        <v>0</v>
      </c>
      <c r="E98">
        <v>253.9</v>
      </c>
      <c r="F98">
        <v>22</v>
      </c>
      <c r="G98">
        <v>0</v>
      </c>
      <c r="H98">
        <v>0</v>
      </c>
      <c r="I98">
        <f t="shared" si="1"/>
        <v>9</v>
      </c>
      <c r="J98">
        <v>31</v>
      </c>
    </row>
    <row r="99" spans="1:10" x14ac:dyDescent="0.25">
      <c r="A99" s="21">
        <v>41306</v>
      </c>
      <c r="B99" s="20">
        <v>22536631.536666662</v>
      </c>
      <c r="C99">
        <v>657</v>
      </c>
      <c r="D99">
        <v>0</v>
      </c>
      <c r="E99">
        <v>249.1</v>
      </c>
      <c r="F99">
        <v>19</v>
      </c>
      <c r="G99">
        <v>0</v>
      </c>
      <c r="H99">
        <v>0</v>
      </c>
      <c r="I99">
        <f t="shared" si="1"/>
        <v>9</v>
      </c>
      <c r="J99">
        <v>28</v>
      </c>
    </row>
    <row r="100" spans="1:10" x14ac:dyDescent="0.25">
      <c r="A100" s="5">
        <v>41334</v>
      </c>
      <c r="B100" s="20">
        <v>22952454.086666659</v>
      </c>
      <c r="C100">
        <v>581.9</v>
      </c>
      <c r="D100">
        <v>0</v>
      </c>
      <c r="E100">
        <v>247.6</v>
      </c>
      <c r="F100">
        <v>20</v>
      </c>
      <c r="G100">
        <v>1</v>
      </c>
      <c r="H100">
        <v>0</v>
      </c>
      <c r="I100">
        <f t="shared" si="1"/>
        <v>9</v>
      </c>
      <c r="J100">
        <v>31</v>
      </c>
    </row>
    <row r="101" spans="1:10" x14ac:dyDescent="0.25">
      <c r="A101" s="5">
        <v>41365</v>
      </c>
      <c r="B101" s="20">
        <v>20061175.656666666</v>
      </c>
      <c r="C101">
        <v>362.2</v>
      </c>
      <c r="D101">
        <v>0</v>
      </c>
      <c r="E101">
        <v>248.1</v>
      </c>
      <c r="F101">
        <v>21</v>
      </c>
      <c r="G101">
        <v>1</v>
      </c>
      <c r="H101">
        <v>0</v>
      </c>
      <c r="I101">
        <f t="shared" si="1"/>
        <v>9</v>
      </c>
      <c r="J101">
        <v>30</v>
      </c>
    </row>
    <row r="102" spans="1:10" x14ac:dyDescent="0.25">
      <c r="A102" s="5">
        <v>41395</v>
      </c>
      <c r="B102" s="20">
        <v>18868716.00666666</v>
      </c>
      <c r="C102">
        <v>122.2</v>
      </c>
      <c r="D102">
        <v>27</v>
      </c>
      <c r="E102">
        <v>255.6</v>
      </c>
      <c r="F102">
        <v>22</v>
      </c>
      <c r="G102">
        <v>1</v>
      </c>
      <c r="H102">
        <v>0</v>
      </c>
      <c r="I102">
        <f t="shared" si="1"/>
        <v>9</v>
      </c>
      <c r="J102">
        <v>31</v>
      </c>
    </row>
    <row r="103" spans="1:10" x14ac:dyDescent="0.25">
      <c r="A103" s="5">
        <v>41426</v>
      </c>
      <c r="B103" s="20">
        <v>20142170.716666665</v>
      </c>
      <c r="C103">
        <v>41.1</v>
      </c>
      <c r="D103">
        <v>52.7</v>
      </c>
      <c r="E103">
        <v>263</v>
      </c>
      <c r="F103">
        <v>20</v>
      </c>
      <c r="G103">
        <v>0</v>
      </c>
      <c r="H103">
        <v>0</v>
      </c>
      <c r="I103">
        <f t="shared" si="1"/>
        <v>9</v>
      </c>
      <c r="J103">
        <v>30</v>
      </c>
    </row>
    <row r="104" spans="1:10" x14ac:dyDescent="0.25">
      <c r="A104" s="5">
        <v>41456</v>
      </c>
      <c r="B104" s="20">
        <v>24441287.616666667</v>
      </c>
      <c r="C104">
        <v>7.1</v>
      </c>
      <c r="D104">
        <v>108.8</v>
      </c>
      <c r="E104">
        <v>267.39999999999998</v>
      </c>
      <c r="F104">
        <v>22</v>
      </c>
      <c r="G104">
        <v>0</v>
      </c>
      <c r="H104">
        <v>0</v>
      </c>
      <c r="I104">
        <f t="shared" si="1"/>
        <v>9</v>
      </c>
      <c r="J104">
        <v>31</v>
      </c>
    </row>
    <row r="105" spans="1:10" x14ac:dyDescent="0.25">
      <c r="A105" s="5">
        <v>41487</v>
      </c>
      <c r="B105" s="20">
        <v>21856231.656666663</v>
      </c>
      <c r="C105">
        <v>18.399999999999999</v>
      </c>
      <c r="D105">
        <v>57.5</v>
      </c>
      <c r="E105">
        <v>266.5</v>
      </c>
      <c r="F105">
        <v>21</v>
      </c>
      <c r="G105">
        <v>0</v>
      </c>
      <c r="H105">
        <v>0</v>
      </c>
      <c r="I105">
        <f t="shared" si="1"/>
        <v>9</v>
      </c>
      <c r="J105">
        <v>31</v>
      </c>
    </row>
    <row r="106" spans="1:10" x14ac:dyDescent="0.25">
      <c r="A106" s="5">
        <v>41518</v>
      </c>
      <c r="B106" s="20">
        <v>19627599.206666663</v>
      </c>
      <c r="C106">
        <v>94.9</v>
      </c>
      <c r="D106">
        <v>26</v>
      </c>
      <c r="E106">
        <v>263.10000000000002</v>
      </c>
      <c r="F106">
        <v>20</v>
      </c>
      <c r="G106">
        <v>0</v>
      </c>
      <c r="H106">
        <v>1</v>
      </c>
      <c r="I106">
        <f t="shared" si="1"/>
        <v>9</v>
      </c>
      <c r="J106">
        <v>30</v>
      </c>
    </row>
    <row r="107" spans="1:10" x14ac:dyDescent="0.25">
      <c r="A107" s="5">
        <v>41548</v>
      </c>
      <c r="B107" s="20">
        <v>20952918.896666661</v>
      </c>
      <c r="C107">
        <v>184</v>
      </c>
      <c r="D107">
        <v>2.6</v>
      </c>
      <c r="E107">
        <v>259.39999999999998</v>
      </c>
      <c r="F107">
        <v>22</v>
      </c>
      <c r="G107">
        <v>0</v>
      </c>
      <c r="H107">
        <v>1</v>
      </c>
      <c r="I107">
        <f t="shared" si="1"/>
        <v>9</v>
      </c>
      <c r="J107">
        <v>31</v>
      </c>
    </row>
    <row r="108" spans="1:10" x14ac:dyDescent="0.25">
      <c r="A108" s="21">
        <v>41579</v>
      </c>
      <c r="B108" s="20">
        <v>23000874.046666667</v>
      </c>
      <c r="C108">
        <v>492.1</v>
      </c>
      <c r="D108">
        <v>0</v>
      </c>
      <c r="E108">
        <v>259.10000000000002</v>
      </c>
      <c r="F108">
        <v>21</v>
      </c>
      <c r="G108">
        <v>0</v>
      </c>
      <c r="H108">
        <v>1</v>
      </c>
      <c r="I108">
        <f t="shared" si="1"/>
        <v>9</v>
      </c>
      <c r="J108">
        <v>30</v>
      </c>
    </row>
    <row r="109" spans="1:10" x14ac:dyDescent="0.25">
      <c r="A109" s="5">
        <v>41609</v>
      </c>
      <c r="B109" s="20">
        <v>26249065.88666667</v>
      </c>
      <c r="C109">
        <v>675.7</v>
      </c>
      <c r="D109">
        <v>0</v>
      </c>
      <c r="E109">
        <v>257.89999999999998</v>
      </c>
      <c r="F109">
        <v>20</v>
      </c>
      <c r="G109">
        <v>0</v>
      </c>
      <c r="H109">
        <v>0</v>
      </c>
      <c r="I109">
        <f t="shared" si="1"/>
        <v>9</v>
      </c>
      <c r="J109">
        <v>31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0"/>
  <sheetViews>
    <sheetView workbookViewId="0">
      <selection activeCell="C9" sqref="C9"/>
    </sheetView>
  </sheetViews>
  <sheetFormatPr defaultRowHeight="15" x14ac:dyDescent="0.25"/>
  <cols>
    <col min="1" max="1" width="53.42578125" bestFit="1" customWidth="1"/>
    <col min="2" max="2" width="12.7109375" bestFit="1" customWidth="1"/>
    <col min="3" max="3" width="18.7109375" bestFit="1" customWidth="1"/>
  </cols>
  <sheetData>
    <row r="1" spans="1:5" x14ac:dyDescent="0.25">
      <c r="A1" t="s">
        <v>45</v>
      </c>
    </row>
    <row r="2" spans="1:5" x14ac:dyDescent="0.25">
      <c r="A2" t="s">
        <v>46</v>
      </c>
    </row>
    <row r="4" spans="1:5" x14ac:dyDescent="0.25">
      <c r="B4" t="s">
        <v>16</v>
      </c>
      <c r="C4" t="s">
        <v>17</v>
      </c>
      <c r="D4" t="s">
        <v>18</v>
      </c>
      <c r="E4" t="s">
        <v>19</v>
      </c>
    </row>
    <row r="5" spans="1:5" x14ac:dyDescent="0.25">
      <c r="A5" t="s">
        <v>20</v>
      </c>
      <c r="B5">
        <v>1935533.30592324</v>
      </c>
      <c r="C5">
        <v>3629092.42743464</v>
      </c>
      <c r="D5">
        <v>0.53333811266180498</v>
      </c>
      <c r="E5">
        <v>0.59498295427951098</v>
      </c>
    </row>
    <row r="6" spans="1:5" x14ac:dyDescent="0.25">
      <c r="A6" t="s">
        <v>11</v>
      </c>
      <c r="B6">
        <v>11411.7511010335</v>
      </c>
      <c r="C6">
        <v>528.18523967617102</v>
      </c>
      <c r="D6">
        <v>21.6055850179191</v>
      </c>
      <c r="E6" s="7">
        <v>1.86446489633356E-39</v>
      </c>
    </row>
    <row r="7" spans="1:5" x14ac:dyDescent="0.25">
      <c r="A7" t="s">
        <v>12</v>
      </c>
      <c r="B7">
        <v>45124.094031952503</v>
      </c>
      <c r="C7">
        <v>3641.56025161763</v>
      </c>
      <c r="D7">
        <v>12.391417665520599</v>
      </c>
      <c r="E7" s="7">
        <v>6.3692480060965095E-22</v>
      </c>
    </row>
    <row r="8" spans="1:5" x14ac:dyDescent="0.25">
      <c r="A8" t="s">
        <v>13</v>
      </c>
      <c r="B8">
        <v>46801.298038319503</v>
      </c>
      <c r="C8">
        <v>11994.378199099099</v>
      </c>
      <c r="D8">
        <v>3.9019361622126301</v>
      </c>
      <c r="E8" s="7">
        <v>1.7316850142151501E-4</v>
      </c>
    </row>
    <row r="9" spans="1:5" x14ac:dyDescent="0.25">
      <c r="A9" t="s">
        <v>14</v>
      </c>
      <c r="B9">
        <v>215027.15518716499</v>
      </c>
      <c r="C9">
        <v>70180.874151885699</v>
      </c>
      <c r="D9">
        <v>3.0638996419708602</v>
      </c>
      <c r="E9">
        <v>2.8079919038699998E-3</v>
      </c>
    </row>
    <row r="10" spans="1:5" x14ac:dyDescent="0.25">
      <c r="A10" t="s">
        <v>50</v>
      </c>
      <c r="B10">
        <v>-920536.49162735697</v>
      </c>
      <c r="C10">
        <v>234810.58823286599</v>
      </c>
      <c r="D10">
        <v>-3.9203363807191001</v>
      </c>
      <c r="E10">
        <v>1.6210383267290399E-4</v>
      </c>
    </row>
    <row r="11" spans="1:5" x14ac:dyDescent="0.25">
      <c r="A11" t="s">
        <v>51</v>
      </c>
      <c r="B11">
        <v>-746255.995185229</v>
      </c>
      <c r="C11">
        <v>247163.36085117701</v>
      </c>
      <c r="D11">
        <v>-3.0192824398215201</v>
      </c>
      <c r="E11">
        <v>3.2154421731204301E-3</v>
      </c>
    </row>
    <row r="12" spans="1:5" x14ac:dyDescent="0.25">
      <c r="A12" t="s">
        <v>52</v>
      </c>
      <c r="B12">
        <v>-107848.41300680699</v>
      </c>
      <c r="C12">
        <v>36826.644083154497</v>
      </c>
      <c r="D12">
        <v>-2.92854306146618</v>
      </c>
      <c r="E12">
        <v>4.2177694875572599E-3</v>
      </c>
    </row>
    <row r="14" spans="1:5" x14ac:dyDescent="0.25">
      <c r="A14" t="s">
        <v>21</v>
      </c>
      <c r="B14">
        <v>22391665.308555599</v>
      </c>
      <c r="C14" t="s">
        <v>22</v>
      </c>
      <c r="D14">
        <v>2489402.35078495</v>
      </c>
    </row>
    <row r="15" spans="1:5" x14ac:dyDescent="0.25">
      <c r="A15" t="s">
        <v>23</v>
      </c>
      <c r="B15">
        <v>60874560715111.703</v>
      </c>
      <c r="C15" t="s">
        <v>24</v>
      </c>
      <c r="D15">
        <v>780221.511592136</v>
      </c>
    </row>
    <row r="16" spans="1:5" x14ac:dyDescent="0.25">
      <c r="A16" t="s">
        <v>25</v>
      </c>
      <c r="B16">
        <v>0.90819594342559395</v>
      </c>
      <c r="C16" t="s">
        <v>26</v>
      </c>
      <c r="D16" s="7">
        <v>0.90176965946538601</v>
      </c>
    </row>
    <row r="17" spans="1:4" x14ac:dyDescent="0.25">
      <c r="A17" t="s">
        <v>54</v>
      </c>
      <c r="B17">
        <v>141.32521205865601</v>
      </c>
      <c r="C17" t="s">
        <v>27</v>
      </c>
      <c r="D17" s="7">
        <v>6.3651168349945998E-49</v>
      </c>
    </row>
    <row r="18" spans="1:4" x14ac:dyDescent="0.25">
      <c r="A18" t="s">
        <v>28</v>
      </c>
      <c r="B18">
        <v>-1614.3614453022201</v>
      </c>
      <c r="C18" t="s">
        <v>29</v>
      </c>
      <c r="D18">
        <v>3244.7228906044502</v>
      </c>
    </row>
    <row r="19" spans="1:4" x14ac:dyDescent="0.25">
      <c r="A19" t="s">
        <v>30</v>
      </c>
      <c r="B19">
        <v>3266.1799404214398</v>
      </c>
      <c r="C19" t="s">
        <v>31</v>
      </c>
      <c r="D19">
        <v>3253.42294495136</v>
      </c>
    </row>
    <row r="20" spans="1:4" x14ac:dyDescent="0.25">
      <c r="A20" t="s">
        <v>32</v>
      </c>
      <c r="B20">
        <v>0.135872456784913</v>
      </c>
      <c r="C20" t="s">
        <v>33</v>
      </c>
      <c r="D20">
        <v>1.6813100318879299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109"/>
  <sheetViews>
    <sheetView workbookViewId="0">
      <selection activeCell="R1" sqref="R1"/>
    </sheetView>
  </sheetViews>
  <sheetFormatPr defaultRowHeight="15" x14ac:dyDescent="0.25"/>
  <cols>
    <col min="2" max="2" width="11.28515625" bestFit="1" customWidth="1"/>
    <col min="3" max="4" width="12.140625" customWidth="1"/>
  </cols>
  <sheetData>
    <row r="1" spans="1:19" x14ac:dyDescent="0.25">
      <c r="A1" t="str">
        <f>'Monthly Data'!A1</f>
        <v>Date</v>
      </c>
      <c r="B1" t="str">
        <f>'Monthly Data'!B1</f>
        <v>NSLS</v>
      </c>
      <c r="C1" t="str">
        <f>'Monthly Data'!C1</f>
        <v>LondonHDD</v>
      </c>
      <c r="D1" t="str">
        <f>'Monthly Data'!D1</f>
        <v>LondonCDD</v>
      </c>
      <c r="E1" t="str">
        <f>'Monthly Data'!E1</f>
        <v>LONFTE</v>
      </c>
      <c r="F1" t="str">
        <f>'Monthly Data'!F1</f>
        <v>PeakDays</v>
      </c>
      <c r="G1" t="str">
        <f>'Monthly Data'!G1</f>
        <v>Spring</v>
      </c>
      <c r="H1" t="str">
        <f>'Monthly Data'!H1</f>
        <v>Fall</v>
      </c>
      <c r="I1" t="str">
        <f>'Monthly Data'!I1</f>
        <v>trend</v>
      </c>
      <c r="K1" t="s">
        <v>34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tr">
        <f>H1</f>
        <v>Fall</v>
      </c>
      <c r="R1" t="str">
        <f>I1</f>
        <v>trend</v>
      </c>
      <c r="S1" t="s">
        <v>35</v>
      </c>
    </row>
    <row r="2" spans="1:19" x14ac:dyDescent="0.25">
      <c r="A2" s="5">
        <f>'Monthly Data'!A2</f>
        <v>38353</v>
      </c>
      <c r="B2" s="20">
        <f>'Monthly Data'!B2</f>
        <v>28622997.07</v>
      </c>
      <c r="C2">
        <f>'Monthly Data'!C2</f>
        <v>775.7</v>
      </c>
      <c r="D2">
        <f>'Monthly Data'!D2</f>
        <v>0</v>
      </c>
      <c r="E2">
        <f>'Monthly Data'!E2</f>
        <v>262.8</v>
      </c>
      <c r="F2">
        <f>'Monthly Data'!F2</f>
        <v>20</v>
      </c>
      <c r="G2">
        <f>'Monthly Data'!G2</f>
        <v>0</v>
      </c>
      <c r="H2">
        <f>'Monthly Data'!H2</f>
        <v>0</v>
      </c>
      <c r="I2">
        <f>'Monthly Data'!I2</f>
        <v>1</v>
      </c>
      <c r="K2">
        <f t="shared" ref="K2:K65" si="0">const</f>
        <v>1935533.30592324</v>
      </c>
      <c r="L2">
        <f>LondonHDD*C2</f>
        <v>8852095.3290716857</v>
      </c>
      <c r="M2">
        <f>LondonCDD*D2</f>
        <v>0</v>
      </c>
      <c r="N2">
        <f>LONFTE*E2</f>
        <v>12299381.124470366</v>
      </c>
      <c r="O2">
        <f>PeakDays*F2</f>
        <v>4300543.1037432998</v>
      </c>
      <c r="P2">
        <f>Spring*G2</f>
        <v>0</v>
      </c>
      <c r="Q2">
        <f>Fall*H2</f>
        <v>0</v>
      </c>
      <c r="R2">
        <f>trend*I2</f>
        <v>-107848.41300680699</v>
      </c>
      <c r="S2">
        <f>SUM(K2:R2)</f>
        <v>27279704.450201783</v>
      </c>
    </row>
    <row r="3" spans="1:19" x14ac:dyDescent="0.25">
      <c r="A3" s="5">
        <f>'Monthly Data'!A3</f>
        <v>38384</v>
      </c>
      <c r="B3" s="20">
        <f>'Monthly Data'!B3</f>
        <v>24248151.560000002</v>
      </c>
      <c r="C3">
        <f>'Monthly Data'!C3</f>
        <v>650.9</v>
      </c>
      <c r="D3">
        <f>'Monthly Data'!D3</f>
        <v>0</v>
      </c>
      <c r="E3">
        <f>'Monthly Data'!E3</f>
        <v>262.7</v>
      </c>
      <c r="F3">
        <f>'Monthly Data'!F3</f>
        <v>20</v>
      </c>
      <c r="G3">
        <f>'Monthly Data'!G3</f>
        <v>0</v>
      </c>
      <c r="H3">
        <f>'Monthly Data'!H3</f>
        <v>0</v>
      </c>
      <c r="I3">
        <f>'Monthly Data'!I3</f>
        <v>1</v>
      </c>
      <c r="K3">
        <f t="shared" si="0"/>
        <v>1935533.30592324</v>
      </c>
      <c r="L3">
        <f>LondonHDD*C3</f>
        <v>7427908.7916627051</v>
      </c>
      <c r="M3">
        <f>LondonCDD*D3</f>
        <v>0</v>
      </c>
      <c r="N3">
        <f>LONFTE*E3</f>
        <v>12294700.994666534</v>
      </c>
      <c r="O3">
        <f>PeakDays*F3</f>
        <v>4300543.1037432998</v>
      </c>
      <c r="P3">
        <f>Spring*G3</f>
        <v>0</v>
      </c>
      <c r="Q3">
        <f>Fall*H3</f>
        <v>0</v>
      </c>
      <c r="R3">
        <f>trend*I3</f>
        <v>-107848.41300680699</v>
      </c>
      <c r="S3">
        <f t="shared" ref="S3:S66" si="1">SUM(K3:R3)</f>
        <v>25850837.782988969</v>
      </c>
    </row>
    <row r="4" spans="1:19" x14ac:dyDescent="0.25">
      <c r="A4" s="5">
        <f>'Monthly Data'!A4</f>
        <v>38412</v>
      </c>
      <c r="B4" s="20">
        <f>'Monthly Data'!B4</f>
        <v>25340650.720000003</v>
      </c>
      <c r="C4">
        <f>'Monthly Data'!C4</f>
        <v>645</v>
      </c>
      <c r="D4">
        <f>'Monthly Data'!D4</f>
        <v>0</v>
      </c>
      <c r="E4">
        <f>'Monthly Data'!E4</f>
        <v>262.5</v>
      </c>
      <c r="F4">
        <f>'Monthly Data'!F4</f>
        <v>21</v>
      </c>
      <c r="G4">
        <f>'Monthly Data'!G4</f>
        <v>1</v>
      </c>
      <c r="H4">
        <f>'Monthly Data'!H4</f>
        <v>0</v>
      </c>
      <c r="I4">
        <f>'Monthly Data'!I4</f>
        <v>1</v>
      </c>
      <c r="K4">
        <f t="shared" si="0"/>
        <v>1935533.30592324</v>
      </c>
      <c r="L4">
        <f>LondonHDD*C4</f>
        <v>7360579.460166608</v>
      </c>
      <c r="M4">
        <f>LondonCDD*D4</f>
        <v>0</v>
      </c>
      <c r="N4">
        <f>LONFTE*E4</f>
        <v>12285340.73505887</v>
      </c>
      <c r="O4">
        <f>PeakDays*F4</f>
        <v>4515570.2589304643</v>
      </c>
      <c r="P4">
        <f>Spring*G4</f>
        <v>-920536.49162735697</v>
      </c>
      <c r="Q4">
        <f>Fall*H4</f>
        <v>0</v>
      </c>
      <c r="R4">
        <f>trend*I4</f>
        <v>-107848.41300680699</v>
      </c>
      <c r="S4">
        <f t="shared" si="1"/>
        <v>25068638.855445012</v>
      </c>
    </row>
    <row r="5" spans="1:19" x14ac:dyDescent="0.25">
      <c r="A5" s="5">
        <f>'Monthly Data'!A5</f>
        <v>38443</v>
      </c>
      <c r="B5" s="20">
        <f>'Monthly Data'!B5</f>
        <v>20286648.91</v>
      </c>
      <c r="C5">
        <f>'Monthly Data'!C5</f>
        <v>310.3</v>
      </c>
      <c r="D5">
        <f>'Monthly Data'!D5</f>
        <v>0</v>
      </c>
      <c r="E5">
        <f>'Monthly Data'!E5</f>
        <v>264.7</v>
      </c>
      <c r="F5">
        <f>'Monthly Data'!F5</f>
        <v>21</v>
      </c>
      <c r="G5">
        <f>'Monthly Data'!G5</f>
        <v>1</v>
      </c>
      <c r="H5">
        <f>'Monthly Data'!H5</f>
        <v>0</v>
      </c>
      <c r="I5">
        <f>'Monthly Data'!I5</f>
        <v>1</v>
      </c>
      <c r="K5">
        <f t="shared" si="0"/>
        <v>1935533.30592324</v>
      </c>
      <c r="L5">
        <f>LondonHDD*C5</f>
        <v>3541066.3666506954</v>
      </c>
      <c r="M5">
        <f>LondonCDD*D5</f>
        <v>0</v>
      </c>
      <c r="N5">
        <f>LONFTE*E5</f>
        <v>12388303.590743171</v>
      </c>
      <c r="O5">
        <f>PeakDays*F5</f>
        <v>4515570.2589304643</v>
      </c>
      <c r="P5">
        <f>Spring*G5</f>
        <v>-920536.49162735697</v>
      </c>
      <c r="Q5">
        <f>Fall*H5</f>
        <v>0</v>
      </c>
      <c r="R5">
        <f>trend*I5</f>
        <v>-107848.41300680699</v>
      </c>
      <c r="S5">
        <f t="shared" si="1"/>
        <v>21352088.617613405</v>
      </c>
    </row>
    <row r="6" spans="1:19" x14ac:dyDescent="0.25">
      <c r="A6" s="5">
        <f>'Monthly Data'!A6</f>
        <v>38473</v>
      </c>
      <c r="B6" s="20">
        <f>'Monthly Data'!B6</f>
        <v>19819607.190000001</v>
      </c>
      <c r="C6">
        <f>'Monthly Data'!C6</f>
        <v>198.5</v>
      </c>
      <c r="D6">
        <f>'Monthly Data'!D6</f>
        <v>0</v>
      </c>
      <c r="E6">
        <f>'Monthly Data'!E6</f>
        <v>267.3</v>
      </c>
      <c r="F6">
        <f>'Monthly Data'!F6</f>
        <v>21</v>
      </c>
      <c r="G6">
        <f>'Monthly Data'!G6</f>
        <v>1</v>
      </c>
      <c r="H6">
        <f>'Monthly Data'!H6</f>
        <v>0</v>
      </c>
      <c r="I6">
        <f>'Monthly Data'!I6</f>
        <v>1</v>
      </c>
      <c r="K6">
        <f t="shared" si="0"/>
        <v>1935533.30592324</v>
      </c>
      <c r="L6">
        <f>LondonHDD*C6</f>
        <v>2265232.5935551496</v>
      </c>
      <c r="M6">
        <f>LondonCDD*D6</f>
        <v>0</v>
      </c>
      <c r="N6">
        <f>LONFTE*E6</f>
        <v>12509986.965642804</v>
      </c>
      <c r="O6">
        <f>PeakDays*F6</f>
        <v>4515570.2589304643</v>
      </c>
      <c r="P6">
        <f>Spring*G6</f>
        <v>-920536.49162735697</v>
      </c>
      <c r="Q6">
        <f>Fall*H6</f>
        <v>0</v>
      </c>
      <c r="R6">
        <f>trend*I6</f>
        <v>-107848.41300680699</v>
      </c>
      <c r="S6">
        <f t="shared" si="1"/>
        <v>20197938.21941749</v>
      </c>
    </row>
    <row r="7" spans="1:19" x14ac:dyDescent="0.25">
      <c r="A7" s="5">
        <f>'Monthly Data'!A7</f>
        <v>38504</v>
      </c>
      <c r="B7" s="20">
        <f>'Monthly Data'!B7</f>
        <v>24239634.66</v>
      </c>
      <c r="C7">
        <f>'Monthly Data'!C7</f>
        <v>11.4</v>
      </c>
      <c r="D7">
        <f>'Monthly Data'!D7</f>
        <v>121.1</v>
      </c>
      <c r="E7">
        <f>'Monthly Data'!E7</f>
        <v>272.39999999999998</v>
      </c>
      <c r="F7">
        <f>'Monthly Data'!F7</f>
        <v>22</v>
      </c>
      <c r="G7">
        <f>'Monthly Data'!G7</f>
        <v>0</v>
      </c>
      <c r="H7">
        <f>'Monthly Data'!H7</f>
        <v>0</v>
      </c>
      <c r="I7">
        <f>'Monthly Data'!I7</f>
        <v>1</v>
      </c>
      <c r="K7">
        <f t="shared" si="0"/>
        <v>1935533.30592324</v>
      </c>
      <c r="L7">
        <f>LondonHDD*C7</f>
        <v>130093.96255178191</v>
      </c>
      <c r="M7">
        <f>LondonCDD*D7</f>
        <v>5464527.7872694479</v>
      </c>
      <c r="N7">
        <f>LONFTE*E7</f>
        <v>12748673.585638231</v>
      </c>
      <c r="O7">
        <f>PeakDays*F7</f>
        <v>4730597.4141176296</v>
      </c>
      <c r="P7">
        <f>Spring*G7</f>
        <v>0</v>
      </c>
      <c r="Q7">
        <f>Fall*H7</f>
        <v>0</v>
      </c>
      <c r="R7">
        <f>trend*I7</f>
        <v>-107848.41300680699</v>
      </c>
      <c r="S7">
        <f t="shared" si="1"/>
        <v>24901577.642493524</v>
      </c>
    </row>
    <row r="8" spans="1:19" x14ac:dyDescent="0.25">
      <c r="A8" s="5">
        <f>'Monthly Data'!A8</f>
        <v>38534</v>
      </c>
      <c r="B8" s="20">
        <f>'Monthly Data'!B8</f>
        <v>25395311.940000001</v>
      </c>
      <c r="C8">
        <f>'Monthly Data'!C8</f>
        <v>1.5</v>
      </c>
      <c r="D8">
        <f>'Monthly Data'!D8</f>
        <v>137.5</v>
      </c>
      <c r="E8">
        <f>'Monthly Data'!E8</f>
        <v>277.5</v>
      </c>
      <c r="F8">
        <f>'Monthly Data'!F8</f>
        <v>20</v>
      </c>
      <c r="G8">
        <f>'Monthly Data'!G8</f>
        <v>0</v>
      </c>
      <c r="H8">
        <f>'Monthly Data'!H8</f>
        <v>0</v>
      </c>
      <c r="I8">
        <f>'Monthly Data'!I8</f>
        <v>1</v>
      </c>
      <c r="K8">
        <f t="shared" si="0"/>
        <v>1935533.30592324</v>
      </c>
      <c r="L8">
        <f>LondonHDD*C8</f>
        <v>17117.62665155025</v>
      </c>
      <c r="M8">
        <f>LondonCDD*D8</f>
        <v>6204562.9293934694</v>
      </c>
      <c r="N8">
        <f>LONFTE*E8</f>
        <v>12987360.205633663</v>
      </c>
      <c r="O8">
        <f>PeakDays*F8</f>
        <v>4300543.1037432998</v>
      </c>
      <c r="P8">
        <f>Spring*G8</f>
        <v>0</v>
      </c>
      <c r="Q8">
        <f>Fall*H8</f>
        <v>0</v>
      </c>
      <c r="R8">
        <f>trend*I8</f>
        <v>-107848.41300680699</v>
      </c>
      <c r="S8">
        <f t="shared" si="1"/>
        <v>25337268.758338414</v>
      </c>
    </row>
    <row r="9" spans="1:19" x14ac:dyDescent="0.25">
      <c r="A9" s="5">
        <f>'Monthly Data'!A9</f>
        <v>38565</v>
      </c>
      <c r="B9" s="20">
        <f>'Monthly Data'!B9</f>
        <v>24070887.219999999</v>
      </c>
      <c r="C9">
        <f>'Monthly Data'!C9</f>
        <v>4.5</v>
      </c>
      <c r="D9">
        <f>'Monthly Data'!D9</f>
        <v>106.3</v>
      </c>
      <c r="E9">
        <f>'Monthly Data'!E9</f>
        <v>280.2</v>
      </c>
      <c r="F9">
        <f>'Monthly Data'!F9</f>
        <v>22</v>
      </c>
      <c r="G9">
        <f>'Monthly Data'!G9</f>
        <v>0</v>
      </c>
      <c r="H9">
        <f>'Monthly Data'!H9</f>
        <v>0</v>
      </c>
      <c r="I9">
        <f>'Monthly Data'!I9</f>
        <v>1</v>
      </c>
      <c r="K9">
        <f t="shared" si="0"/>
        <v>1935533.30592324</v>
      </c>
      <c r="L9">
        <f>LondonHDD*C9</f>
        <v>51352.879954650751</v>
      </c>
      <c r="M9">
        <f>LondonCDD*D9</f>
        <v>4796691.1955965506</v>
      </c>
      <c r="N9">
        <f>LONFTE*E9</f>
        <v>13113723.710337125</v>
      </c>
      <c r="O9">
        <f>PeakDays*F9</f>
        <v>4730597.4141176296</v>
      </c>
      <c r="P9">
        <f>Spring*G9</f>
        <v>0</v>
      </c>
      <c r="Q9">
        <f>Fall*H9</f>
        <v>0</v>
      </c>
      <c r="R9">
        <f>trend*I9</f>
        <v>-107848.41300680699</v>
      </c>
      <c r="S9">
        <f t="shared" si="1"/>
        <v>24520050.09292239</v>
      </c>
    </row>
    <row r="10" spans="1:19" x14ac:dyDescent="0.25">
      <c r="A10" s="5">
        <f>'Monthly Data'!A10</f>
        <v>38596</v>
      </c>
      <c r="B10" s="20">
        <f>'Monthly Data'!B10</f>
        <v>20477242.48</v>
      </c>
      <c r="C10">
        <f>'Monthly Data'!C10</f>
        <v>30.5</v>
      </c>
      <c r="D10">
        <f>'Monthly Data'!D10</f>
        <v>34.700000000000003</v>
      </c>
      <c r="E10">
        <f>'Monthly Data'!E10</f>
        <v>275.89999999999998</v>
      </c>
      <c r="F10">
        <f>'Monthly Data'!F10</f>
        <v>21</v>
      </c>
      <c r="G10">
        <f>'Monthly Data'!G10</f>
        <v>0</v>
      </c>
      <c r="H10">
        <f>'Monthly Data'!H10</f>
        <v>1</v>
      </c>
      <c r="I10">
        <f>'Monthly Data'!I10</f>
        <v>1</v>
      </c>
      <c r="K10">
        <f t="shared" si="0"/>
        <v>1935533.30592324</v>
      </c>
      <c r="L10">
        <f>LondonHDD*C10</f>
        <v>348058.40858152177</v>
      </c>
      <c r="M10">
        <f>LondonCDD*D10</f>
        <v>1565806.0629087519</v>
      </c>
      <c r="N10">
        <f>LONFTE*E10</f>
        <v>12912478.12877235</v>
      </c>
      <c r="O10">
        <f>PeakDays*F10</f>
        <v>4515570.2589304643</v>
      </c>
      <c r="P10">
        <f>Spring*G10</f>
        <v>0</v>
      </c>
      <c r="Q10">
        <f>Fall*H10</f>
        <v>-746255.995185229</v>
      </c>
      <c r="R10">
        <f>trend*I10</f>
        <v>-107848.41300680699</v>
      </c>
      <c r="S10">
        <f t="shared" si="1"/>
        <v>20423341.75692429</v>
      </c>
    </row>
    <row r="11" spans="1:19" x14ac:dyDescent="0.25">
      <c r="A11" s="5">
        <f>'Monthly Data'!A11</f>
        <v>38626</v>
      </c>
      <c r="B11" s="20">
        <f>'Monthly Data'!B11</f>
        <v>20828690.909999996</v>
      </c>
      <c r="C11">
        <f>'Monthly Data'!C11</f>
        <v>228.3</v>
      </c>
      <c r="D11">
        <f>'Monthly Data'!D11</f>
        <v>8.6999999999999993</v>
      </c>
      <c r="E11">
        <f>'Monthly Data'!E11</f>
        <v>268.8</v>
      </c>
      <c r="F11">
        <f>'Monthly Data'!F11</f>
        <v>20</v>
      </c>
      <c r="G11">
        <f>'Monthly Data'!G11</f>
        <v>0</v>
      </c>
      <c r="H11">
        <f>'Monthly Data'!H11</f>
        <v>1</v>
      </c>
      <c r="I11">
        <f>'Monthly Data'!I11</f>
        <v>1</v>
      </c>
      <c r="K11">
        <f t="shared" si="0"/>
        <v>1935533.30592324</v>
      </c>
      <c r="L11">
        <f>LondonHDD*C11</f>
        <v>2605302.7763659484</v>
      </c>
      <c r="M11">
        <f>LondonCDD*D11</f>
        <v>392579.61807798676</v>
      </c>
      <c r="N11">
        <f>LONFTE*E11</f>
        <v>12580188.912700282</v>
      </c>
      <c r="O11">
        <f>PeakDays*F11</f>
        <v>4300543.1037432998</v>
      </c>
      <c r="P11">
        <f>Spring*G11</f>
        <v>0</v>
      </c>
      <c r="Q11">
        <f>Fall*H11</f>
        <v>-746255.995185229</v>
      </c>
      <c r="R11">
        <f>trend*I11</f>
        <v>-107848.41300680699</v>
      </c>
      <c r="S11">
        <f t="shared" si="1"/>
        <v>20960043.308618717</v>
      </c>
    </row>
    <row r="12" spans="1:19" x14ac:dyDescent="0.25">
      <c r="A12" s="5">
        <f>'Monthly Data'!A12</f>
        <v>38657</v>
      </c>
      <c r="B12" s="20">
        <f>'Monthly Data'!B12</f>
        <v>22508551.010000002</v>
      </c>
      <c r="C12">
        <f>'Monthly Data'!C12</f>
        <v>392.7</v>
      </c>
      <c r="D12">
        <f>'Monthly Data'!D12</f>
        <v>0</v>
      </c>
      <c r="E12">
        <f>'Monthly Data'!E12</f>
        <v>263</v>
      </c>
      <c r="F12">
        <f>'Monthly Data'!F12</f>
        <v>22</v>
      </c>
      <c r="G12">
        <f>'Monthly Data'!G12</f>
        <v>0</v>
      </c>
      <c r="H12">
        <f>'Monthly Data'!H12</f>
        <v>1</v>
      </c>
      <c r="I12">
        <f>'Monthly Data'!I12</f>
        <v>1</v>
      </c>
      <c r="K12">
        <f t="shared" si="0"/>
        <v>1935533.30592324</v>
      </c>
      <c r="L12">
        <f>LondonHDD*C12</f>
        <v>4481394.6573758554</v>
      </c>
      <c r="M12">
        <f>LondonCDD*D12</f>
        <v>0</v>
      </c>
      <c r="N12">
        <f>LONFTE*E12</f>
        <v>12308741.38407803</v>
      </c>
      <c r="O12">
        <f>PeakDays*F12</f>
        <v>4730597.4141176296</v>
      </c>
      <c r="P12">
        <f>Spring*G12</f>
        <v>0</v>
      </c>
      <c r="Q12">
        <f>Fall*H12</f>
        <v>-746255.995185229</v>
      </c>
      <c r="R12">
        <f>trend*I12</f>
        <v>-107848.41300680699</v>
      </c>
      <c r="S12">
        <f t="shared" si="1"/>
        <v>22602162.353302717</v>
      </c>
    </row>
    <row r="13" spans="1:19" x14ac:dyDescent="0.25">
      <c r="A13" s="5">
        <f>'Monthly Data'!A13</f>
        <v>38687</v>
      </c>
      <c r="B13" s="20">
        <f>'Monthly Data'!B13</f>
        <v>27451289.5</v>
      </c>
      <c r="C13">
        <f>'Monthly Data'!C13</f>
        <v>702.3</v>
      </c>
      <c r="D13">
        <f>'Monthly Data'!D13</f>
        <v>0</v>
      </c>
      <c r="E13">
        <f>'Monthly Data'!E13</f>
        <v>262</v>
      </c>
      <c r="F13">
        <f>'Monthly Data'!F13</f>
        <v>20</v>
      </c>
      <c r="G13">
        <f>'Monthly Data'!G13</f>
        <v>0</v>
      </c>
      <c r="H13">
        <f>'Monthly Data'!H13</f>
        <v>0</v>
      </c>
      <c r="I13">
        <f>'Monthly Data'!I13</f>
        <v>1</v>
      </c>
      <c r="K13">
        <f t="shared" si="0"/>
        <v>1935533.30592324</v>
      </c>
      <c r="L13">
        <f>LondonHDD*C13</f>
        <v>8014472.7982558263</v>
      </c>
      <c r="M13">
        <f>LondonCDD*D13</f>
        <v>0</v>
      </c>
      <c r="N13">
        <f>LONFTE*E13</f>
        <v>12261940.086039709</v>
      </c>
      <c r="O13">
        <f>PeakDays*F13</f>
        <v>4300543.1037432998</v>
      </c>
      <c r="P13">
        <f>Spring*G13</f>
        <v>0</v>
      </c>
      <c r="Q13">
        <f>Fall*H13</f>
        <v>0</v>
      </c>
      <c r="R13">
        <f>trend*I13</f>
        <v>-107848.41300680699</v>
      </c>
      <c r="S13">
        <f t="shared" si="1"/>
        <v>26404640.880955268</v>
      </c>
    </row>
    <row r="14" spans="1:19" x14ac:dyDescent="0.25">
      <c r="A14" s="5">
        <f>'Monthly Data'!A14</f>
        <v>38718</v>
      </c>
      <c r="B14" s="20">
        <f>'Monthly Data'!B14</f>
        <v>25519571.829999998</v>
      </c>
      <c r="C14">
        <f>'Monthly Data'!C14</f>
        <v>554.70000000000005</v>
      </c>
      <c r="D14">
        <f>'Monthly Data'!D14</f>
        <v>0</v>
      </c>
      <c r="E14">
        <f>'Monthly Data'!E14</f>
        <v>260</v>
      </c>
      <c r="F14">
        <f>'Monthly Data'!F14</f>
        <v>21</v>
      </c>
      <c r="G14">
        <f>'Monthly Data'!G14</f>
        <v>0</v>
      </c>
      <c r="H14">
        <f>'Monthly Data'!H14</f>
        <v>0</v>
      </c>
      <c r="I14">
        <f>'Monthly Data'!I14</f>
        <v>2</v>
      </c>
      <c r="K14">
        <f t="shared" si="0"/>
        <v>1935533.30592324</v>
      </c>
      <c r="L14">
        <f>LondonHDD*C14</f>
        <v>6330098.3357432829</v>
      </c>
      <c r="M14">
        <f>LondonCDD*D14</f>
        <v>0</v>
      </c>
      <c r="N14">
        <f>LONFTE*E14</f>
        <v>12168337.489963071</v>
      </c>
      <c r="O14">
        <f>PeakDays*F14</f>
        <v>4515570.2589304643</v>
      </c>
      <c r="P14">
        <f>Spring*G14</f>
        <v>0</v>
      </c>
      <c r="Q14">
        <f>Fall*H14</f>
        <v>0</v>
      </c>
      <c r="R14">
        <f>trend*I14</f>
        <v>-215696.82601361399</v>
      </c>
      <c r="S14">
        <f t="shared" si="1"/>
        <v>24733842.564546444</v>
      </c>
    </row>
    <row r="15" spans="1:19" x14ac:dyDescent="0.25">
      <c r="A15" s="5">
        <f>'Monthly Data'!A15</f>
        <v>38749</v>
      </c>
      <c r="B15" s="20">
        <f>'Monthly Data'!B15</f>
        <v>23636616.529999997</v>
      </c>
      <c r="C15">
        <f>'Monthly Data'!C15</f>
        <v>609.29999999999995</v>
      </c>
      <c r="D15">
        <f>'Monthly Data'!D15</f>
        <v>0</v>
      </c>
      <c r="E15">
        <f>'Monthly Data'!E15</f>
        <v>257.39999999999998</v>
      </c>
      <c r="F15">
        <f>'Monthly Data'!F15</f>
        <v>20</v>
      </c>
      <c r="G15">
        <f>'Monthly Data'!G15</f>
        <v>0</v>
      </c>
      <c r="H15">
        <f>'Monthly Data'!H15</f>
        <v>0</v>
      </c>
      <c r="I15">
        <f>'Monthly Data'!I15</f>
        <v>2</v>
      </c>
      <c r="K15">
        <f t="shared" si="0"/>
        <v>1935533.30592324</v>
      </c>
      <c r="L15">
        <f>LondonHDD*C15</f>
        <v>6953179.9458597107</v>
      </c>
      <c r="M15">
        <f>LondonCDD*D15</f>
        <v>0</v>
      </c>
      <c r="N15">
        <f>LONFTE*E15</f>
        <v>12046654.115063438</v>
      </c>
      <c r="O15">
        <f>PeakDays*F15</f>
        <v>4300543.1037432998</v>
      </c>
      <c r="P15">
        <f>Spring*G15</f>
        <v>0</v>
      </c>
      <c r="Q15">
        <f>Fall*H15</f>
        <v>0</v>
      </c>
      <c r="R15">
        <f>trend*I15</f>
        <v>-215696.82601361399</v>
      </c>
      <c r="S15">
        <f t="shared" si="1"/>
        <v>25020213.644576076</v>
      </c>
    </row>
    <row r="16" spans="1:19" x14ac:dyDescent="0.25">
      <c r="A16" s="5">
        <f>'Monthly Data'!A16</f>
        <v>38777</v>
      </c>
      <c r="B16" s="20">
        <f>'Monthly Data'!B16</f>
        <v>24126650.760000002</v>
      </c>
      <c r="C16">
        <f>'Monthly Data'!C16</f>
        <v>545.70000000000005</v>
      </c>
      <c r="D16">
        <f>'Monthly Data'!D16</f>
        <v>0</v>
      </c>
      <c r="E16">
        <f>'Monthly Data'!E16</f>
        <v>256</v>
      </c>
      <c r="F16">
        <f>'Monthly Data'!F16</f>
        <v>23</v>
      </c>
      <c r="G16">
        <f>'Monthly Data'!G16</f>
        <v>1</v>
      </c>
      <c r="H16">
        <f>'Monthly Data'!H16</f>
        <v>0</v>
      </c>
      <c r="I16">
        <f>'Monthly Data'!I16</f>
        <v>2</v>
      </c>
      <c r="K16">
        <f t="shared" si="0"/>
        <v>1935533.30592324</v>
      </c>
      <c r="L16">
        <f>LondonHDD*C16</f>
        <v>6227392.5758339819</v>
      </c>
      <c r="M16">
        <f>LondonCDD*D16</f>
        <v>0</v>
      </c>
      <c r="N16">
        <f>LONFTE*E16</f>
        <v>11981132.297809793</v>
      </c>
      <c r="O16">
        <f>PeakDays*F16</f>
        <v>4945624.569304795</v>
      </c>
      <c r="P16">
        <f>Spring*G16</f>
        <v>-920536.49162735697</v>
      </c>
      <c r="Q16">
        <f>Fall*H16</f>
        <v>0</v>
      </c>
      <c r="R16">
        <f>trend*I16</f>
        <v>-215696.82601361399</v>
      </c>
      <c r="S16">
        <f t="shared" si="1"/>
        <v>23953449.431230839</v>
      </c>
    </row>
    <row r="17" spans="1:19" x14ac:dyDescent="0.25">
      <c r="A17" s="5">
        <f>'Monthly Data'!A17</f>
        <v>38808</v>
      </c>
      <c r="B17" s="20">
        <f>'Monthly Data'!B17</f>
        <v>19562803.740000002</v>
      </c>
      <c r="C17">
        <f>'Monthly Data'!C17</f>
        <v>286.10000000000002</v>
      </c>
      <c r="D17">
        <f>'Monthly Data'!D17</f>
        <v>0</v>
      </c>
      <c r="E17">
        <f>'Monthly Data'!E17</f>
        <v>260.7</v>
      </c>
      <c r="F17">
        <f>'Monthly Data'!F17</f>
        <v>18</v>
      </c>
      <c r="G17">
        <f>'Monthly Data'!G17</f>
        <v>1</v>
      </c>
      <c r="H17">
        <f>'Monthly Data'!H17</f>
        <v>0</v>
      </c>
      <c r="I17">
        <f>'Monthly Data'!I17</f>
        <v>2</v>
      </c>
      <c r="K17">
        <f t="shared" si="0"/>
        <v>1935533.30592324</v>
      </c>
      <c r="L17">
        <f>LondonHDD*C17</f>
        <v>3264901.9900056846</v>
      </c>
      <c r="M17">
        <f>LondonCDD*D17</f>
        <v>0</v>
      </c>
      <c r="N17">
        <f>LONFTE*E17</f>
        <v>12201098.398589894</v>
      </c>
      <c r="O17">
        <f>PeakDays*F17</f>
        <v>3870488.7933689696</v>
      </c>
      <c r="P17">
        <f>Spring*G17</f>
        <v>-920536.49162735697</v>
      </c>
      <c r="Q17">
        <f>Fall*H17</f>
        <v>0</v>
      </c>
      <c r="R17">
        <f>trend*I17</f>
        <v>-215696.82601361399</v>
      </c>
      <c r="S17">
        <f t="shared" si="1"/>
        <v>20135789.170246817</v>
      </c>
    </row>
    <row r="18" spans="1:19" x14ac:dyDescent="0.25">
      <c r="A18" s="5">
        <f>'Monthly Data'!A18</f>
        <v>38838</v>
      </c>
      <c r="B18" s="20">
        <f>'Monthly Data'!B18</f>
        <v>19991986.050000001</v>
      </c>
      <c r="C18">
        <f>'Monthly Data'!C18</f>
        <v>151.9</v>
      </c>
      <c r="D18">
        <f>'Monthly Data'!D18</f>
        <v>22.9</v>
      </c>
      <c r="E18">
        <f>'Monthly Data'!E18</f>
        <v>267.3</v>
      </c>
      <c r="F18">
        <f>'Monthly Data'!F18</f>
        <v>22</v>
      </c>
      <c r="G18">
        <f>'Monthly Data'!G18</f>
        <v>1</v>
      </c>
      <c r="H18">
        <f>'Monthly Data'!H18</f>
        <v>0</v>
      </c>
      <c r="I18">
        <f>'Monthly Data'!I18</f>
        <v>2</v>
      </c>
      <c r="K18">
        <f t="shared" si="0"/>
        <v>1935533.30592324</v>
      </c>
      <c r="L18">
        <f>LondonHDD*C18</f>
        <v>1733444.9922469887</v>
      </c>
      <c r="M18">
        <f>LondonCDD*D18</f>
        <v>1033341.7533317122</v>
      </c>
      <c r="N18">
        <f>LONFTE*E18</f>
        <v>12509986.965642804</v>
      </c>
      <c r="O18">
        <f>PeakDays*F18</f>
        <v>4730597.4141176296</v>
      </c>
      <c r="P18">
        <f>Spring*G18</f>
        <v>-920536.49162735697</v>
      </c>
      <c r="Q18">
        <f>Fall*H18</f>
        <v>0</v>
      </c>
      <c r="R18">
        <f>trend*I18</f>
        <v>-215696.82601361399</v>
      </c>
      <c r="S18">
        <f t="shared" si="1"/>
        <v>20806671.113621406</v>
      </c>
    </row>
    <row r="19" spans="1:19" x14ac:dyDescent="0.25">
      <c r="A19" s="5">
        <f>'Monthly Data'!A19</f>
        <v>38869</v>
      </c>
      <c r="B19" s="20">
        <f>'Monthly Data'!B19</f>
        <v>20889575.020000003</v>
      </c>
      <c r="C19">
        <f>'Monthly Data'!C19</f>
        <v>26.7</v>
      </c>
      <c r="D19">
        <f>'Monthly Data'!D19</f>
        <v>44.4</v>
      </c>
      <c r="E19">
        <f>'Monthly Data'!E19</f>
        <v>270.7</v>
      </c>
      <c r="F19">
        <f>'Monthly Data'!F19</f>
        <v>22</v>
      </c>
      <c r="G19">
        <f>'Monthly Data'!G19</f>
        <v>0</v>
      </c>
      <c r="H19">
        <f>'Monthly Data'!H19</f>
        <v>0</v>
      </c>
      <c r="I19">
        <f>'Monthly Data'!I19</f>
        <v>2</v>
      </c>
      <c r="K19">
        <f t="shared" si="0"/>
        <v>1935533.30592324</v>
      </c>
      <c r="L19">
        <f>LondonHDD*C19</f>
        <v>304693.75439759443</v>
      </c>
      <c r="M19">
        <f>LondonCDD*D19</f>
        <v>2003509.7750186911</v>
      </c>
      <c r="N19">
        <f>LONFTE*E19</f>
        <v>12669111.378973089</v>
      </c>
      <c r="O19">
        <f>PeakDays*F19</f>
        <v>4730597.4141176296</v>
      </c>
      <c r="P19">
        <f>Spring*G19</f>
        <v>0</v>
      </c>
      <c r="Q19">
        <f>Fall*H19</f>
        <v>0</v>
      </c>
      <c r="R19">
        <f>trend*I19</f>
        <v>-215696.82601361399</v>
      </c>
      <c r="S19">
        <f t="shared" si="1"/>
        <v>21427748.80241663</v>
      </c>
    </row>
    <row r="20" spans="1:19" x14ac:dyDescent="0.25">
      <c r="A20" s="5">
        <f>'Monthly Data'!A20</f>
        <v>38899</v>
      </c>
      <c r="B20" s="20">
        <f>'Monthly Data'!B20</f>
        <v>24737970.199999999</v>
      </c>
      <c r="C20">
        <f>'Monthly Data'!C20</f>
        <v>3.3</v>
      </c>
      <c r="D20">
        <f>'Monthly Data'!D20</f>
        <v>133.69999999999999</v>
      </c>
      <c r="E20">
        <f>'Monthly Data'!E20</f>
        <v>272.60000000000002</v>
      </c>
      <c r="F20">
        <f>'Monthly Data'!F20</f>
        <v>20</v>
      </c>
      <c r="G20">
        <f>'Monthly Data'!G20</f>
        <v>0</v>
      </c>
      <c r="H20">
        <f>'Monthly Data'!H20</f>
        <v>0</v>
      </c>
      <c r="I20">
        <f>'Monthly Data'!I20</f>
        <v>2</v>
      </c>
      <c r="K20">
        <f t="shared" si="0"/>
        <v>1935533.30592324</v>
      </c>
      <c r="L20">
        <f>LondonHDD*C20</f>
        <v>37658.778633410548</v>
      </c>
      <c r="M20">
        <f>LondonCDD*D20</f>
        <v>6033091.3720720494</v>
      </c>
      <c r="N20">
        <f>LONFTE*E20</f>
        <v>12758033.845245898</v>
      </c>
      <c r="O20">
        <f>PeakDays*F20</f>
        <v>4300543.1037432998</v>
      </c>
      <c r="P20">
        <f>Spring*G20</f>
        <v>0</v>
      </c>
      <c r="Q20">
        <f>Fall*H20</f>
        <v>0</v>
      </c>
      <c r="R20">
        <f>trend*I20</f>
        <v>-215696.82601361399</v>
      </c>
      <c r="S20">
        <f t="shared" si="1"/>
        <v>24849163.579604283</v>
      </c>
    </row>
    <row r="21" spans="1:19" x14ac:dyDescent="0.25">
      <c r="A21" s="5">
        <f>'Monthly Data'!A21</f>
        <v>38930</v>
      </c>
      <c r="B21" s="20">
        <f>'Monthly Data'!B21</f>
        <v>22593665.560000002</v>
      </c>
      <c r="C21">
        <f>'Monthly Data'!C21</f>
        <v>5.3</v>
      </c>
      <c r="D21">
        <f>'Monthly Data'!D21</f>
        <v>68.2</v>
      </c>
      <c r="E21">
        <f>'Monthly Data'!E21</f>
        <v>273.3</v>
      </c>
      <c r="F21">
        <f>'Monthly Data'!F21</f>
        <v>22</v>
      </c>
      <c r="G21">
        <f>'Monthly Data'!G21</f>
        <v>0</v>
      </c>
      <c r="H21">
        <f>'Monthly Data'!H21</f>
        <v>0</v>
      </c>
      <c r="I21">
        <f>'Monthly Data'!I21</f>
        <v>2</v>
      </c>
      <c r="K21">
        <f t="shared" si="0"/>
        <v>1935533.30592324</v>
      </c>
      <c r="L21">
        <f>LondonHDD*C21</f>
        <v>60482.280835477548</v>
      </c>
      <c r="M21">
        <f>LondonCDD*D21</f>
        <v>3077463.2129791607</v>
      </c>
      <c r="N21">
        <f>LONFTE*E21</f>
        <v>12790794.753872721</v>
      </c>
      <c r="O21">
        <f>PeakDays*F21</f>
        <v>4730597.4141176296</v>
      </c>
      <c r="P21">
        <f>Spring*G21</f>
        <v>0</v>
      </c>
      <c r="Q21">
        <f>Fall*H21</f>
        <v>0</v>
      </c>
      <c r="R21">
        <f>trend*I21</f>
        <v>-215696.82601361399</v>
      </c>
      <c r="S21">
        <f t="shared" si="1"/>
        <v>22379174.141714618</v>
      </c>
    </row>
    <row r="22" spans="1:19" x14ac:dyDescent="0.25">
      <c r="A22" s="5">
        <f>'Monthly Data'!A22</f>
        <v>38961</v>
      </c>
      <c r="B22" s="20">
        <f>'Monthly Data'!B22</f>
        <v>19182041.209999997</v>
      </c>
      <c r="C22">
        <f>'Monthly Data'!C22</f>
        <v>98.5</v>
      </c>
      <c r="D22">
        <f>'Monthly Data'!D22</f>
        <v>5</v>
      </c>
      <c r="E22">
        <f>'Monthly Data'!E22</f>
        <v>272.8</v>
      </c>
      <c r="F22">
        <f>'Monthly Data'!F22</f>
        <v>20</v>
      </c>
      <c r="G22">
        <f>'Monthly Data'!G22</f>
        <v>0</v>
      </c>
      <c r="H22">
        <f>'Monthly Data'!H22</f>
        <v>1</v>
      </c>
      <c r="I22">
        <f>'Monthly Data'!I22</f>
        <v>2</v>
      </c>
      <c r="K22">
        <f t="shared" si="0"/>
        <v>1935533.30592324</v>
      </c>
      <c r="L22">
        <f>LondonHDD*C22</f>
        <v>1124057.4834517997</v>
      </c>
      <c r="M22">
        <f>LondonCDD*D22</f>
        <v>225620.47015976251</v>
      </c>
      <c r="N22">
        <f>LONFTE*E22</f>
        <v>12767394.104853561</v>
      </c>
      <c r="O22">
        <f>PeakDays*F22</f>
        <v>4300543.1037432998</v>
      </c>
      <c r="P22">
        <f>Spring*G22</f>
        <v>0</v>
      </c>
      <c r="Q22">
        <f>Fall*H22</f>
        <v>-746255.995185229</v>
      </c>
      <c r="R22">
        <f>trend*I22</f>
        <v>-215696.82601361399</v>
      </c>
      <c r="S22">
        <f t="shared" si="1"/>
        <v>19391195.646932818</v>
      </c>
    </row>
    <row r="23" spans="1:19" x14ac:dyDescent="0.25">
      <c r="A23" s="5">
        <f>'Monthly Data'!A23</f>
        <v>38991</v>
      </c>
      <c r="B23" s="20">
        <f>'Monthly Data'!B23</f>
        <v>21407417.84</v>
      </c>
      <c r="C23">
        <f>'Monthly Data'!C23</f>
        <v>307.89999999999998</v>
      </c>
      <c r="D23">
        <f>'Monthly Data'!D23</f>
        <v>0.7</v>
      </c>
      <c r="E23">
        <f>'Monthly Data'!E23</f>
        <v>270.8</v>
      </c>
      <c r="F23">
        <f>'Monthly Data'!F23</f>
        <v>21</v>
      </c>
      <c r="G23">
        <f>'Monthly Data'!G23</f>
        <v>0</v>
      </c>
      <c r="H23">
        <f>'Monthly Data'!H23</f>
        <v>1</v>
      </c>
      <c r="I23">
        <f>'Monthly Data'!I23</f>
        <v>2</v>
      </c>
      <c r="K23">
        <f t="shared" si="0"/>
        <v>1935533.30592324</v>
      </c>
      <c r="L23">
        <f>LondonHDD*C23</f>
        <v>3513678.1640082146</v>
      </c>
      <c r="M23">
        <f>LondonCDD*D23</f>
        <v>31586.865822366752</v>
      </c>
      <c r="N23">
        <f>LONFTE*E23</f>
        <v>12673791.508776922</v>
      </c>
      <c r="O23">
        <f>PeakDays*F23</f>
        <v>4515570.2589304643</v>
      </c>
      <c r="P23">
        <f>Spring*G23</f>
        <v>0</v>
      </c>
      <c r="Q23">
        <f>Fall*H23</f>
        <v>-746255.995185229</v>
      </c>
      <c r="R23">
        <f>trend*I23</f>
        <v>-215696.82601361399</v>
      </c>
      <c r="S23">
        <f t="shared" si="1"/>
        <v>21708207.282262363</v>
      </c>
    </row>
    <row r="24" spans="1:19" x14ac:dyDescent="0.25">
      <c r="A24" s="5">
        <f>'Monthly Data'!A24</f>
        <v>39022</v>
      </c>
      <c r="B24" s="20">
        <f>'Monthly Data'!B24</f>
        <v>22027561.960000001</v>
      </c>
      <c r="C24">
        <f>'Monthly Data'!C24</f>
        <v>383.4</v>
      </c>
      <c r="D24">
        <f>'Monthly Data'!D24</f>
        <v>0</v>
      </c>
      <c r="E24">
        <f>'Monthly Data'!E24</f>
        <v>267.10000000000002</v>
      </c>
      <c r="F24">
        <f>'Monthly Data'!F24</f>
        <v>22</v>
      </c>
      <c r="G24">
        <f>'Monthly Data'!G24</f>
        <v>0</v>
      </c>
      <c r="H24">
        <f>'Monthly Data'!H24</f>
        <v>1</v>
      </c>
      <c r="I24">
        <f>'Monthly Data'!I24</f>
        <v>2</v>
      </c>
      <c r="K24">
        <f t="shared" si="0"/>
        <v>1935533.30592324</v>
      </c>
      <c r="L24">
        <f>LondonHDD*C24</f>
        <v>4375265.3721362436</v>
      </c>
      <c r="M24">
        <f>LondonCDD*D24</f>
        <v>0</v>
      </c>
      <c r="N24">
        <f>LONFTE*E24</f>
        <v>12500626.706035141</v>
      </c>
      <c r="O24">
        <f>PeakDays*F24</f>
        <v>4730597.4141176296</v>
      </c>
      <c r="P24">
        <f>Spring*G24</f>
        <v>0</v>
      </c>
      <c r="Q24">
        <f>Fall*H24</f>
        <v>-746255.995185229</v>
      </c>
      <c r="R24">
        <f>trend*I24</f>
        <v>-215696.82601361399</v>
      </c>
      <c r="S24">
        <f t="shared" si="1"/>
        <v>22580069.977013413</v>
      </c>
    </row>
    <row r="25" spans="1:19" x14ac:dyDescent="0.25">
      <c r="A25" s="5">
        <f>'Monthly Data'!A25</f>
        <v>39052</v>
      </c>
      <c r="B25" s="20">
        <f>'Monthly Data'!B25</f>
        <v>25361773.539999999</v>
      </c>
      <c r="C25">
        <f>'Monthly Data'!C25</f>
        <v>511.9</v>
      </c>
      <c r="D25">
        <f>'Monthly Data'!D25</f>
        <v>0</v>
      </c>
      <c r="E25">
        <f>'Monthly Data'!E25</f>
        <v>267.7</v>
      </c>
      <c r="F25">
        <f>'Monthly Data'!F25</f>
        <v>19</v>
      </c>
      <c r="G25">
        <f>'Monthly Data'!G25</f>
        <v>0</v>
      </c>
      <c r="H25">
        <f>'Monthly Data'!H25</f>
        <v>0</v>
      </c>
      <c r="I25">
        <f>'Monthly Data'!I25</f>
        <v>2</v>
      </c>
      <c r="K25">
        <f t="shared" si="0"/>
        <v>1935533.30592324</v>
      </c>
      <c r="L25">
        <f>LondonHDD*C25</f>
        <v>5841675.3886190485</v>
      </c>
      <c r="M25">
        <f>LondonCDD*D25</f>
        <v>0</v>
      </c>
      <c r="N25">
        <f>LONFTE*E25</f>
        <v>12528707.484858131</v>
      </c>
      <c r="O25">
        <f>PeakDays*F25</f>
        <v>4085515.9485561349</v>
      </c>
      <c r="P25">
        <f>Spring*G25</f>
        <v>0</v>
      </c>
      <c r="Q25">
        <f>Fall*H25</f>
        <v>0</v>
      </c>
      <c r="R25">
        <f>trend*I25</f>
        <v>-215696.82601361399</v>
      </c>
      <c r="S25">
        <f t="shared" si="1"/>
        <v>24175735.301942945</v>
      </c>
    </row>
    <row r="26" spans="1:19" x14ac:dyDescent="0.25">
      <c r="A26" s="5">
        <f>'Monthly Data'!A26</f>
        <v>39083</v>
      </c>
      <c r="B26" s="20">
        <f>'Monthly Data'!B26</f>
        <v>25989297.806666661</v>
      </c>
      <c r="C26">
        <f>'Monthly Data'!C26</f>
        <v>655.6</v>
      </c>
      <c r="D26">
        <f>'Monthly Data'!D26</f>
        <v>0</v>
      </c>
      <c r="E26">
        <f>'Monthly Data'!E26</f>
        <v>263.3</v>
      </c>
      <c r="F26">
        <f>'Monthly Data'!F26</f>
        <v>22</v>
      </c>
      <c r="G26">
        <f>'Monthly Data'!G26</f>
        <v>0</v>
      </c>
      <c r="H26">
        <f>'Monthly Data'!H26</f>
        <v>0</v>
      </c>
      <c r="I26">
        <f>'Monthly Data'!I26</f>
        <v>3</v>
      </c>
      <c r="K26">
        <f t="shared" si="0"/>
        <v>1935533.30592324</v>
      </c>
      <c r="L26">
        <f>LondonHDD*C26</f>
        <v>7481544.0218375633</v>
      </c>
      <c r="M26">
        <f>LondonCDD*D26</f>
        <v>0</v>
      </c>
      <c r="N26">
        <f>LONFTE*E26</f>
        <v>12322781.773489526</v>
      </c>
      <c r="O26">
        <f>PeakDays*F26</f>
        <v>4730597.4141176296</v>
      </c>
      <c r="P26">
        <f>Spring*G26</f>
        <v>0</v>
      </c>
      <c r="Q26">
        <f>Fall*H26</f>
        <v>0</v>
      </c>
      <c r="R26">
        <f>trend*I26</f>
        <v>-323545.239020421</v>
      </c>
      <c r="S26">
        <f t="shared" si="1"/>
        <v>26146911.276347537</v>
      </c>
    </row>
    <row r="27" spans="1:19" x14ac:dyDescent="0.25">
      <c r="A27" s="5">
        <f>'Monthly Data'!A27</f>
        <v>39114</v>
      </c>
      <c r="B27" s="20">
        <f>'Monthly Data'!B27</f>
        <v>25405002.176666662</v>
      </c>
      <c r="C27">
        <f>'Monthly Data'!C27</f>
        <v>758.7</v>
      </c>
      <c r="D27">
        <f>'Monthly Data'!D27</f>
        <v>0</v>
      </c>
      <c r="E27">
        <f>'Monthly Data'!E27</f>
        <v>261.2</v>
      </c>
      <c r="F27">
        <f>'Monthly Data'!F27</f>
        <v>20</v>
      </c>
      <c r="G27">
        <f>'Monthly Data'!G27</f>
        <v>0</v>
      </c>
      <c r="H27">
        <f>'Monthly Data'!H27</f>
        <v>0</v>
      </c>
      <c r="I27">
        <f>'Monthly Data'!I27</f>
        <v>3</v>
      </c>
      <c r="K27">
        <f t="shared" si="0"/>
        <v>1935533.30592324</v>
      </c>
      <c r="L27">
        <f>LondonHDD*C27</f>
        <v>8658095.5603541173</v>
      </c>
      <c r="M27">
        <f>LondonCDD*D27</f>
        <v>0</v>
      </c>
      <c r="N27">
        <f>LONFTE*E27</f>
        <v>12224499.047609054</v>
      </c>
      <c r="O27">
        <f>PeakDays*F27</f>
        <v>4300543.1037432998</v>
      </c>
      <c r="P27">
        <f>Spring*G27</f>
        <v>0</v>
      </c>
      <c r="Q27">
        <f>Fall*H27</f>
        <v>0</v>
      </c>
      <c r="R27">
        <f>trend*I27</f>
        <v>-323545.239020421</v>
      </c>
      <c r="S27">
        <f t="shared" si="1"/>
        <v>26795125.778609291</v>
      </c>
    </row>
    <row r="28" spans="1:19" x14ac:dyDescent="0.25">
      <c r="A28" s="5">
        <f>'Monthly Data'!A28</f>
        <v>39142</v>
      </c>
      <c r="B28" s="20">
        <f>'Monthly Data'!B28</f>
        <v>24292353.446666665</v>
      </c>
      <c r="C28">
        <f>'Monthly Data'!C28</f>
        <v>527</v>
      </c>
      <c r="D28">
        <f>'Monthly Data'!D28</f>
        <v>0</v>
      </c>
      <c r="E28">
        <f>'Monthly Data'!E28</f>
        <v>257.7</v>
      </c>
      <c r="F28">
        <f>'Monthly Data'!F28</f>
        <v>22</v>
      </c>
      <c r="G28">
        <f>'Monthly Data'!G28</f>
        <v>1</v>
      </c>
      <c r="H28">
        <f>'Monthly Data'!H28</f>
        <v>0</v>
      </c>
      <c r="I28">
        <f>'Monthly Data'!I28</f>
        <v>3</v>
      </c>
      <c r="K28">
        <f t="shared" si="0"/>
        <v>1935533.30592324</v>
      </c>
      <c r="L28">
        <f>LondonHDD*C28</f>
        <v>6013992.8302446548</v>
      </c>
      <c r="M28">
        <f>LondonCDD*D28</f>
        <v>0</v>
      </c>
      <c r="N28">
        <f>LONFTE*E28</f>
        <v>12060694.504474936</v>
      </c>
      <c r="O28">
        <f>PeakDays*F28</f>
        <v>4730597.4141176296</v>
      </c>
      <c r="P28">
        <f>Spring*G28</f>
        <v>-920536.49162735697</v>
      </c>
      <c r="Q28">
        <f>Fall*H28</f>
        <v>0</v>
      </c>
      <c r="R28">
        <f>trend*I28</f>
        <v>-323545.239020421</v>
      </c>
      <c r="S28">
        <f t="shared" si="1"/>
        <v>23496736.32411268</v>
      </c>
    </row>
    <row r="29" spans="1:19" x14ac:dyDescent="0.25">
      <c r="A29" s="5">
        <f>'Monthly Data'!A29</f>
        <v>39173</v>
      </c>
      <c r="B29" s="20">
        <f>'Monthly Data'!B29</f>
        <v>21175397.006666664</v>
      </c>
      <c r="C29">
        <f>'Monthly Data'!C29</f>
        <v>371.1</v>
      </c>
      <c r="D29">
        <f>'Monthly Data'!D29</f>
        <v>0</v>
      </c>
      <c r="E29">
        <f>'Monthly Data'!E29</f>
        <v>260.60000000000002</v>
      </c>
      <c r="F29">
        <f>'Monthly Data'!F29</f>
        <v>19</v>
      </c>
      <c r="G29">
        <f>'Monthly Data'!G29</f>
        <v>1</v>
      </c>
      <c r="H29">
        <f>'Monthly Data'!H29</f>
        <v>0</v>
      </c>
      <c r="I29">
        <f>'Monthly Data'!I29</f>
        <v>3</v>
      </c>
      <c r="K29">
        <f t="shared" si="0"/>
        <v>1935533.30592324</v>
      </c>
      <c r="L29">
        <f>LondonHDD*C29</f>
        <v>4234900.8335935324</v>
      </c>
      <c r="M29">
        <f>LondonCDD*D29</f>
        <v>0</v>
      </c>
      <c r="N29">
        <f>LONFTE*E29</f>
        <v>12196418.268786063</v>
      </c>
      <c r="O29">
        <f>PeakDays*F29</f>
        <v>4085515.9485561349</v>
      </c>
      <c r="P29">
        <f>Spring*G29</f>
        <v>-920536.49162735697</v>
      </c>
      <c r="Q29">
        <f>Fall*H29</f>
        <v>0</v>
      </c>
      <c r="R29">
        <f>trend*I29</f>
        <v>-323545.239020421</v>
      </c>
      <c r="S29">
        <f t="shared" si="1"/>
        <v>21208286.626211192</v>
      </c>
    </row>
    <row r="30" spans="1:19" x14ac:dyDescent="0.25">
      <c r="A30" s="5">
        <f>'Monthly Data'!A30</f>
        <v>39203</v>
      </c>
      <c r="B30" s="20">
        <f>'Monthly Data'!B30</f>
        <v>19844241.896666665</v>
      </c>
      <c r="C30">
        <f>'Monthly Data'!C30</f>
        <v>131.9</v>
      </c>
      <c r="D30">
        <f>'Monthly Data'!D30</f>
        <v>22.7</v>
      </c>
      <c r="E30">
        <f>'Monthly Data'!E30</f>
        <v>264.8</v>
      </c>
      <c r="F30">
        <f>'Monthly Data'!F30</f>
        <v>22</v>
      </c>
      <c r="G30">
        <f>'Monthly Data'!G30</f>
        <v>1</v>
      </c>
      <c r="H30">
        <f>'Monthly Data'!H30</f>
        <v>0</v>
      </c>
      <c r="I30">
        <f>'Monthly Data'!I30</f>
        <v>3</v>
      </c>
      <c r="K30">
        <f t="shared" si="0"/>
        <v>1935533.30592324</v>
      </c>
      <c r="L30">
        <f>LondonHDD*C30</f>
        <v>1505209.9702263188</v>
      </c>
      <c r="M30">
        <f>LondonCDD*D30</f>
        <v>1024316.9345253218</v>
      </c>
      <c r="N30">
        <f>LONFTE*E30</f>
        <v>12392983.720547006</v>
      </c>
      <c r="O30">
        <f>PeakDays*F30</f>
        <v>4730597.4141176296</v>
      </c>
      <c r="P30">
        <f>Spring*G30</f>
        <v>-920536.49162735697</v>
      </c>
      <c r="Q30">
        <f>Fall*H30</f>
        <v>0</v>
      </c>
      <c r="R30">
        <f>trend*I30</f>
        <v>-323545.239020421</v>
      </c>
      <c r="S30">
        <f t="shared" si="1"/>
        <v>20344559.614691738</v>
      </c>
    </row>
    <row r="31" spans="1:19" x14ac:dyDescent="0.25">
      <c r="A31" s="5">
        <f>'Monthly Data'!A31</f>
        <v>39234</v>
      </c>
      <c r="B31" s="20">
        <f>'Monthly Data'!B31</f>
        <v>22507117.626666661</v>
      </c>
      <c r="C31">
        <f>'Monthly Data'!C31</f>
        <v>23.2</v>
      </c>
      <c r="D31">
        <f>'Monthly Data'!D31</f>
        <v>70.2</v>
      </c>
      <c r="E31">
        <f>'Monthly Data'!E31</f>
        <v>268.39999999999998</v>
      </c>
      <c r="F31">
        <f>'Monthly Data'!F31</f>
        <v>21</v>
      </c>
      <c r="G31">
        <f>'Monthly Data'!G31</f>
        <v>0</v>
      </c>
      <c r="H31">
        <f>'Monthly Data'!H31</f>
        <v>0</v>
      </c>
      <c r="I31">
        <f>'Monthly Data'!I31</f>
        <v>3</v>
      </c>
      <c r="K31">
        <f t="shared" si="0"/>
        <v>1935533.30592324</v>
      </c>
      <c r="L31">
        <f>LondonHDD*C31</f>
        <v>264752.62554397719</v>
      </c>
      <c r="M31">
        <f>LondonCDD*D31</f>
        <v>3167711.4010430658</v>
      </c>
      <c r="N31">
        <f>LONFTE*E31</f>
        <v>12561468.393484954</v>
      </c>
      <c r="O31">
        <f>PeakDays*F31</f>
        <v>4515570.2589304643</v>
      </c>
      <c r="P31">
        <f>Spring*G31</f>
        <v>0</v>
      </c>
      <c r="Q31">
        <f>Fall*H31</f>
        <v>0</v>
      </c>
      <c r="R31">
        <f>trend*I31</f>
        <v>-323545.239020421</v>
      </c>
      <c r="S31">
        <f t="shared" si="1"/>
        <v>22121490.745905276</v>
      </c>
    </row>
    <row r="32" spans="1:19" x14ac:dyDescent="0.25">
      <c r="A32" s="5">
        <f>'Monthly Data'!A32</f>
        <v>39264</v>
      </c>
      <c r="B32" s="20">
        <f>'Monthly Data'!B32</f>
        <v>22641026.906666666</v>
      </c>
      <c r="C32">
        <f>'Monthly Data'!C32</f>
        <v>11.3</v>
      </c>
      <c r="D32">
        <f>'Monthly Data'!D32</f>
        <v>71.599999999999994</v>
      </c>
      <c r="E32">
        <f>'Monthly Data'!E32</f>
        <v>276.10000000000002</v>
      </c>
      <c r="F32">
        <f>'Monthly Data'!F32</f>
        <v>21</v>
      </c>
      <c r="G32">
        <f>'Monthly Data'!G32</f>
        <v>0</v>
      </c>
      <c r="H32">
        <f>'Monthly Data'!H32</f>
        <v>0</v>
      </c>
      <c r="I32">
        <f>'Monthly Data'!I32</f>
        <v>3</v>
      </c>
      <c r="K32">
        <f t="shared" si="0"/>
        <v>1935533.30592324</v>
      </c>
      <c r="L32">
        <f>LondonHDD*C32</f>
        <v>128952.78744167856</v>
      </c>
      <c r="M32">
        <f>LondonCDD*D32</f>
        <v>3230885.1326877992</v>
      </c>
      <c r="N32">
        <f>LONFTE*E32</f>
        <v>12921838.388380015</v>
      </c>
      <c r="O32">
        <f>PeakDays*F32</f>
        <v>4515570.2589304643</v>
      </c>
      <c r="P32">
        <f>Spring*G32</f>
        <v>0</v>
      </c>
      <c r="Q32">
        <f>Fall*H32</f>
        <v>0</v>
      </c>
      <c r="R32">
        <f>trend*I32</f>
        <v>-323545.239020421</v>
      </c>
      <c r="S32">
        <f t="shared" si="1"/>
        <v>22409234.634342775</v>
      </c>
    </row>
    <row r="33" spans="1:19" x14ac:dyDescent="0.25">
      <c r="A33" s="5">
        <f>'Monthly Data'!A33</f>
        <v>39295</v>
      </c>
      <c r="B33" s="20">
        <f>'Monthly Data'!B33</f>
        <v>23733180.766666666</v>
      </c>
      <c r="C33">
        <f>'Monthly Data'!C33</f>
        <v>11.5</v>
      </c>
      <c r="D33">
        <f>'Monthly Data'!D33</f>
        <v>89.1</v>
      </c>
      <c r="E33">
        <f>'Monthly Data'!E33</f>
        <v>278.39999999999998</v>
      </c>
      <c r="F33">
        <f>'Monthly Data'!F33</f>
        <v>22</v>
      </c>
      <c r="G33">
        <f>'Monthly Data'!G33</f>
        <v>0</v>
      </c>
      <c r="H33">
        <f>'Monthly Data'!H33</f>
        <v>0</v>
      </c>
      <c r="I33">
        <f>'Monthly Data'!I33</f>
        <v>3</v>
      </c>
      <c r="K33">
        <f t="shared" si="0"/>
        <v>1935533.30592324</v>
      </c>
      <c r="L33">
        <f>LondonHDD*C33</f>
        <v>131235.13766188524</v>
      </c>
      <c r="M33">
        <f>LondonCDD*D33</f>
        <v>4020556.7782469676</v>
      </c>
      <c r="N33">
        <f>LONFTE*E33</f>
        <v>13029481.373868149</v>
      </c>
      <c r="O33">
        <f>PeakDays*F33</f>
        <v>4730597.4141176296</v>
      </c>
      <c r="P33">
        <f>Spring*G33</f>
        <v>0</v>
      </c>
      <c r="Q33">
        <f>Fall*H33</f>
        <v>0</v>
      </c>
      <c r="R33">
        <f>trend*I33</f>
        <v>-323545.239020421</v>
      </c>
      <c r="S33">
        <f t="shared" si="1"/>
        <v>23523858.77079745</v>
      </c>
    </row>
    <row r="34" spans="1:19" x14ac:dyDescent="0.25">
      <c r="A34" s="5">
        <f>'Monthly Data'!A34</f>
        <v>39326</v>
      </c>
      <c r="B34" s="20">
        <f>'Monthly Data'!B34</f>
        <v>20748753.376666665</v>
      </c>
      <c r="C34">
        <f>'Monthly Data'!C34</f>
        <v>61</v>
      </c>
      <c r="D34">
        <f>'Monthly Data'!D34</f>
        <v>35</v>
      </c>
      <c r="E34">
        <f>'Monthly Data'!E34</f>
        <v>281.2</v>
      </c>
      <c r="F34">
        <f>'Monthly Data'!F34</f>
        <v>19</v>
      </c>
      <c r="G34">
        <f>'Monthly Data'!G34</f>
        <v>0</v>
      </c>
      <c r="H34">
        <f>'Monthly Data'!H34</f>
        <v>1</v>
      </c>
      <c r="I34">
        <f>'Monthly Data'!I34</f>
        <v>3</v>
      </c>
      <c r="K34">
        <f t="shared" si="0"/>
        <v>1935533.30592324</v>
      </c>
      <c r="L34">
        <f>LondonHDD*C34</f>
        <v>696116.81716304354</v>
      </c>
      <c r="M34">
        <f>LondonCDD*D34</f>
        <v>1579343.2911183375</v>
      </c>
      <c r="N34">
        <f>LONFTE*E34</f>
        <v>13160525.008375444</v>
      </c>
      <c r="O34">
        <f>PeakDays*F34</f>
        <v>4085515.9485561349</v>
      </c>
      <c r="P34">
        <f>Spring*G34</f>
        <v>0</v>
      </c>
      <c r="Q34">
        <f>Fall*H34</f>
        <v>-746255.995185229</v>
      </c>
      <c r="R34">
        <f>trend*I34</f>
        <v>-323545.239020421</v>
      </c>
      <c r="S34">
        <f t="shared" si="1"/>
        <v>20387233.136930548</v>
      </c>
    </row>
    <row r="35" spans="1:19" x14ac:dyDescent="0.25">
      <c r="A35" s="5">
        <f>'Monthly Data'!A35</f>
        <v>39356</v>
      </c>
      <c r="B35" s="20">
        <f>'Monthly Data'!B35</f>
        <v>21043161.836666662</v>
      </c>
      <c r="C35">
        <f>'Monthly Data'!C35</f>
        <v>149.9</v>
      </c>
      <c r="D35">
        <f>'Monthly Data'!D35</f>
        <v>21.5</v>
      </c>
      <c r="E35">
        <f>'Monthly Data'!E35</f>
        <v>277.7</v>
      </c>
      <c r="F35">
        <f>'Monthly Data'!F35</f>
        <v>22</v>
      </c>
      <c r="G35">
        <f>'Monthly Data'!G35</f>
        <v>0</v>
      </c>
      <c r="H35">
        <f>'Monthly Data'!H35</f>
        <v>1</v>
      </c>
      <c r="I35">
        <f>'Monthly Data'!I35</f>
        <v>3</v>
      </c>
      <c r="K35">
        <f t="shared" si="0"/>
        <v>1935533.30592324</v>
      </c>
      <c r="L35">
        <f>LondonHDD*C35</f>
        <v>1710621.4900449216</v>
      </c>
      <c r="M35">
        <f>LondonCDD*D35</f>
        <v>970168.02168697887</v>
      </c>
      <c r="N35">
        <f>LONFTE*E35</f>
        <v>12996720.465241326</v>
      </c>
      <c r="O35">
        <f>PeakDays*F35</f>
        <v>4730597.4141176296</v>
      </c>
      <c r="P35">
        <f>Spring*G35</f>
        <v>0</v>
      </c>
      <c r="Q35">
        <f>Fall*H35</f>
        <v>-746255.995185229</v>
      </c>
      <c r="R35">
        <f>trend*I35</f>
        <v>-323545.239020421</v>
      </c>
      <c r="S35">
        <f t="shared" si="1"/>
        <v>21273839.462808445</v>
      </c>
    </row>
    <row r="36" spans="1:19" x14ac:dyDescent="0.25">
      <c r="A36" s="5">
        <f>'Monthly Data'!A36</f>
        <v>39387</v>
      </c>
      <c r="B36" s="20">
        <f>'Monthly Data'!B36</f>
        <v>23066783.216666665</v>
      </c>
      <c r="C36">
        <f>'Monthly Data'!C36</f>
        <v>468.7</v>
      </c>
      <c r="D36">
        <f>'Monthly Data'!D36</f>
        <v>0</v>
      </c>
      <c r="E36">
        <f>'Monthly Data'!E36</f>
        <v>273.10000000000002</v>
      </c>
      <c r="F36">
        <f>'Monthly Data'!F36</f>
        <v>22</v>
      </c>
      <c r="G36">
        <f>'Monthly Data'!G36</f>
        <v>0</v>
      </c>
      <c r="H36">
        <f>'Monthly Data'!H36</f>
        <v>1</v>
      </c>
      <c r="I36">
        <f>'Monthly Data'!I36</f>
        <v>3</v>
      </c>
      <c r="K36">
        <f t="shared" si="0"/>
        <v>1935533.30592324</v>
      </c>
      <c r="L36">
        <f>LondonHDD*C36</f>
        <v>5348687.7410544017</v>
      </c>
      <c r="M36">
        <f>LondonCDD*D36</f>
        <v>0</v>
      </c>
      <c r="N36">
        <f>LONFTE*E36</f>
        <v>12781434.494265057</v>
      </c>
      <c r="O36">
        <f>PeakDays*F36</f>
        <v>4730597.4141176296</v>
      </c>
      <c r="P36">
        <f>Spring*G36</f>
        <v>0</v>
      </c>
      <c r="Q36">
        <f>Fall*H36</f>
        <v>-746255.995185229</v>
      </c>
      <c r="R36">
        <f>trend*I36</f>
        <v>-323545.239020421</v>
      </c>
      <c r="S36">
        <f t="shared" si="1"/>
        <v>23726451.721154679</v>
      </c>
    </row>
    <row r="37" spans="1:19" x14ac:dyDescent="0.25">
      <c r="A37" s="5">
        <f>'Monthly Data'!A37</f>
        <v>39417</v>
      </c>
      <c r="B37" s="20">
        <f>'Monthly Data'!B37</f>
        <v>27007513.506666664</v>
      </c>
      <c r="C37">
        <f>'Monthly Data'!C37</f>
        <v>657</v>
      </c>
      <c r="D37">
        <f>'Monthly Data'!D37</f>
        <v>0</v>
      </c>
      <c r="E37">
        <f>'Monthly Data'!E37</f>
        <v>271.7</v>
      </c>
      <c r="F37">
        <f>'Monthly Data'!F37</f>
        <v>19</v>
      </c>
      <c r="G37">
        <f>'Monthly Data'!G37</f>
        <v>0</v>
      </c>
      <c r="H37">
        <f>'Monthly Data'!H37</f>
        <v>0</v>
      </c>
      <c r="I37">
        <f>'Monthly Data'!I37</f>
        <v>3</v>
      </c>
      <c r="K37">
        <f t="shared" si="0"/>
        <v>1935533.30592324</v>
      </c>
      <c r="L37">
        <f>LondonHDD*C37</f>
        <v>7497520.4733790094</v>
      </c>
      <c r="M37">
        <f>LondonCDD*D37</f>
        <v>0</v>
      </c>
      <c r="N37">
        <f>LONFTE*E37</f>
        <v>12715912.677011408</v>
      </c>
      <c r="O37">
        <f>PeakDays*F37</f>
        <v>4085515.9485561349</v>
      </c>
      <c r="P37">
        <f>Spring*G37</f>
        <v>0</v>
      </c>
      <c r="Q37">
        <f>Fall*H37</f>
        <v>0</v>
      </c>
      <c r="R37">
        <f>trend*I37</f>
        <v>-323545.239020421</v>
      </c>
      <c r="S37">
        <f t="shared" si="1"/>
        <v>25910937.165849369</v>
      </c>
    </row>
    <row r="38" spans="1:19" x14ac:dyDescent="0.25">
      <c r="A38" s="5">
        <f>'Monthly Data'!A38</f>
        <v>39448</v>
      </c>
      <c r="B38" s="20">
        <f>'Monthly Data'!B38</f>
        <v>26898401.383333337</v>
      </c>
      <c r="C38">
        <f>'Monthly Data'!C38</f>
        <v>639</v>
      </c>
      <c r="D38">
        <f>'Monthly Data'!D38</f>
        <v>0</v>
      </c>
      <c r="E38">
        <f>'Monthly Data'!E38</f>
        <v>269.10000000000002</v>
      </c>
      <c r="F38">
        <f>'Monthly Data'!F38</f>
        <v>22</v>
      </c>
      <c r="G38">
        <f>'Monthly Data'!G38</f>
        <v>0</v>
      </c>
      <c r="H38">
        <f>'Monthly Data'!H38</f>
        <v>0</v>
      </c>
      <c r="I38">
        <f>'Monthly Data'!I38</f>
        <v>4</v>
      </c>
      <c r="K38">
        <f t="shared" si="0"/>
        <v>1935533.30592324</v>
      </c>
      <c r="L38">
        <f>LondonHDD*C38</f>
        <v>7292108.9535604063</v>
      </c>
      <c r="M38">
        <f>LondonCDD*D38</f>
        <v>0</v>
      </c>
      <c r="N38">
        <f>LONFTE*E38</f>
        <v>12594229.302111778</v>
      </c>
      <c r="O38">
        <f>PeakDays*F38</f>
        <v>4730597.4141176296</v>
      </c>
      <c r="P38">
        <f>Spring*G38</f>
        <v>0</v>
      </c>
      <c r="Q38">
        <f>Fall*H38</f>
        <v>0</v>
      </c>
      <c r="R38">
        <f>trend*I38</f>
        <v>-431393.65202722797</v>
      </c>
      <c r="S38">
        <f t="shared" si="1"/>
        <v>26121075.323685829</v>
      </c>
    </row>
    <row r="39" spans="1:19" x14ac:dyDescent="0.25">
      <c r="A39" s="5">
        <f>'Monthly Data'!A39</f>
        <v>39479</v>
      </c>
      <c r="B39" s="20">
        <f>'Monthly Data'!B39</f>
        <v>25491713.493333336</v>
      </c>
      <c r="C39">
        <f>'Monthly Data'!C39</f>
        <v>692.5</v>
      </c>
      <c r="D39">
        <f>'Monthly Data'!D39</f>
        <v>0</v>
      </c>
      <c r="E39">
        <f>'Monthly Data'!E39</f>
        <v>269.39999999999998</v>
      </c>
      <c r="F39">
        <f>'Monthly Data'!F39</f>
        <v>20</v>
      </c>
      <c r="G39">
        <f>'Monthly Data'!G39</f>
        <v>0</v>
      </c>
      <c r="H39">
        <f>'Monthly Data'!H39</f>
        <v>0</v>
      </c>
      <c r="I39">
        <f>'Monthly Data'!I39</f>
        <v>4</v>
      </c>
      <c r="K39">
        <f t="shared" si="0"/>
        <v>1935533.30592324</v>
      </c>
      <c r="L39">
        <f>LondonHDD*C39</f>
        <v>7902637.6374656986</v>
      </c>
      <c r="M39">
        <f>LondonCDD*D39</f>
        <v>0</v>
      </c>
      <c r="N39">
        <f>LONFTE*E39</f>
        <v>12608269.691523273</v>
      </c>
      <c r="O39">
        <f>PeakDays*F39</f>
        <v>4300543.1037432998</v>
      </c>
      <c r="P39">
        <f>Spring*G39</f>
        <v>0</v>
      </c>
      <c r="Q39">
        <f>Fall*H39</f>
        <v>0</v>
      </c>
      <c r="R39">
        <f>trend*I39</f>
        <v>-431393.65202722797</v>
      </c>
      <c r="S39">
        <f t="shared" si="1"/>
        <v>26315590.086628284</v>
      </c>
    </row>
    <row r="40" spans="1:19" x14ac:dyDescent="0.25">
      <c r="A40" s="5">
        <f>'Monthly Data'!A40</f>
        <v>39508</v>
      </c>
      <c r="B40" s="20">
        <f>'Monthly Data'!B40</f>
        <v>25384508.963333335</v>
      </c>
      <c r="C40">
        <f>'Monthly Data'!C40</f>
        <v>627.29999999999995</v>
      </c>
      <c r="D40">
        <f>'Monthly Data'!D40</f>
        <v>0</v>
      </c>
      <c r="E40">
        <f>'Monthly Data'!E40</f>
        <v>267.10000000000002</v>
      </c>
      <c r="F40">
        <f>'Monthly Data'!F40</f>
        <v>19</v>
      </c>
      <c r="G40">
        <f>'Monthly Data'!G40</f>
        <v>1</v>
      </c>
      <c r="H40">
        <f>'Monthly Data'!H40</f>
        <v>0</v>
      </c>
      <c r="I40">
        <f>'Monthly Data'!I40</f>
        <v>4</v>
      </c>
      <c r="K40">
        <f t="shared" si="0"/>
        <v>1935533.30592324</v>
      </c>
      <c r="L40">
        <f>LondonHDD*C40</f>
        <v>7158591.4656783137</v>
      </c>
      <c r="M40">
        <f>LondonCDD*D40</f>
        <v>0</v>
      </c>
      <c r="N40">
        <f>LONFTE*E40</f>
        <v>12500626.706035141</v>
      </c>
      <c r="O40">
        <f>PeakDays*F40</f>
        <v>4085515.9485561349</v>
      </c>
      <c r="P40">
        <f>Spring*G40</f>
        <v>-920536.49162735697</v>
      </c>
      <c r="Q40">
        <f>Fall*H40</f>
        <v>0</v>
      </c>
      <c r="R40">
        <f>trend*I40</f>
        <v>-431393.65202722797</v>
      </c>
      <c r="S40">
        <f t="shared" si="1"/>
        <v>24328337.282538246</v>
      </c>
    </row>
    <row r="41" spans="1:19" x14ac:dyDescent="0.25">
      <c r="A41" s="5">
        <f>'Monthly Data'!A41</f>
        <v>39539</v>
      </c>
      <c r="B41" s="20">
        <f>'Monthly Data'!B41</f>
        <v>20527641.313333336</v>
      </c>
      <c r="C41">
        <f>'Monthly Data'!C41</f>
        <v>265</v>
      </c>
      <c r="D41">
        <f>'Monthly Data'!D41</f>
        <v>0</v>
      </c>
      <c r="E41">
        <f>'Monthly Data'!E41</f>
        <v>266.7</v>
      </c>
      <c r="F41">
        <f>'Monthly Data'!F41</f>
        <v>22</v>
      </c>
      <c r="G41">
        <f>'Monthly Data'!G41</f>
        <v>1</v>
      </c>
      <c r="H41">
        <f>'Monthly Data'!H41</f>
        <v>0</v>
      </c>
      <c r="I41">
        <f>'Monthly Data'!I41</f>
        <v>4</v>
      </c>
      <c r="K41">
        <f t="shared" si="0"/>
        <v>1935533.30592324</v>
      </c>
      <c r="L41">
        <f>LondonHDD*C41</f>
        <v>3024114.0417738776</v>
      </c>
      <c r="M41">
        <f>LondonCDD*D41</f>
        <v>0</v>
      </c>
      <c r="N41">
        <f>LONFTE*E41</f>
        <v>12481906.18681981</v>
      </c>
      <c r="O41">
        <f>PeakDays*F41</f>
        <v>4730597.4141176296</v>
      </c>
      <c r="P41">
        <f>Spring*G41</f>
        <v>-920536.49162735697</v>
      </c>
      <c r="Q41">
        <f>Fall*H41</f>
        <v>0</v>
      </c>
      <c r="R41">
        <f>trend*I41</f>
        <v>-431393.65202722797</v>
      </c>
      <c r="S41">
        <f t="shared" si="1"/>
        <v>20820220.804979973</v>
      </c>
    </row>
    <row r="42" spans="1:19" x14ac:dyDescent="0.25">
      <c r="A42" s="5">
        <f>'Monthly Data'!A42</f>
        <v>39569</v>
      </c>
      <c r="B42" s="20">
        <f>'Monthly Data'!B42</f>
        <v>19827797.303333335</v>
      </c>
      <c r="C42">
        <f>'Monthly Data'!C42</f>
        <v>208.8</v>
      </c>
      <c r="D42">
        <f>'Monthly Data'!D42</f>
        <v>2.1</v>
      </c>
      <c r="E42">
        <f>'Monthly Data'!E42</f>
        <v>267.3</v>
      </c>
      <c r="F42">
        <f>'Monthly Data'!F42</f>
        <v>21</v>
      </c>
      <c r="G42">
        <f>'Monthly Data'!G42</f>
        <v>1</v>
      </c>
      <c r="H42">
        <f>'Monthly Data'!H42</f>
        <v>0</v>
      </c>
      <c r="I42">
        <f>'Monthly Data'!I42</f>
        <v>4</v>
      </c>
      <c r="K42">
        <f t="shared" si="0"/>
        <v>1935533.30592324</v>
      </c>
      <c r="L42">
        <f>LondonHDD*C42</f>
        <v>2382773.6298957951</v>
      </c>
      <c r="M42">
        <f>LondonCDD*D42</f>
        <v>94760.597467100262</v>
      </c>
      <c r="N42">
        <f>LONFTE*E42</f>
        <v>12509986.965642804</v>
      </c>
      <c r="O42">
        <f>PeakDays*F42</f>
        <v>4515570.2589304643</v>
      </c>
      <c r="P42">
        <f>Spring*G42</f>
        <v>-920536.49162735697</v>
      </c>
      <c r="Q42">
        <f>Fall*H42</f>
        <v>0</v>
      </c>
      <c r="R42">
        <f>trend*I42</f>
        <v>-431393.65202722797</v>
      </c>
      <c r="S42">
        <f t="shared" si="1"/>
        <v>20086694.61420482</v>
      </c>
    </row>
    <row r="43" spans="1:19" x14ac:dyDescent="0.25">
      <c r="A43" s="5">
        <f>'Monthly Data'!A43</f>
        <v>39600</v>
      </c>
      <c r="B43" s="20">
        <f>'Monthly Data'!B43</f>
        <v>21414260.283333335</v>
      </c>
      <c r="C43">
        <f>'Monthly Data'!C43</f>
        <v>24.1</v>
      </c>
      <c r="D43">
        <f>'Monthly Data'!D43</f>
        <v>66.400000000000006</v>
      </c>
      <c r="E43">
        <f>'Monthly Data'!E43</f>
        <v>271.39999999999998</v>
      </c>
      <c r="F43">
        <f>'Monthly Data'!F43</f>
        <v>21</v>
      </c>
      <c r="G43">
        <f>'Monthly Data'!G43</f>
        <v>0</v>
      </c>
      <c r="H43">
        <f>'Monthly Data'!H43</f>
        <v>0</v>
      </c>
      <c r="I43">
        <f>'Monthly Data'!I43</f>
        <v>4</v>
      </c>
      <c r="K43">
        <f t="shared" si="0"/>
        <v>1935533.30592324</v>
      </c>
      <c r="L43">
        <f>LondonHDD*C43</f>
        <v>275023.20153490739</v>
      </c>
      <c r="M43">
        <f>LondonCDD*D43</f>
        <v>2996239.8437216463</v>
      </c>
      <c r="N43">
        <f>LONFTE*E43</f>
        <v>12701872.287599912</v>
      </c>
      <c r="O43">
        <f>PeakDays*F43</f>
        <v>4515570.2589304643</v>
      </c>
      <c r="P43">
        <f>Spring*G43</f>
        <v>0</v>
      </c>
      <c r="Q43">
        <f>Fall*H43</f>
        <v>0</v>
      </c>
      <c r="R43">
        <f>trend*I43</f>
        <v>-431393.65202722797</v>
      </c>
      <c r="S43">
        <f t="shared" si="1"/>
        <v>21992845.245682944</v>
      </c>
    </row>
    <row r="44" spans="1:19" x14ac:dyDescent="0.25">
      <c r="A44" s="5">
        <f>'Monthly Data'!A44</f>
        <v>39630</v>
      </c>
      <c r="B44" s="20">
        <f>'Monthly Data'!B44</f>
        <v>23762525.153333336</v>
      </c>
      <c r="C44">
        <f>'Monthly Data'!C44</f>
        <v>4</v>
      </c>
      <c r="D44">
        <f>'Monthly Data'!D44</f>
        <v>97</v>
      </c>
      <c r="E44">
        <f>'Monthly Data'!E44</f>
        <v>276.60000000000002</v>
      </c>
      <c r="F44">
        <f>'Monthly Data'!F44</f>
        <v>22</v>
      </c>
      <c r="G44">
        <f>'Monthly Data'!G44</f>
        <v>0</v>
      </c>
      <c r="H44">
        <f>'Monthly Data'!H44</f>
        <v>0</v>
      </c>
      <c r="I44">
        <f>'Monthly Data'!I44</f>
        <v>4</v>
      </c>
      <c r="K44">
        <f t="shared" si="0"/>
        <v>1935533.30592324</v>
      </c>
      <c r="L44">
        <f>LondonHDD*C44</f>
        <v>45647.004404134001</v>
      </c>
      <c r="M44">
        <f>LondonCDD*D44</f>
        <v>4377037.1210993929</v>
      </c>
      <c r="N44">
        <f>LONFTE*E44</f>
        <v>12945239.037399175</v>
      </c>
      <c r="O44">
        <f>PeakDays*F44</f>
        <v>4730597.4141176296</v>
      </c>
      <c r="P44">
        <f>Spring*G44</f>
        <v>0</v>
      </c>
      <c r="Q44">
        <f>Fall*H44</f>
        <v>0</v>
      </c>
      <c r="R44">
        <f>trend*I44</f>
        <v>-431393.65202722797</v>
      </c>
      <c r="S44">
        <f t="shared" si="1"/>
        <v>23602660.230916347</v>
      </c>
    </row>
    <row r="45" spans="1:19" x14ac:dyDescent="0.25">
      <c r="A45" s="5">
        <f>'Monthly Data'!A45</f>
        <v>39661</v>
      </c>
      <c r="B45" s="20">
        <f>'Monthly Data'!B45</f>
        <v>22118269.213333335</v>
      </c>
      <c r="C45">
        <f>'Monthly Data'!C45</f>
        <v>12.4</v>
      </c>
      <c r="D45">
        <f>'Monthly Data'!D45</f>
        <v>53.2</v>
      </c>
      <c r="E45">
        <f>'Monthly Data'!E45</f>
        <v>282.10000000000002</v>
      </c>
      <c r="F45">
        <f>'Monthly Data'!F45</f>
        <v>20</v>
      </c>
      <c r="G45">
        <f>'Monthly Data'!G45</f>
        <v>0</v>
      </c>
      <c r="H45">
        <f>'Monthly Data'!H45</f>
        <v>0</v>
      </c>
      <c r="I45">
        <f>'Monthly Data'!I45</f>
        <v>4</v>
      </c>
      <c r="K45">
        <f t="shared" si="0"/>
        <v>1935533.30592324</v>
      </c>
      <c r="L45">
        <f>LondonHDD*C45</f>
        <v>141505.71365281541</v>
      </c>
      <c r="M45">
        <f>LondonCDD*D45</f>
        <v>2400601.8024998731</v>
      </c>
      <c r="N45">
        <f>LONFTE*E45</f>
        <v>13202646.176609933</v>
      </c>
      <c r="O45">
        <f>PeakDays*F45</f>
        <v>4300543.1037432998</v>
      </c>
      <c r="P45">
        <f>Spring*G45</f>
        <v>0</v>
      </c>
      <c r="Q45">
        <f>Fall*H45</f>
        <v>0</v>
      </c>
      <c r="R45">
        <f>trend*I45</f>
        <v>-431393.65202722797</v>
      </c>
      <c r="S45">
        <f t="shared" si="1"/>
        <v>21549436.450401936</v>
      </c>
    </row>
    <row r="46" spans="1:19" x14ac:dyDescent="0.25">
      <c r="A46" s="5">
        <f>'Monthly Data'!A46</f>
        <v>39692</v>
      </c>
      <c r="B46" s="20">
        <f>'Monthly Data'!B46</f>
        <v>20204472.273333337</v>
      </c>
      <c r="C46">
        <f>'Monthly Data'!C46</f>
        <v>56.7</v>
      </c>
      <c r="D46">
        <f>'Monthly Data'!D46</f>
        <v>21.4</v>
      </c>
      <c r="E46">
        <f>'Monthly Data'!E46</f>
        <v>277.5</v>
      </c>
      <c r="F46">
        <f>'Monthly Data'!F46</f>
        <v>21</v>
      </c>
      <c r="G46">
        <f>'Monthly Data'!G46</f>
        <v>0</v>
      </c>
      <c r="H46">
        <f>'Monthly Data'!H46</f>
        <v>1</v>
      </c>
      <c r="I46">
        <f>'Monthly Data'!I46</f>
        <v>4</v>
      </c>
      <c r="K46">
        <f t="shared" si="0"/>
        <v>1935533.30592324</v>
      </c>
      <c r="L46">
        <f>LondonHDD*C46</f>
        <v>647046.28742859955</v>
      </c>
      <c r="M46">
        <f>LondonCDD*D46</f>
        <v>965655.6122837835</v>
      </c>
      <c r="N46">
        <f>LONFTE*E46</f>
        <v>12987360.205633663</v>
      </c>
      <c r="O46">
        <f>PeakDays*F46</f>
        <v>4515570.2589304643</v>
      </c>
      <c r="P46">
        <f>Spring*G46</f>
        <v>0</v>
      </c>
      <c r="Q46">
        <f>Fall*H46</f>
        <v>-746255.995185229</v>
      </c>
      <c r="R46">
        <f>trend*I46</f>
        <v>-431393.65202722797</v>
      </c>
      <c r="S46">
        <f t="shared" si="1"/>
        <v>19873516.022987291</v>
      </c>
    </row>
    <row r="47" spans="1:19" x14ac:dyDescent="0.25">
      <c r="A47" s="5">
        <f>'Monthly Data'!A47</f>
        <v>39722</v>
      </c>
      <c r="B47" s="20">
        <f>'Monthly Data'!B47</f>
        <v>21060690.823333338</v>
      </c>
      <c r="C47">
        <f>'Monthly Data'!C47</f>
        <v>286.8</v>
      </c>
      <c r="D47">
        <f>'Monthly Data'!D47</f>
        <v>0</v>
      </c>
      <c r="E47">
        <f>'Monthly Data'!E47</f>
        <v>272.7</v>
      </c>
      <c r="F47">
        <f>'Monthly Data'!F47</f>
        <v>22</v>
      </c>
      <c r="G47">
        <f>'Monthly Data'!G47</f>
        <v>0</v>
      </c>
      <c r="H47">
        <f>'Monthly Data'!H47</f>
        <v>1</v>
      </c>
      <c r="I47">
        <f>'Monthly Data'!I47</f>
        <v>4</v>
      </c>
      <c r="K47">
        <f t="shared" si="0"/>
        <v>1935533.30592324</v>
      </c>
      <c r="L47">
        <f>LondonHDD*C47</f>
        <v>3272890.2157764081</v>
      </c>
      <c r="M47">
        <f>LondonCDD*D47</f>
        <v>0</v>
      </c>
      <c r="N47">
        <f>LONFTE*E47</f>
        <v>12762713.975049729</v>
      </c>
      <c r="O47">
        <f>PeakDays*F47</f>
        <v>4730597.4141176296</v>
      </c>
      <c r="P47">
        <f>Spring*G47</f>
        <v>0</v>
      </c>
      <c r="Q47">
        <f>Fall*H47</f>
        <v>-746255.995185229</v>
      </c>
      <c r="R47">
        <f>trend*I47</f>
        <v>-431393.65202722797</v>
      </c>
      <c r="S47">
        <f t="shared" si="1"/>
        <v>21524085.263654552</v>
      </c>
    </row>
    <row r="48" spans="1:19" x14ac:dyDescent="0.25">
      <c r="A48" s="5">
        <f>'Monthly Data'!A48</f>
        <v>39753</v>
      </c>
      <c r="B48" s="20">
        <f>'Monthly Data'!B48</f>
        <v>23006111.283333331</v>
      </c>
      <c r="C48">
        <f>'Monthly Data'!C48</f>
        <v>468.3</v>
      </c>
      <c r="D48">
        <f>'Monthly Data'!D48</f>
        <v>0</v>
      </c>
      <c r="E48">
        <f>'Monthly Data'!E48</f>
        <v>263.10000000000002</v>
      </c>
      <c r="F48">
        <f>'Monthly Data'!F48</f>
        <v>20</v>
      </c>
      <c r="G48">
        <f>'Monthly Data'!G48</f>
        <v>0</v>
      </c>
      <c r="H48">
        <f>'Monthly Data'!H48</f>
        <v>1</v>
      </c>
      <c r="I48">
        <f>'Monthly Data'!I48</f>
        <v>4</v>
      </c>
      <c r="K48">
        <f t="shared" si="0"/>
        <v>1935533.30592324</v>
      </c>
      <c r="L48">
        <f>LondonHDD*C48</f>
        <v>5344123.0406139884</v>
      </c>
      <c r="M48">
        <f>LondonCDD*D48</f>
        <v>0</v>
      </c>
      <c r="N48">
        <f>LONFTE*E48</f>
        <v>12313421.513881862</v>
      </c>
      <c r="O48">
        <f>PeakDays*F48</f>
        <v>4300543.1037432998</v>
      </c>
      <c r="P48">
        <f>Spring*G48</f>
        <v>0</v>
      </c>
      <c r="Q48">
        <f>Fall*H48</f>
        <v>-746255.995185229</v>
      </c>
      <c r="R48">
        <f>trend*I48</f>
        <v>-431393.65202722797</v>
      </c>
      <c r="S48">
        <f t="shared" si="1"/>
        <v>22715971.316949934</v>
      </c>
    </row>
    <row r="49" spans="1:19" x14ac:dyDescent="0.25">
      <c r="A49" s="5">
        <f>'Monthly Data'!A49</f>
        <v>39783</v>
      </c>
      <c r="B49" s="20">
        <f>'Monthly Data'!B49</f>
        <v>27318717.57333333</v>
      </c>
      <c r="C49">
        <f>'Monthly Data'!C49</f>
        <v>671</v>
      </c>
      <c r="D49">
        <f>'Monthly Data'!D49</f>
        <v>0</v>
      </c>
      <c r="E49">
        <f>'Monthly Data'!E49</f>
        <v>259.39999999999998</v>
      </c>
      <c r="F49">
        <f>'Monthly Data'!F49</f>
        <v>21</v>
      </c>
      <c r="G49">
        <f>'Monthly Data'!G49</f>
        <v>0</v>
      </c>
      <c r="H49">
        <f>'Monthly Data'!H49</f>
        <v>0</v>
      </c>
      <c r="I49">
        <f>'Monthly Data'!I49</f>
        <v>4</v>
      </c>
      <c r="K49">
        <f t="shared" si="0"/>
        <v>1935533.30592324</v>
      </c>
      <c r="L49">
        <f>LondonHDD*C49</f>
        <v>7657284.9887934783</v>
      </c>
      <c r="M49">
        <f>LondonCDD*D49</f>
        <v>0</v>
      </c>
      <c r="N49">
        <f>LONFTE*E49</f>
        <v>12140256.711140078</v>
      </c>
      <c r="O49">
        <f>PeakDays*F49</f>
        <v>4515570.2589304643</v>
      </c>
      <c r="P49">
        <f>Spring*G49</f>
        <v>0</v>
      </c>
      <c r="Q49">
        <f>Fall*H49</f>
        <v>0</v>
      </c>
      <c r="R49">
        <f>trend*I49</f>
        <v>-431393.65202722797</v>
      </c>
      <c r="S49">
        <f t="shared" si="1"/>
        <v>25817251.612760033</v>
      </c>
    </row>
    <row r="50" spans="1:19" x14ac:dyDescent="0.25">
      <c r="A50" s="5">
        <f>'Monthly Data'!A50</f>
        <v>39814</v>
      </c>
      <c r="B50" s="20">
        <f>'Monthly Data'!B50</f>
        <v>28195934.98</v>
      </c>
      <c r="C50">
        <f>'Monthly Data'!C50</f>
        <v>849.6</v>
      </c>
      <c r="D50">
        <f>'Monthly Data'!D50</f>
        <v>0</v>
      </c>
      <c r="E50">
        <f>'Monthly Data'!E50</f>
        <v>253.7</v>
      </c>
      <c r="F50">
        <f>'Monthly Data'!F50</f>
        <v>21</v>
      </c>
      <c r="G50">
        <f>'Monthly Data'!G50</f>
        <v>0</v>
      </c>
      <c r="H50">
        <f>'Monthly Data'!H50</f>
        <v>0</v>
      </c>
      <c r="I50">
        <f>'Monthly Data'!I50</f>
        <v>5</v>
      </c>
      <c r="K50">
        <f t="shared" si="0"/>
        <v>1935533.30592324</v>
      </c>
      <c r="L50">
        <f>LondonHDD*C50</f>
        <v>9695423.7354380619</v>
      </c>
      <c r="M50">
        <f>LondonCDD*D50</f>
        <v>0</v>
      </c>
      <c r="N50">
        <f>LONFTE*E50</f>
        <v>11873489.312321657</v>
      </c>
      <c r="O50">
        <f>PeakDays*F50</f>
        <v>4515570.2589304643</v>
      </c>
      <c r="P50">
        <f>Spring*G50</f>
        <v>0</v>
      </c>
      <c r="Q50">
        <f>Fall*H50</f>
        <v>0</v>
      </c>
      <c r="R50">
        <f>trend*I50</f>
        <v>-539242.06503403501</v>
      </c>
      <c r="S50">
        <f t="shared" si="1"/>
        <v>27480774.547579385</v>
      </c>
    </row>
    <row r="51" spans="1:19" x14ac:dyDescent="0.25">
      <c r="A51" s="5">
        <f>'Monthly Data'!A51</f>
        <v>39845</v>
      </c>
      <c r="B51" s="20">
        <f>'Monthly Data'!B51</f>
        <v>23533242.719999995</v>
      </c>
      <c r="C51">
        <f>'Monthly Data'!C51</f>
        <v>612.70000000000005</v>
      </c>
      <c r="D51">
        <f>'Monthly Data'!D51</f>
        <v>0</v>
      </c>
      <c r="E51">
        <f>'Monthly Data'!E51</f>
        <v>248.9</v>
      </c>
      <c r="F51">
        <f>'Monthly Data'!F51</f>
        <v>19</v>
      </c>
      <c r="G51">
        <f>'Monthly Data'!G51</f>
        <v>0</v>
      </c>
      <c r="H51">
        <f>'Monthly Data'!H51</f>
        <v>0</v>
      </c>
      <c r="I51">
        <f>'Monthly Data'!I51</f>
        <v>5</v>
      </c>
      <c r="K51">
        <f t="shared" si="0"/>
        <v>1935533.30592324</v>
      </c>
      <c r="L51">
        <f>LondonHDD*C51</f>
        <v>6991979.8996032262</v>
      </c>
      <c r="M51">
        <f>LondonCDD*D51</f>
        <v>0</v>
      </c>
      <c r="N51">
        <f>LONFTE*E51</f>
        <v>11648843.081737725</v>
      </c>
      <c r="O51">
        <f>PeakDays*F51</f>
        <v>4085515.9485561349</v>
      </c>
      <c r="P51">
        <f>Spring*G51</f>
        <v>0</v>
      </c>
      <c r="Q51">
        <f>Fall*H51</f>
        <v>0</v>
      </c>
      <c r="R51">
        <f>trend*I51</f>
        <v>-539242.06503403501</v>
      </c>
      <c r="S51">
        <f t="shared" si="1"/>
        <v>24122630.170786291</v>
      </c>
    </row>
    <row r="52" spans="1:19" x14ac:dyDescent="0.25">
      <c r="A52" s="5">
        <f>'Monthly Data'!A52</f>
        <v>39873</v>
      </c>
      <c r="B52" s="20">
        <f>'Monthly Data'!B52</f>
        <v>23805160.720000003</v>
      </c>
      <c r="C52">
        <f>'Monthly Data'!C52</f>
        <v>533.29999999999995</v>
      </c>
      <c r="D52">
        <f>'Monthly Data'!D52</f>
        <v>0</v>
      </c>
      <c r="E52">
        <f>'Monthly Data'!E52</f>
        <v>245.6</v>
      </c>
      <c r="F52">
        <f>'Monthly Data'!F52</f>
        <v>22</v>
      </c>
      <c r="G52">
        <f>'Monthly Data'!G52</f>
        <v>1</v>
      </c>
      <c r="H52">
        <f>'Monthly Data'!H52</f>
        <v>0</v>
      </c>
      <c r="I52">
        <f>'Monthly Data'!I52</f>
        <v>5</v>
      </c>
      <c r="K52">
        <f t="shared" si="0"/>
        <v>1935533.30592324</v>
      </c>
      <c r="L52">
        <f>LondonHDD*C52</f>
        <v>6085886.8621811653</v>
      </c>
      <c r="M52">
        <f>LondonCDD*D52</f>
        <v>0</v>
      </c>
      <c r="N52">
        <f>LONFTE*E52</f>
        <v>11494398.798211269</v>
      </c>
      <c r="O52">
        <f>PeakDays*F52</f>
        <v>4730597.4141176296</v>
      </c>
      <c r="P52">
        <f>Spring*G52</f>
        <v>-920536.49162735697</v>
      </c>
      <c r="Q52">
        <f>Fall*H52</f>
        <v>0</v>
      </c>
      <c r="R52">
        <f>trend*I52</f>
        <v>-539242.06503403501</v>
      </c>
      <c r="S52">
        <f t="shared" si="1"/>
        <v>22786637.823771913</v>
      </c>
    </row>
    <row r="53" spans="1:19" x14ac:dyDescent="0.25">
      <c r="A53" s="5">
        <f>'Monthly Data'!A53</f>
        <v>39904</v>
      </c>
      <c r="B53" s="20">
        <f>'Monthly Data'!B53</f>
        <v>21691888.189999998</v>
      </c>
      <c r="C53">
        <f>'Monthly Data'!C53</f>
        <v>307</v>
      </c>
      <c r="D53">
        <f>'Monthly Data'!D53</f>
        <v>3.2</v>
      </c>
      <c r="E53">
        <f>'Monthly Data'!E53</f>
        <v>244.6</v>
      </c>
      <c r="F53">
        <f>'Monthly Data'!F53</f>
        <v>20</v>
      </c>
      <c r="G53">
        <f>'Monthly Data'!G53</f>
        <v>1</v>
      </c>
      <c r="H53">
        <f>'Monthly Data'!H53</f>
        <v>0</v>
      </c>
      <c r="I53">
        <f>'Monthly Data'!I53</f>
        <v>5</v>
      </c>
      <c r="K53">
        <f t="shared" si="0"/>
        <v>1935533.30592324</v>
      </c>
      <c r="L53">
        <f>LondonHDD*C53</f>
        <v>3503407.5880172844</v>
      </c>
      <c r="M53">
        <f>LondonCDD*D53</f>
        <v>144397.10090224803</v>
      </c>
      <c r="N53">
        <f>LONFTE*E53</f>
        <v>11447597.50017295</v>
      </c>
      <c r="O53">
        <f>PeakDays*F53</f>
        <v>4300543.1037432998</v>
      </c>
      <c r="P53">
        <f>Spring*G53</f>
        <v>-920536.49162735697</v>
      </c>
      <c r="Q53">
        <f>Fall*H53</f>
        <v>0</v>
      </c>
      <c r="R53">
        <f>trend*I53</f>
        <v>-539242.06503403501</v>
      </c>
      <c r="S53">
        <f t="shared" si="1"/>
        <v>19871700.042097628</v>
      </c>
    </row>
    <row r="54" spans="1:19" x14ac:dyDescent="0.25">
      <c r="A54" s="5">
        <f>'Monthly Data'!A54</f>
        <v>39934</v>
      </c>
      <c r="B54" s="20">
        <f>'Monthly Data'!B54</f>
        <v>19644740.68</v>
      </c>
      <c r="C54">
        <f>'Monthly Data'!C54</f>
        <v>156.9</v>
      </c>
      <c r="D54">
        <f>'Monthly Data'!D54</f>
        <v>3.1</v>
      </c>
      <c r="E54">
        <f>'Monthly Data'!E54</f>
        <v>247.9</v>
      </c>
      <c r="F54">
        <f>'Monthly Data'!F54</f>
        <v>20</v>
      </c>
      <c r="G54">
        <f>'Monthly Data'!G54</f>
        <v>1</v>
      </c>
      <c r="H54">
        <f>'Monthly Data'!H54</f>
        <v>0</v>
      </c>
      <c r="I54">
        <f>'Monthly Data'!I54</f>
        <v>5</v>
      </c>
      <c r="K54">
        <f t="shared" si="0"/>
        <v>1935533.30592324</v>
      </c>
      <c r="L54">
        <f>LondonHDD*C54</f>
        <v>1790503.7477521563</v>
      </c>
      <c r="M54">
        <f>LondonCDD*D54</f>
        <v>139884.69149905277</v>
      </c>
      <c r="N54">
        <f>LONFTE*E54</f>
        <v>11602041.783699404</v>
      </c>
      <c r="O54">
        <f>PeakDays*F54</f>
        <v>4300543.1037432998</v>
      </c>
      <c r="P54">
        <f>Spring*G54</f>
        <v>-920536.49162735697</v>
      </c>
      <c r="Q54">
        <f>Fall*H54</f>
        <v>0</v>
      </c>
      <c r="R54">
        <f>trend*I54</f>
        <v>-539242.06503403501</v>
      </c>
      <c r="S54">
        <f t="shared" si="1"/>
        <v>18308728.07595576</v>
      </c>
    </row>
    <row r="55" spans="1:19" x14ac:dyDescent="0.25">
      <c r="A55" s="5">
        <f>'Monthly Data'!A55</f>
        <v>39965</v>
      </c>
      <c r="B55" s="20">
        <f>'Monthly Data'!B55</f>
        <v>19976014.390000004</v>
      </c>
      <c r="C55">
        <f>'Monthly Data'!C55</f>
        <v>49.7</v>
      </c>
      <c r="D55">
        <f>'Monthly Data'!D55</f>
        <v>35.5</v>
      </c>
      <c r="E55">
        <f>'Monthly Data'!E55</f>
        <v>252.2</v>
      </c>
      <c r="F55">
        <f>'Monthly Data'!F55</f>
        <v>22</v>
      </c>
      <c r="G55">
        <f>'Monthly Data'!G55</f>
        <v>0</v>
      </c>
      <c r="H55">
        <f>'Monthly Data'!H55</f>
        <v>0</v>
      </c>
      <c r="I55">
        <f>'Monthly Data'!I55</f>
        <v>5</v>
      </c>
      <c r="K55">
        <f t="shared" si="0"/>
        <v>1935533.30592324</v>
      </c>
      <c r="L55">
        <f>LondonHDD*C55</f>
        <v>567164.02972136496</v>
      </c>
      <c r="M55">
        <f>LondonCDD*D55</f>
        <v>1601905.3381343139</v>
      </c>
      <c r="N55">
        <f>LONFTE*E55</f>
        <v>11803287.365264177</v>
      </c>
      <c r="O55">
        <f>PeakDays*F55</f>
        <v>4730597.4141176296</v>
      </c>
      <c r="P55">
        <f>Spring*G55</f>
        <v>0</v>
      </c>
      <c r="Q55">
        <f>Fall*H55</f>
        <v>0</v>
      </c>
      <c r="R55">
        <f>trend*I55</f>
        <v>-539242.06503403501</v>
      </c>
      <c r="S55">
        <f t="shared" si="1"/>
        <v>20099245.38812669</v>
      </c>
    </row>
    <row r="56" spans="1:19" x14ac:dyDescent="0.25">
      <c r="A56" s="5">
        <f>'Monthly Data'!A56</f>
        <v>39995</v>
      </c>
      <c r="B56" s="20">
        <f>'Monthly Data'!B56</f>
        <v>20346936.549999997</v>
      </c>
      <c r="C56">
        <f>'Monthly Data'!C56</f>
        <v>20.2</v>
      </c>
      <c r="D56">
        <f>'Monthly Data'!D56</f>
        <v>29.4</v>
      </c>
      <c r="E56">
        <f>'Monthly Data'!E56</f>
        <v>256</v>
      </c>
      <c r="F56">
        <f>'Monthly Data'!F56</f>
        <v>22</v>
      </c>
      <c r="G56">
        <f>'Monthly Data'!G56</f>
        <v>0</v>
      </c>
      <c r="H56">
        <f>'Monthly Data'!H56</f>
        <v>0</v>
      </c>
      <c r="I56">
        <f>'Monthly Data'!I56</f>
        <v>5</v>
      </c>
      <c r="K56">
        <f t="shared" si="0"/>
        <v>1935533.30592324</v>
      </c>
      <c r="L56">
        <f>LondonHDD*C56</f>
        <v>230517.37224087669</v>
      </c>
      <c r="M56">
        <f>LondonCDD*D56</f>
        <v>1326648.3645394035</v>
      </c>
      <c r="N56">
        <f>LONFTE*E56</f>
        <v>11981132.297809793</v>
      </c>
      <c r="O56">
        <f>PeakDays*F56</f>
        <v>4730597.4141176296</v>
      </c>
      <c r="P56">
        <f>Spring*G56</f>
        <v>0</v>
      </c>
      <c r="Q56">
        <f>Fall*H56</f>
        <v>0</v>
      </c>
      <c r="R56">
        <f>trend*I56</f>
        <v>-539242.06503403501</v>
      </c>
      <c r="S56">
        <f t="shared" si="1"/>
        <v>19665186.689596906</v>
      </c>
    </row>
    <row r="57" spans="1:19" x14ac:dyDescent="0.25">
      <c r="A57" s="5">
        <f>'Monthly Data'!A57</f>
        <v>40026</v>
      </c>
      <c r="B57" s="20">
        <f>'Monthly Data'!B57</f>
        <v>22334126.620000001</v>
      </c>
      <c r="C57">
        <f>'Monthly Data'!C57</f>
        <v>17.899999999999999</v>
      </c>
      <c r="D57">
        <f>'Monthly Data'!D57</f>
        <v>71.900000000000006</v>
      </c>
      <c r="E57">
        <f>'Monthly Data'!E57</f>
        <v>257.10000000000002</v>
      </c>
      <c r="F57">
        <f>'Monthly Data'!F57</f>
        <v>20</v>
      </c>
      <c r="G57">
        <f>'Monthly Data'!G57</f>
        <v>0</v>
      </c>
      <c r="H57">
        <f>'Monthly Data'!H57</f>
        <v>0</v>
      </c>
      <c r="I57">
        <f>'Monthly Data'!I57</f>
        <v>5</v>
      </c>
      <c r="K57">
        <f t="shared" si="0"/>
        <v>1935533.30592324</v>
      </c>
      <c r="L57">
        <f>LondonHDD*C57</f>
        <v>204270.34470849964</v>
      </c>
      <c r="M57">
        <f>LondonCDD*D57</f>
        <v>3244422.360897385</v>
      </c>
      <c r="N57">
        <f>LONFTE*E57</f>
        <v>12032613.725651946</v>
      </c>
      <c r="O57">
        <f>PeakDays*F57</f>
        <v>4300543.1037432998</v>
      </c>
      <c r="P57">
        <f>Spring*G57</f>
        <v>0</v>
      </c>
      <c r="Q57">
        <f>Fall*H57</f>
        <v>0</v>
      </c>
      <c r="R57">
        <f>trend*I57</f>
        <v>-539242.06503403501</v>
      </c>
      <c r="S57">
        <f t="shared" si="1"/>
        <v>21178140.775890335</v>
      </c>
    </row>
    <row r="58" spans="1:19" x14ac:dyDescent="0.25">
      <c r="A58" s="5">
        <f>'Monthly Data'!A58</f>
        <v>40057</v>
      </c>
      <c r="B58" s="20">
        <f>'Monthly Data'!B58</f>
        <v>19258864.259999998</v>
      </c>
      <c r="C58">
        <f>'Monthly Data'!C58</f>
        <v>71.2</v>
      </c>
      <c r="D58">
        <f>'Monthly Data'!D58</f>
        <v>15.9</v>
      </c>
      <c r="E58">
        <f>'Monthly Data'!E58</f>
        <v>254.1</v>
      </c>
      <c r="F58">
        <f>'Monthly Data'!F58</f>
        <v>21</v>
      </c>
      <c r="G58">
        <f>'Monthly Data'!G58</f>
        <v>0</v>
      </c>
      <c r="H58">
        <f>'Monthly Data'!H58</f>
        <v>1</v>
      </c>
      <c r="I58">
        <f>'Monthly Data'!I58</f>
        <v>5</v>
      </c>
      <c r="K58">
        <f t="shared" si="0"/>
        <v>1935533.30592324</v>
      </c>
      <c r="L58">
        <f>LondonHDD*C58</f>
        <v>812516.67839358526</v>
      </c>
      <c r="M58">
        <f>LondonCDD*D58</f>
        <v>717473.0951080448</v>
      </c>
      <c r="N58">
        <f>LONFTE*E58</f>
        <v>11892209.831536986</v>
      </c>
      <c r="O58">
        <f>PeakDays*F58</f>
        <v>4515570.2589304643</v>
      </c>
      <c r="P58">
        <f>Spring*G58</f>
        <v>0</v>
      </c>
      <c r="Q58">
        <f>Fall*H58</f>
        <v>-746255.995185229</v>
      </c>
      <c r="R58">
        <f>trend*I58</f>
        <v>-539242.06503403501</v>
      </c>
      <c r="S58">
        <f t="shared" si="1"/>
        <v>18587805.109673053</v>
      </c>
    </row>
    <row r="59" spans="1:19" x14ac:dyDescent="0.25">
      <c r="A59" s="5">
        <f>'Monthly Data'!A59</f>
        <v>40087</v>
      </c>
      <c r="B59" s="20">
        <f>'Monthly Data'!B59</f>
        <v>20756342.680000003</v>
      </c>
      <c r="C59">
        <f>'Monthly Data'!C59</f>
        <v>301.2</v>
      </c>
      <c r="D59">
        <f>'Monthly Data'!D59</f>
        <v>0</v>
      </c>
      <c r="E59">
        <f>'Monthly Data'!E59</f>
        <v>250.7</v>
      </c>
      <c r="F59">
        <f>'Monthly Data'!F59</f>
        <v>21</v>
      </c>
      <c r="G59">
        <f>'Monthly Data'!G59</f>
        <v>0</v>
      </c>
      <c r="H59">
        <f>'Monthly Data'!H59</f>
        <v>1</v>
      </c>
      <c r="I59">
        <f>'Monthly Data'!I59</f>
        <v>5</v>
      </c>
      <c r="K59">
        <f t="shared" si="0"/>
        <v>1935533.30592324</v>
      </c>
      <c r="L59">
        <f>LondonHDD*C59</f>
        <v>3437219.4316312899</v>
      </c>
      <c r="M59">
        <f>LondonCDD*D59</f>
        <v>0</v>
      </c>
      <c r="N59">
        <f>LONFTE*E59</f>
        <v>11733085.418206699</v>
      </c>
      <c r="O59">
        <f>PeakDays*F59</f>
        <v>4515570.2589304643</v>
      </c>
      <c r="P59">
        <f>Spring*G59</f>
        <v>0</v>
      </c>
      <c r="Q59">
        <f>Fall*H59</f>
        <v>-746255.995185229</v>
      </c>
      <c r="R59">
        <f>trend*I59</f>
        <v>-539242.06503403501</v>
      </c>
      <c r="S59">
        <f t="shared" si="1"/>
        <v>20335910.354472425</v>
      </c>
    </row>
    <row r="60" spans="1:19" x14ac:dyDescent="0.25">
      <c r="A60" s="5">
        <f>'Monthly Data'!A60</f>
        <v>40118</v>
      </c>
      <c r="B60" s="20">
        <f>'Monthly Data'!B60</f>
        <v>21120714.619999994</v>
      </c>
      <c r="C60">
        <f>'Monthly Data'!C60</f>
        <v>356.7</v>
      </c>
      <c r="D60">
        <f>'Monthly Data'!D60</f>
        <v>0</v>
      </c>
      <c r="E60">
        <f>'Monthly Data'!E60</f>
        <v>248.4</v>
      </c>
      <c r="F60">
        <f>'Monthly Data'!F60</f>
        <v>21</v>
      </c>
      <c r="G60">
        <f>'Monthly Data'!G60</f>
        <v>0</v>
      </c>
      <c r="H60">
        <f>'Monthly Data'!H60</f>
        <v>1</v>
      </c>
      <c r="I60">
        <f>'Monthly Data'!I60</f>
        <v>5</v>
      </c>
      <c r="K60">
        <f t="shared" si="0"/>
        <v>1935533.30592324</v>
      </c>
      <c r="L60">
        <f>LondonHDD*C60</f>
        <v>4070571.6177386492</v>
      </c>
      <c r="M60">
        <f>LondonCDD*D60</f>
        <v>0</v>
      </c>
      <c r="N60">
        <f>LONFTE*E60</f>
        <v>11625442.432718564</v>
      </c>
      <c r="O60">
        <f>PeakDays*F60</f>
        <v>4515570.2589304643</v>
      </c>
      <c r="P60">
        <f>Spring*G60</f>
        <v>0</v>
      </c>
      <c r="Q60">
        <f>Fall*H60</f>
        <v>-746255.995185229</v>
      </c>
      <c r="R60">
        <f>trend*I60</f>
        <v>-539242.06503403501</v>
      </c>
      <c r="S60">
        <f t="shared" si="1"/>
        <v>20861619.555091653</v>
      </c>
    </row>
    <row r="61" spans="1:19" x14ac:dyDescent="0.25">
      <c r="A61" s="5">
        <f>'Monthly Data'!A61</f>
        <v>40148</v>
      </c>
      <c r="B61" s="20">
        <f>'Monthly Data'!B61</f>
        <v>25946111.009999998</v>
      </c>
      <c r="C61">
        <f>'Monthly Data'!C61</f>
        <v>637.29999999999995</v>
      </c>
      <c r="D61">
        <f>'Monthly Data'!D61</f>
        <v>0</v>
      </c>
      <c r="E61">
        <f>'Monthly Data'!E61</f>
        <v>249.8</v>
      </c>
      <c r="F61">
        <f>'Monthly Data'!F61</f>
        <v>21</v>
      </c>
      <c r="G61">
        <f>'Monthly Data'!G61</f>
        <v>0</v>
      </c>
      <c r="H61">
        <f>'Monthly Data'!H61</f>
        <v>0</v>
      </c>
      <c r="I61">
        <f>'Monthly Data'!I61</f>
        <v>5</v>
      </c>
      <c r="K61">
        <f t="shared" si="0"/>
        <v>1935533.30592324</v>
      </c>
      <c r="L61">
        <f>LondonHDD*C61</f>
        <v>7272708.9766886495</v>
      </c>
      <c r="M61">
        <f>LondonCDD*D61</f>
        <v>0</v>
      </c>
      <c r="N61">
        <f>LONFTE*E61</f>
        <v>11690964.249972213</v>
      </c>
      <c r="O61">
        <f>PeakDays*F61</f>
        <v>4515570.2589304643</v>
      </c>
      <c r="P61">
        <f>Spring*G61</f>
        <v>0</v>
      </c>
      <c r="Q61">
        <f>Fall*H61</f>
        <v>0</v>
      </c>
      <c r="R61">
        <f>trend*I61</f>
        <v>-539242.06503403501</v>
      </c>
      <c r="S61">
        <f t="shared" si="1"/>
        <v>24875534.726480529</v>
      </c>
    </row>
    <row r="62" spans="1:19" x14ac:dyDescent="0.25">
      <c r="A62" s="5">
        <f>'Monthly Data'!A62</f>
        <v>40179</v>
      </c>
      <c r="B62" s="20">
        <f>'Monthly Data'!B62</f>
        <v>26142073.753333338</v>
      </c>
      <c r="C62">
        <f>'Monthly Data'!C62</f>
        <v>733.1</v>
      </c>
      <c r="D62">
        <f>'Monthly Data'!D62</f>
        <v>0</v>
      </c>
      <c r="E62">
        <f>'Monthly Data'!E62</f>
        <v>246.8</v>
      </c>
      <c r="F62">
        <f>'Monthly Data'!F62</f>
        <v>20</v>
      </c>
      <c r="G62">
        <f>'Monthly Data'!G62</f>
        <v>0</v>
      </c>
      <c r="H62">
        <f>'Monthly Data'!H62</f>
        <v>0</v>
      </c>
      <c r="I62">
        <f>'Monthly Data'!I62</f>
        <v>6</v>
      </c>
      <c r="K62">
        <f t="shared" si="0"/>
        <v>1935533.30592324</v>
      </c>
      <c r="L62">
        <f>LondonHDD*C62</f>
        <v>8365954.7321676593</v>
      </c>
      <c r="M62">
        <f>LondonCDD*D62</f>
        <v>0</v>
      </c>
      <c r="N62">
        <f>LONFTE*E62</f>
        <v>11550560.355857253</v>
      </c>
      <c r="O62">
        <f>PeakDays*F62</f>
        <v>4300543.1037432998</v>
      </c>
      <c r="P62">
        <f>Spring*G62</f>
        <v>0</v>
      </c>
      <c r="Q62">
        <f>Fall*H62</f>
        <v>0</v>
      </c>
      <c r="R62">
        <f>trend*I62</f>
        <v>-647090.47804084199</v>
      </c>
      <c r="S62">
        <f t="shared" si="1"/>
        <v>25505501.019650612</v>
      </c>
    </row>
    <row r="63" spans="1:19" x14ac:dyDescent="0.25">
      <c r="A63" s="5">
        <f>'Monthly Data'!A63</f>
        <v>40210</v>
      </c>
      <c r="B63" s="20">
        <f>'Monthly Data'!B63</f>
        <v>22846232.453333337</v>
      </c>
      <c r="C63">
        <f>'Monthly Data'!C63</f>
        <v>633.4</v>
      </c>
      <c r="D63">
        <f>'Monthly Data'!D63</f>
        <v>0</v>
      </c>
      <c r="E63">
        <f>'Monthly Data'!E63</f>
        <v>245.4</v>
      </c>
      <c r="F63">
        <f>'Monthly Data'!F63</f>
        <v>19</v>
      </c>
      <c r="G63">
        <f>'Monthly Data'!G63</f>
        <v>0</v>
      </c>
      <c r="H63">
        <f>'Monthly Data'!H63</f>
        <v>0</v>
      </c>
      <c r="I63">
        <f>'Monthly Data'!I63</f>
        <v>6</v>
      </c>
      <c r="K63">
        <f t="shared" si="0"/>
        <v>1935533.30592324</v>
      </c>
      <c r="L63">
        <f>LondonHDD*C63</f>
        <v>7228203.147394619</v>
      </c>
      <c r="M63">
        <f>LondonCDD*D63</f>
        <v>0</v>
      </c>
      <c r="N63">
        <f>LONFTE*E63</f>
        <v>11485038.538603606</v>
      </c>
      <c r="O63">
        <f>PeakDays*F63</f>
        <v>4085515.9485561349</v>
      </c>
      <c r="P63">
        <f>Spring*G63</f>
        <v>0</v>
      </c>
      <c r="Q63">
        <f>Fall*H63</f>
        <v>0</v>
      </c>
      <c r="R63">
        <f>trend*I63</f>
        <v>-647090.47804084199</v>
      </c>
      <c r="S63">
        <f t="shared" si="1"/>
        <v>24087200.462436758</v>
      </c>
    </row>
    <row r="64" spans="1:19" x14ac:dyDescent="0.25">
      <c r="A64" s="5">
        <f>'Monthly Data'!A64</f>
        <v>40238</v>
      </c>
      <c r="B64" s="20">
        <f>'Monthly Data'!B64</f>
        <v>21856743.573333338</v>
      </c>
      <c r="C64">
        <f>'Monthly Data'!C64</f>
        <v>450.2</v>
      </c>
      <c r="D64">
        <f>'Monthly Data'!D64</f>
        <v>0</v>
      </c>
      <c r="E64">
        <f>'Monthly Data'!E64</f>
        <v>242.7</v>
      </c>
      <c r="F64">
        <f>'Monthly Data'!F64</f>
        <v>23</v>
      </c>
      <c r="G64">
        <f>'Monthly Data'!G64</f>
        <v>1</v>
      </c>
      <c r="H64">
        <f>'Monthly Data'!H64</f>
        <v>0</v>
      </c>
      <c r="I64">
        <f>'Monthly Data'!I64</f>
        <v>6</v>
      </c>
      <c r="K64">
        <f t="shared" si="0"/>
        <v>1935533.30592324</v>
      </c>
      <c r="L64">
        <f>LondonHDD*C64</f>
        <v>5137570.3456852818</v>
      </c>
      <c r="M64">
        <f>LondonCDD*D64</f>
        <v>0</v>
      </c>
      <c r="N64">
        <f>LONFTE*E64</f>
        <v>11358675.033900144</v>
      </c>
      <c r="O64">
        <f>PeakDays*F64</f>
        <v>4945624.569304795</v>
      </c>
      <c r="P64">
        <f>Spring*G64</f>
        <v>-920536.49162735697</v>
      </c>
      <c r="Q64">
        <f>Fall*H64</f>
        <v>0</v>
      </c>
      <c r="R64">
        <f>trend*I64</f>
        <v>-647090.47804084199</v>
      </c>
      <c r="S64">
        <f t="shared" si="1"/>
        <v>21809776.28514526</v>
      </c>
    </row>
    <row r="65" spans="1:19" x14ac:dyDescent="0.25">
      <c r="A65" s="5">
        <f>'Monthly Data'!A65</f>
        <v>40269</v>
      </c>
      <c r="B65" s="20">
        <f>'Monthly Data'!B65</f>
        <v>18311020.943333331</v>
      </c>
      <c r="C65">
        <f>'Monthly Data'!C65</f>
        <v>236.4</v>
      </c>
      <c r="D65">
        <f>'Monthly Data'!D65</f>
        <v>0</v>
      </c>
      <c r="E65">
        <f>'Monthly Data'!E65</f>
        <v>248.3</v>
      </c>
      <c r="F65">
        <f>'Monthly Data'!F65</f>
        <v>20</v>
      </c>
      <c r="G65">
        <f>'Monthly Data'!G65</f>
        <v>1</v>
      </c>
      <c r="H65">
        <f>'Monthly Data'!H65</f>
        <v>0</v>
      </c>
      <c r="I65">
        <f>'Monthly Data'!I65</f>
        <v>6</v>
      </c>
      <c r="K65">
        <f t="shared" si="0"/>
        <v>1935533.30592324</v>
      </c>
      <c r="L65">
        <f>LondonHDD*C65</f>
        <v>2697737.9602843197</v>
      </c>
      <c r="M65">
        <f>LondonCDD*D65</f>
        <v>0</v>
      </c>
      <c r="N65">
        <f>LONFTE*E65</f>
        <v>11620762.302914733</v>
      </c>
      <c r="O65">
        <f>PeakDays*F65</f>
        <v>4300543.1037432998</v>
      </c>
      <c r="P65">
        <f>Spring*G65</f>
        <v>-920536.49162735697</v>
      </c>
      <c r="Q65">
        <f>Fall*H65</f>
        <v>0</v>
      </c>
      <c r="R65">
        <f>trend*I65</f>
        <v>-647090.47804084199</v>
      </c>
      <c r="S65">
        <f t="shared" si="1"/>
        <v>18986949.703197394</v>
      </c>
    </row>
    <row r="66" spans="1:19" x14ac:dyDescent="0.25">
      <c r="A66" s="5">
        <f>'Monthly Data'!A66</f>
        <v>40299</v>
      </c>
      <c r="B66" s="20">
        <f>'Monthly Data'!B66</f>
        <v>19813333.883333333</v>
      </c>
      <c r="C66">
        <f>'Monthly Data'!C66</f>
        <v>121.1</v>
      </c>
      <c r="D66">
        <f>'Monthly Data'!D66</f>
        <v>34.9</v>
      </c>
      <c r="E66">
        <f>'Monthly Data'!E66</f>
        <v>253.5</v>
      </c>
      <c r="F66">
        <f>'Monthly Data'!F66</f>
        <v>20</v>
      </c>
      <c r="G66">
        <f>'Monthly Data'!G66</f>
        <v>1</v>
      </c>
      <c r="H66">
        <f>'Monthly Data'!H66</f>
        <v>0</v>
      </c>
      <c r="I66">
        <f>'Monthly Data'!I66</f>
        <v>6</v>
      </c>
      <c r="K66">
        <f t="shared" ref="K66:K109" si="2">const</f>
        <v>1935533.30592324</v>
      </c>
      <c r="L66">
        <f>LondonHDD*C66</f>
        <v>1381963.0583351569</v>
      </c>
      <c r="M66">
        <f>LondonCDD*D66</f>
        <v>1574830.8817151424</v>
      </c>
      <c r="N66">
        <f>LONFTE*E66</f>
        <v>11864129.052713994</v>
      </c>
      <c r="O66">
        <f>PeakDays*F66</f>
        <v>4300543.1037432998</v>
      </c>
      <c r="P66">
        <f>Spring*G66</f>
        <v>-920536.49162735697</v>
      </c>
      <c r="Q66">
        <f>Fall*H66</f>
        <v>0</v>
      </c>
      <c r="R66">
        <f>trend*I66</f>
        <v>-647090.47804084199</v>
      </c>
      <c r="S66">
        <f t="shared" si="1"/>
        <v>19489372.432762634</v>
      </c>
    </row>
    <row r="67" spans="1:19" x14ac:dyDescent="0.25">
      <c r="A67" s="5">
        <f>'Monthly Data'!A67</f>
        <v>40330</v>
      </c>
      <c r="B67" s="20">
        <f>'Monthly Data'!B67</f>
        <v>20211623.123333335</v>
      </c>
      <c r="C67">
        <f>'Monthly Data'!C67</f>
        <v>23.6</v>
      </c>
      <c r="D67">
        <f>'Monthly Data'!D67</f>
        <v>57.5</v>
      </c>
      <c r="E67">
        <f>'Monthly Data'!E67</f>
        <v>260</v>
      </c>
      <c r="F67">
        <f>'Monthly Data'!F67</f>
        <v>22</v>
      </c>
      <c r="G67">
        <f>'Monthly Data'!G67</f>
        <v>0</v>
      </c>
      <c r="H67">
        <f>'Monthly Data'!H67</f>
        <v>0</v>
      </c>
      <c r="I67">
        <f>'Monthly Data'!I67</f>
        <v>6</v>
      </c>
      <c r="K67">
        <f t="shared" si="2"/>
        <v>1935533.30592324</v>
      </c>
      <c r="L67">
        <f>LondonHDD*C67</f>
        <v>269317.32598439063</v>
      </c>
      <c r="M67">
        <f>LondonCDD*D67</f>
        <v>2594635.4068372687</v>
      </c>
      <c r="N67">
        <f>LONFTE*E67</f>
        <v>12168337.489963071</v>
      </c>
      <c r="O67">
        <f>PeakDays*F67</f>
        <v>4730597.4141176296</v>
      </c>
      <c r="P67">
        <f>Spring*G67</f>
        <v>0</v>
      </c>
      <c r="Q67">
        <f>Fall*H67</f>
        <v>0</v>
      </c>
      <c r="R67">
        <f>trend*I67</f>
        <v>-647090.47804084199</v>
      </c>
      <c r="S67">
        <f t="shared" ref="S67:S109" si="3">SUM(K67:R67)</f>
        <v>21051330.46478476</v>
      </c>
    </row>
    <row r="68" spans="1:19" x14ac:dyDescent="0.25">
      <c r="A68" s="5">
        <f>'Monthly Data'!A68</f>
        <v>40360</v>
      </c>
      <c r="B68" s="20">
        <f>'Monthly Data'!B68</f>
        <v>24129649.153333332</v>
      </c>
      <c r="C68">
        <f>'Monthly Data'!C68</f>
        <v>5.6</v>
      </c>
      <c r="D68">
        <f>'Monthly Data'!D68</f>
        <v>129.69999999999999</v>
      </c>
      <c r="E68">
        <f>'Monthly Data'!E68</f>
        <v>261.7</v>
      </c>
      <c r="F68">
        <f>'Monthly Data'!F68</f>
        <v>21</v>
      </c>
      <c r="G68">
        <f>'Monthly Data'!G68</f>
        <v>0</v>
      </c>
      <c r="H68">
        <f>'Monthly Data'!H68</f>
        <v>0</v>
      </c>
      <c r="I68">
        <f>'Monthly Data'!I68</f>
        <v>6</v>
      </c>
      <c r="K68">
        <f t="shared" si="2"/>
        <v>1935533.30592324</v>
      </c>
      <c r="L68">
        <f>LondonHDD*C68</f>
        <v>63905.806165787595</v>
      </c>
      <c r="M68">
        <f>LondonCDD*D68</f>
        <v>5852594.9959442392</v>
      </c>
      <c r="N68">
        <f>LONFTE*E68</f>
        <v>12247899.696628213</v>
      </c>
      <c r="O68">
        <f>PeakDays*F68</f>
        <v>4515570.2589304643</v>
      </c>
      <c r="P68">
        <f>Spring*G68</f>
        <v>0</v>
      </c>
      <c r="Q68">
        <f>Fall*H68</f>
        <v>0</v>
      </c>
      <c r="R68">
        <f>trend*I68</f>
        <v>-647090.47804084199</v>
      </c>
      <c r="S68">
        <f t="shared" si="3"/>
        <v>23968413.585551102</v>
      </c>
    </row>
    <row r="69" spans="1:19" x14ac:dyDescent="0.25">
      <c r="A69" s="5">
        <f>'Monthly Data'!A69</f>
        <v>40391</v>
      </c>
      <c r="B69" s="20">
        <f>'Monthly Data'!B69</f>
        <v>23362004.293333333</v>
      </c>
      <c r="C69">
        <f>'Monthly Data'!C69</f>
        <v>6</v>
      </c>
      <c r="D69">
        <f>'Monthly Data'!D69</f>
        <v>121.7</v>
      </c>
      <c r="E69">
        <f>'Monthly Data'!E69</f>
        <v>259.39999999999998</v>
      </c>
      <c r="F69">
        <f>'Monthly Data'!F69</f>
        <v>21</v>
      </c>
      <c r="G69">
        <f>'Monthly Data'!G69</f>
        <v>0</v>
      </c>
      <c r="H69">
        <f>'Monthly Data'!H69</f>
        <v>0</v>
      </c>
      <c r="I69">
        <f>'Monthly Data'!I69</f>
        <v>6</v>
      </c>
      <c r="K69">
        <f t="shared" si="2"/>
        <v>1935533.30592324</v>
      </c>
      <c r="L69">
        <f>LondonHDD*C69</f>
        <v>68470.506606201001</v>
      </c>
      <c r="M69">
        <f>LondonCDD*D69</f>
        <v>5491602.2436886197</v>
      </c>
      <c r="N69">
        <f>LONFTE*E69</f>
        <v>12140256.711140078</v>
      </c>
      <c r="O69">
        <f>PeakDays*F69</f>
        <v>4515570.2589304643</v>
      </c>
      <c r="P69">
        <f>Spring*G69</f>
        <v>0</v>
      </c>
      <c r="Q69">
        <f>Fall*H69</f>
        <v>0</v>
      </c>
      <c r="R69">
        <f>trend*I69</f>
        <v>-647090.47804084199</v>
      </c>
      <c r="S69">
        <f t="shared" si="3"/>
        <v>23504342.548247762</v>
      </c>
    </row>
    <row r="70" spans="1:19" x14ac:dyDescent="0.25">
      <c r="A70" s="5">
        <f>'Monthly Data'!A70</f>
        <v>40422</v>
      </c>
      <c r="B70" s="20">
        <f>'Monthly Data'!B70</f>
        <v>18923454.90333334</v>
      </c>
      <c r="C70">
        <f>'Monthly Data'!C70</f>
        <v>87.9</v>
      </c>
      <c r="D70">
        <f>'Monthly Data'!D70</f>
        <v>24.1</v>
      </c>
      <c r="E70">
        <f>'Monthly Data'!E70</f>
        <v>253.5</v>
      </c>
      <c r="F70">
        <f>'Monthly Data'!F70</f>
        <v>21</v>
      </c>
      <c r="G70">
        <f>'Monthly Data'!G70</f>
        <v>0</v>
      </c>
      <c r="H70">
        <f>'Monthly Data'!H70</f>
        <v>1</v>
      </c>
      <c r="I70">
        <f>'Monthly Data'!I70</f>
        <v>6</v>
      </c>
      <c r="K70">
        <f t="shared" si="2"/>
        <v>1935533.30592324</v>
      </c>
      <c r="L70">
        <f>LondonHDD*C70</f>
        <v>1003092.9217808447</v>
      </c>
      <c r="M70">
        <f>LondonCDD*D70</f>
        <v>1087490.6661700555</v>
      </c>
      <c r="N70">
        <f>LONFTE*E70</f>
        <v>11864129.052713994</v>
      </c>
      <c r="O70">
        <f>PeakDays*F70</f>
        <v>4515570.2589304643</v>
      </c>
      <c r="P70">
        <f>Spring*G70</f>
        <v>0</v>
      </c>
      <c r="Q70">
        <f>Fall*H70</f>
        <v>-746255.995185229</v>
      </c>
      <c r="R70">
        <f>trend*I70</f>
        <v>-647090.47804084199</v>
      </c>
      <c r="S70">
        <f t="shared" si="3"/>
        <v>19012469.732292529</v>
      </c>
    </row>
    <row r="71" spans="1:19" x14ac:dyDescent="0.25">
      <c r="A71" s="5">
        <f>'Monthly Data'!A71</f>
        <v>40452</v>
      </c>
      <c r="B71" s="20">
        <f>'Monthly Data'!B71</f>
        <v>19435090.90333334</v>
      </c>
      <c r="C71">
        <f>'Monthly Data'!C71</f>
        <v>239.5</v>
      </c>
      <c r="D71">
        <f>'Monthly Data'!D71</f>
        <v>0</v>
      </c>
      <c r="E71">
        <f>'Monthly Data'!E71</f>
        <v>248.3</v>
      </c>
      <c r="F71">
        <f>'Monthly Data'!F71</f>
        <v>20</v>
      </c>
      <c r="G71">
        <f>'Monthly Data'!G71</f>
        <v>0</v>
      </c>
      <c r="H71">
        <f>'Monthly Data'!H71</f>
        <v>1</v>
      </c>
      <c r="I71">
        <f>'Monthly Data'!I71</f>
        <v>6</v>
      </c>
      <c r="K71">
        <f t="shared" si="2"/>
        <v>1935533.30592324</v>
      </c>
      <c r="L71">
        <f>LondonHDD*C71</f>
        <v>2733114.3886975232</v>
      </c>
      <c r="M71">
        <f>LondonCDD*D71</f>
        <v>0</v>
      </c>
      <c r="N71">
        <f>LONFTE*E71</f>
        <v>11620762.302914733</v>
      </c>
      <c r="O71">
        <f>PeakDays*F71</f>
        <v>4300543.1037432998</v>
      </c>
      <c r="P71">
        <f>Spring*G71</f>
        <v>0</v>
      </c>
      <c r="Q71">
        <f>Fall*H71</f>
        <v>-746255.995185229</v>
      </c>
      <c r="R71">
        <f>trend*I71</f>
        <v>-647090.47804084199</v>
      </c>
      <c r="S71">
        <f t="shared" si="3"/>
        <v>19196606.628052726</v>
      </c>
    </row>
    <row r="72" spans="1:19" x14ac:dyDescent="0.25">
      <c r="A72" s="5">
        <f>'Monthly Data'!A72</f>
        <v>40483</v>
      </c>
      <c r="B72" s="20">
        <f>'Monthly Data'!B72</f>
        <v>21055943.953333341</v>
      </c>
      <c r="C72">
        <f>'Monthly Data'!C72</f>
        <v>413.6</v>
      </c>
      <c r="D72">
        <f>'Monthly Data'!D72</f>
        <v>0</v>
      </c>
      <c r="E72">
        <f>'Monthly Data'!E72</f>
        <v>249.7</v>
      </c>
      <c r="F72">
        <f>'Monthly Data'!F72</f>
        <v>22</v>
      </c>
      <c r="G72">
        <f>'Monthly Data'!G72</f>
        <v>0</v>
      </c>
      <c r="H72">
        <f>'Monthly Data'!H72</f>
        <v>1</v>
      </c>
      <c r="I72">
        <f>'Monthly Data'!I72</f>
        <v>6</v>
      </c>
      <c r="K72">
        <f t="shared" si="2"/>
        <v>1935533.30592324</v>
      </c>
      <c r="L72">
        <f>LondonHDD*C72</f>
        <v>4719900.2553874562</v>
      </c>
      <c r="M72">
        <f>LondonCDD*D72</f>
        <v>0</v>
      </c>
      <c r="N72">
        <f>LONFTE*E72</f>
        <v>11686284.120168379</v>
      </c>
      <c r="O72">
        <f>PeakDays*F72</f>
        <v>4730597.4141176296</v>
      </c>
      <c r="P72">
        <f>Spring*G72</f>
        <v>0</v>
      </c>
      <c r="Q72">
        <f>Fall*H72</f>
        <v>-746255.995185229</v>
      </c>
      <c r="R72">
        <f>trend*I72</f>
        <v>-647090.47804084199</v>
      </c>
      <c r="S72">
        <f t="shared" si="3"/>
        <v>21678968.622370634</v>
      </c>
    </row>
    <row r="73" spans="1:19" x14ac:dyDescent="0.25">
      <c r="A73" s="5">
        <f>'Monthly Data'!A73</f>
        <v>40513</v>
      </c>
      <c r="B73" s="20">
        <f>'Monthly Data'!B73</f>
        <v>25379014.213333335</v>
      </c>
      <c r="C73">
        <f>'Monthly Data'!C73</f>
        <v>713.5</v>
      </c>
      <c r="D73">
        <f>'Monthly Data'!D73</f>
        <v>0</v>
      </c>
      <c r="E73">
        <f>'Monthly Data'!E73</f>
        <v>251.5</v>
      </c>
      <c r="F73">
        <f>'Monthly Data'!F73</f>
        <v>21</v>
      </c>
      <c r="G73">
        <f>'Monthly Data'!G73</f>
        <v>0</v>
      </c>
      <c r="H73">
        <f>'Monthly Data'!H73</f>
        <v>0</v>
      </c>
      <c r="I73">
        <f>'Monthly Data'!I73</f>
        <v>6</v>
      </c>
      <c r="K73">
        <f t="shared" si="2"/>
        <v>1935533.30592324</v>
      </c>
      <c r="L73">
        <f>LondonHDD*C73</f>
        <v>8142284.4105874021</v>
      </c>
      <c r="M73">
        <f>LondonCDD*D73</f>
        <v>0</v>
      </c>
      <c r="N73">
        <f>LONFTE*E73</f>
        <v>11770526.456637355</v>
      </c>
      <c r="O73">
        <f>PeakDays*F73</f>
        <v>4515570.2589304643</v>
      </c>
      <c r="P73">
        <f>Spring*G73</f>
        <v>0</v>
      </c>
      <c r="Q73">
        <f>Fall*H73</f>
        <v>0</v>
      </c>
      <c r="R73">
        <f>trend*I73</f>
        <v>-647090.47804084199</v>
      </c>
      <c r="S73">
        <f t="shared" si="3"/>
        <v>25716823.954037622</v>
      </c>
    </row>
    <row r="74" spans="1:19" x14ac:dyDescent="0.25">
      <c r="A74" s="5">
        <f>'Monthly Data'!A74</f>
        <v>40544</v>
      </c>
      <c r="B74" s="20">
        <f>'Monthly Data'!B74</f>
        <v>25968288.383333337</v>
      </c>
      <c r="C74">
        <f>'Monthly Data'!C74</f>
        <v>798.8</v>
      </c>
      <c r="D74">
        <f>'Monthly Data'!D74</f>
        <v>0</v>
      </c>
      <c r="E74">
        <f>'Monthly Data'!E74</f>
        <v>251.6</v>
      </c>
      <c r="F74">
        <f>'Monthly Data'!F74</f>
        <v>20</v>
      </c>
      <c r="G74">
        <f>'Monthly Data'!G74</f>
        <v>0</v>
      </c>
      <c r="H74">
        <f>'Monthly Data'!H74</f>
        <v>0</v>
      </c>
      <c r="I74">
        <f>'Monthly Data'!I74</f>
        <v>7</v>
      </c>
      <c r="K74">
        <f t="shared" si="2"/>
        <v>1935533.30592324</v>
      </c>
      <c r="L74">
        <f>LondonHDD*C74</f>
        <v>9115706.7795055602</v>
      </c>
      <c r="M74">
        <f>LondonCDD*D74</f>
        <v>0</v>
      </c>
      <c r="N74">
        <f>LONFTE*E74</f>
        <v>11775206.586441187</v>
      </c>
      <c r="O74">
        <f>PeakDays*F74</f>
        <v>4300543.1037432998</v>
      </c>
      <c r="P74">
        <f>Spring*G74</f>
        <v>0</v>
      </c>
      <c r="Q74">
        <f>Fall*H74</f>
        <v>0</v>
      </c>
      <c r="R74">
        <f>trend*I74</f>
        <v>-754938.89104764897</v>
      </c>
      <c r="S74">
        <f t="shared" si="3"/>
        <v>26372050.884565637</v>
      </c>
    </row>
    <row r="75" spans="1:19" x14ac:dyDescent="0.25">
      <c r="A75" s="5">
        <f>'Monthly Data'!A75</f>
        <v>40575</v>
      </c>
      <c r="B75" s="20">
        <f>'Monthly Data'!B75</f>
        <v>22895626.133333344</v>
      </c>
      <c r="C75">
        <f>'Monthly Data'!C75</f>
        <v>677.8</v>
      </c>
      <c r="D75">
        <f>'Monthly Data'!D75</f>
        <v>0</v>
      </c>
      <c r="E75">
        <f>'Monthly Data'!E75</f>
        <v>250.6</v>
      </c>
      <c r="F75">
        <f>'Monthly Data'!F75</f>
        <v>19</v>
      </c>
      <c r="G75">
        <f>'Monthly Data'!G75</f>
        <v>0</v>
      </c>
      <c r="H75">
        <f>'Monthly Data'!H75</f>
        <v>0</v>
      </c>
      <c r="I75">
        <f>'Monthly Data'!I75</f>
        <v>7</v>
      </c>
      <c r="K75">
        <f t="shared" si="2"/>
        <v>1935533.30592324</v>
      </c>
      <c r="L75">
        <f>LondonHDD*C75</f>
        <v>7734884.8962805057</v>
      </c>
      <c r="M75">
        <f>LondonCDD*D75</f>
        <v>0</v>
      </c>
      <c r="N75">
        <f>LONFTE*E75</f>
        <v>11728405.288402867</v>
      </c>
      <c r="O75">
        <f>PeakDays*F75</f>
        <v>4085515.9485561349</v>
      </c>
      <c r="P75">
        <f>Spring*G75</f>
        <v>0</v>
      </c>
      <c r="Q75">
        <f>Fall*H75</f>
        <v>0</v>
      </c>
      <c r="R75">
        <f>trend*I75</f>
        <v>-754938.89104764897</v>
      </c>
      <c r="S75">
        <f t="shared" si="3"/>
        <v>24729400.548115101</v>
      </c>
    </row>
    <row r="76" spans="1:19" x14ac:dyDescent="0.25">
      <c r="A76" s="5">
        <f>'Monthly Data'!A76</f>
        <v>40603</v>
      </c>
      <c r="B76" s="20">
        <f>'Monthly Data'!B76</f>
        <v>23442172.173333336</v>
      </c>
      <c r="C76">
        <f>'Monthly Data'!C76</f>
        <v>599.6</v>
      </c>
      <c r="D76">
        <f>'Monthly Data'!D76</f>
        <v>0</v>
      </c>
      <c r="E76">
        <f>'Monthly Data'!E76</f>
        <v>251.7</v>
      </c>
      <c r="F76">
        <f>'Monthly Data'!F76</f>
        <v>23</v>
      </c>
      <c r="G76">
        <f>'Monthly Data'!G76</f>
        <v>1</v>
      </c>
      <c r="H76">
        <f>'Monthly Data'!H76</f>
        <v>0</v>
      </c>
      <c r="I76">
        <f>'Monthly Data'!I76</f>
        <v>7</v>
      </c>
      <c r="K76">
        <f t="shared" si="2"/>
        <v>1935533.30592324</v>
      </c>
      <c r="L76">
        <f>LondonHDD*C76</f>
        <v>6842485.9601796865</v>
      </c>
      <c r="M76">
        <f>LondonCDD*D76</f>
        <v>0</v>
      </c>
      <c r="N76">
        <f>LONFTE*E76</f>
        <v>11779886.716245018</v>
      </c>
      <c r="O76">
        <f>PeakDays*F76</f>
        <v>4945624.569304795</v>
      </c>
      <c r="P76">
        <f>Spring*G76</f>
        <v>-920536.49162735697</v>
      </c>
      <c r="Q76">
        <f>Fall*H76</f>
        <v>0</v>
      </c>
      <c r="R76">
        <f>trend*I76</f>
        <v>-754938.89104764897</v>
      </c>
      <c r="S76">
        <f t="shared" si="3"/>
        <v>23828055.16897773</v>
      </c>
    </row>
    <row r="77" spans="1:19" x14ac:dyDescent="0.25">
      <c r="A77" s="5">
        <f>'Monthly Data'!A77</f>
        <v>40634</v>
      </c>
      <c r="B77" s="20">
        <f>'Monthly Data'!B77</f>
        <v>19943782.243333336</v>
      </c>
      <c r="C77">
        <f>'Monthly Data'!C77</f>
        <v>330.4</v>
      </c>
      <c r="D77">
        <f>'Monthly Data'!D77</f>
        <v>0</v>
      </c>
      <c r="E77">
        <f>'Monthly Data'!E77</f>
        <v>255.1</v>
      </c>
      <c r="F77">
        <f>'Monthly Data'!F77</f>
        <v>19</v>
      </c>
      <c r="G77">
        <f>'Monthly Data'!G77</f>
        <v>1</v>
      </c>
      <c r="H77">
        <f>'Monthly Data'!H77</f>
        <v>0</v>
      </c>
      <c r="I77">
        <f>'Monthly Data'!I77</f>
        <v>7</v>
      </c>
      <c r="K77">
        <f t="shared" si="2"/>
        <v>1935533.30592324</v>
      </c>
      <c r="L77">
        <f>LondonHDD*C77</f>
        <v>3770442.5637814682</v>
      </c>
      <c r="M77">
        <f>LondonCDD*D77</f>
        <v>0</v>
      </c>
      <c r="N77">
        <f>LONFTE*E77</f>
        <v>11939011.129575305</v>
      </c>
      <c r="O77">
        <f>PeakDays*F77</f>
        <v>4085515.9485561349</v>
      </c>
      <c r="P77">
        <f>Spring*G77</f>
        <v>-920536.49162735697</v>
      </c>
      <c r="Q77">
        <f>Fall*H77</f>
        <v>0</v>
      </c>
      <c r="R77">
        <f>trend*I77</f>
        <v>-754938.89104764897</v>
      </c>
      <c r="S77">
        <f t="shared" si="3"/>
        <v>20055027.565161142</v>
      </c>
    </row>
    <row r="78" spans="1:19" x14ac:dyDescent="0.25">
      <c r="A78" s="5">
        <f>'Monthly Data'!A78</f>
        <v>40664</v>
      </c>
      <c r="B78" s="20">
        <f>'Monthly Data'!B78</f>
        <v>19207800.74333334</v>
      </c>
      <c r="C78">
        <f>'Monthly Data'!C78</f>
        <v>126.4</v>
      </c>
      <c r="D78">
        <f>'Monthly Data'!D78</f>
        <v>17.399999999999999</v>
      </c>
      <c r="E78">
        <f>'Monthly Data'!E78</f>
        <v>257.5</v>
      </c>
      <c r="F78">
        <f>'Monthly Data'!F78</f>
        <v>21</v>
      </c>
      <c r="G78">
        <f>'Monthly Data'!G78</f>
        <v>1</v>
      </c>
      <c r="H78">
        <f>'Monthly Data'!H78</f>
        <v>0</v>
      </c>
      <c r="I78">
        <f>'Monthly Data'!I78</f>
        <v>7</v>
      </c>
      <c r="K78">
        <f t="shared" si="2"/>
        <v>1935533.30592324</v>
      </c>
      <c r="L78">
        <f>LondonHDD*C78</f>
        <v>1442445.3391706345</v>
      </c>
      <c r="M78">
        <f>LondonCDD*D78</f>
        <v>785159.23615597351</v>
      </c>
      <c r="N78">
        <f>LONFTE*E78</f>
        <v>12051334.244867273</v>
      </c>
      <c r="O78">
        <f>PeakDays*F78</f>
        <v>4515570.2589304643</v>
      </c>
      <c r="P78">
        <f>Spring*G78</f>
        <v>-920536.49162735697</v>
      </c>
      <c r="Q78">
        <f>Fall*H78</f>
        <v>0</v>
      </c>
      <c r="R78">
        <f>trend*I78</f>
        <v>-754938.89104764897</v>
      </c>
      <c r="S78">
        <f t="shared" si="3"/>
        <v>19054567.002372578</v>
      </c>
    </row>
    <row r="79" spans="1:19" x14ac:dyDescent="0.25">
      <c r="A79" s="5">
        <f>'Monthly Data'!A79</f>
        <v>40695</v>
      </c>
      <c r="B79" s="20">
        <f>'Monthly Data'!B79</f>
        <v>19760831.673333336</v>
      </c>
      <c r="C79">
        <f>'Monthly Data'!C79</f>
        <v>27</v>
      </c>
      <c r="D79">
        <f>'Monthly Data'!D79</f>
        <v>39.6</v>
      </c>
      <c r="E79">
        <f>'Monthly Data'!E79</f>
        <v>258.8</v>
      </c>
      <c r="F79">
        <f>'Monthly Data'!F79</f>
        <v>22</v>
      </c>
      <c r="G79">
        <f>'Monthly Data'!G79</f>
        <v>0</v>
      </c>
      <c r="H79">
        <f>'Monthly Data'!H79</f>
        <v>0</v>
      </c>
      <c r="I79">
        <f>'Monthly Data'!I79</f>
        <v>7</v>
      </c>
      <c r="K79">
        <f t="shared" si="2"/>
        <v>1935533.30592324</v>
      </c>
      <c r="L79">
        <f>LondonHDD*C79</f>
        <v>308117.27972790448</v>
      </c>
      <c r="M79">
        <f>LondonCDD*D79</f>
        <v>1786914.1236653193</v>
      </c>
      <c r="N79">
        <f>LONFTE*E79</f>
        <v>12112175.932317087</v>
      </c>
      <c r="O79">
        <f>PeakDays*F79</f>
        <v>4730597.4141176296</v>
      </c>
      <c r="P79">
        <f>Spring*G79</f>
        <v>0</v>
      </c>
      <c r="Q79">
        <f>Fall*H79</f>
        <v>0</v>
      </c>
      <c r="R79">
        <f>trend*I79</f>
        <v>-754938.89104764897</v>
      </c>
      <c r="S79">
        <f t="shared" si="3"/>
        <v>20118399.164703533</v>
      </c>
    </row>
    <row r="80" spans="1:19" x14ac:dyDescent="0.25">
      <c r="A80" s="5">
        <f>'Monthly Data'!A80</f>
        <v>40725</v>
      </c>
      <c r="B80" s="20">
        <f>'Monthly Data'!B80</f>
        <v>25169327.073333334</v>
      </c>
      <c r="C80">
        <f>'Monthly Data'!C80</f>
        <v>0</v>
      </c>
      <c r="D80">
        <f>'Monthly Data'!D80</f>
        <v>160.9</v>
      </c>
      <c r="E80">
        <f>'Monthly Data'!E80</f>
        <v>261.3</v>
      </c>
      <c r="F80">
        <f>'Monthly Data'!F80</f>
        <v>20</v>
      </c>
      <c r="G80">
        <f>'Monthly Data'!G80</f>
        <v>0</v>
      </c>
      <c r="H80">
        <f>'Monthly Data'!H80</f>
        <v>0</v>
      </c>
      <c r="I80">
        <f>'Monthly Data'!I80</f>
        <v>7</v>
      </c>
      <c r="K80">
        <f t="shared" si="2"/>
        <v>1935533.30592324</v>
      </c>
      <c r="L80">
        <f>LondonHDD*C80</f>
        <v>0</v>
      </c>
      <c r="M80">
        <f>LondonCDD*D80</f>
        <v>7260466.729741158</v>
      </c>
      <c r="N80">
        <f>LONFTE*E80</f>
        <v>12229179.177412886</v>
      </c>
      <c r="O80">
        <f>PeakDays*F80</f>
        <v>4300543.1037432998</v>
      </c>
      <c r="P80">
        <f>Spring*G80</f>
        <v>0</v>
      </c>
      <c r="Q80">
        <f>Fall*H80</f>
        <v>0</v>
      </c>
      <c r="R80">
        <f>trend*I80</f>
        <v>-754938.89104764897</v>
      </c>
      <c r="S80">
        <f t="shared" si="3"/>
        <v>24970783.425772935</v>
      </c>
    </row>
    <row r="81" spans="1:19" x14ac:dyDescent="0.25">
      <c r="A81" s="5">
        <f>'Monthly Data'!A81</f>
        <v>40756</v>
      </c>
      <c r="B81" s="20">
        <f>'Monthly Data'!B81</f>
        <v>22460865.073333338</v>
      </c>
      <c r="C81">
        <f>'Monthly Data'!C81</f>
        <v>1.5</v>
      </c>
      <c r="D81">
        <f>'Monthly Data'!D81</f>
        <v>82.9</v>
      </c>
      <c r="E81">
        <f>'Monthly Data'!E81</f>
        <v>263.60000000000002</v>
      </c>
      <c r="F81">
        <f>'Monthly Data'!F81</f>
        <v>22</v>
      </c>
      <c r="G81">
        <f>'Monthly Data'!G81</f>
        <v>0</v>
      </c>
      <c r="H81">
        <f>'Monthly Data'!H81</f>
        <v>0</v>
      </c>
      <c r="I81">
        <f>'Monthly Data'!I81</f>
        <v>7</v>
      </c>
      <c r="K81">
        <f t="shared" si="2"/>
        <v>1935533.30592324</v>
      </c>
      <c r="L81">
        <f>LondonHDD*C81</f>
        <v>17117.62665155025</v>
      </c>
      <c r="M81">
        <f>LondonCDD*D81</f>
        <v>3740787.3952488629</v>
      </c>
      <c r="N81">
        <f>LONFTE*E81</f>
        <v>12336822.162901022</v>
      </c>
      <c r="O81">
        <f>PeakDays*F81</f>
        <v>4730597.4141176296</v>
      </c>
      <c r="P81">
        <f>Spring*G81</f>
        <v>0</v>
      </c>
      <c r="Q81">
        <f>Fall*H81</f>
        <v>0</v>
      </c>
      <c r="R81">
        <f>trend*I81</f>
        <v>-754938.89104764897</v>
      </c>
      <c r="S81">
        <f t="shared" si="3"/>
        <v>22005919.013794657</v>
      </c>
    </row>
    <row r="82" spans="1:19" x14ac:dyDescent="0.25">
      <c r="A82" s="5">
        <f>'Monthly Data'!A82</f>
        <v>40787</v>
      </c>
      <c r="B82" s="20">
        <f>'Monthly Data'!B82</f>
        <v>19343184.393333334</v>
      </c>
      <c r="C82">
        <f>'Monthly Data'!C82</f>
        <v>71.900000000000006</v>
      </c>
      <c r="D82">
        <f>'Monthly Data'!D82</f>
        <v>29</v>
      </c>
      <c r="E82">
        <f>'Monthly Data'!E82</f>
        <v>264.8</v>
      </c>
      <c r="F82">
        <f>'Monthly Data'!F82</f>
        <v>21</v>
      </c>
      <c r="G82">
        <f>'Monthly Data'!G82</f>
        <v>0</v>
      </c>
      <c r="H82">
        <f>'Monthly Data'!H82</f>
        <v>1</v>
      </c>
      <c r="I82">
        <f>'Monthly Data'!I82</f>
        <v>7</v>
      </c>
      <c r="K82">
        <f t="shared" si="2"/>
        <v>1935533.30592324</v>
      </c>
      <c r="L82">
        <f>LondonHDD*C82</f>
        <v>820504.90416430868</v>
      </c>
      <c r="M82">
        <f>LondonCDD*D82</f>
        <v>1308598.7269266227</v>
      </c>
      <c r="N82">
        <f>LONFTE*E82</f>
        <v>12392983.720547006</v>
      </c>
      <c r="O82">
        <f>PeakDays*F82</f>
        <v>4515570.2589304643</v>
      </c>
      <c r="P82">
        <f>Spring*G82</f>
        <v>0</v>
      </c>
      <c r="Q82">
        <f>Fall*H82</f>
        <v>-746255.995185229</v>
      </c>
      <c r="R82">
        <f>trend*I82</f>
        <v>-754938.89104764897</v>
      </c>
      <c r="S82">
        <f t="shared" si="3"/>
        <v>19471996.030258764</v>
      </c>
    </row>
    <row r="83" spans="1:19" x14ac:dyDescent="0.25">
      <c r="A83" s="5">
        <f>'Monthly Data'!A83</f>
        <v>40817</v>
      </c>
      <c r="B83" s="20">
        <f>'Monthly Data'!B83</f>
        <v>19754696.887333337</v>
      </c>
      <c r="C83">
        <f>'Monthly Data'!C83</f>
        <v>234.6</v>
      </c>
      <c r="D83">
        <f>'Monthly Data'!D83</f>
        <v>0</v>
      </c>
      <c r="E83">
        <f>'Monthly Data'!E83</f>
        <v>260.3</v>
      </c>
      <c r="F83">
        <f>'Monthly Data'!F83</f>
        <v>20</v>
      </c>
      <c r="G83">
        <f>'Monthly Data'!G83</f>
        <v>0</v>
      </c>
      <c r="H83">
        <f>'Monthly Data'!H83</f>
        <v>1</v>
      </c>
      <c r="I83">
        <f>'Monthly Data'!I83</f>
        <v>7</v>
      </c>
      <c r="K83">
        <f t="shared" si="2"/>
        <v>1935533.30592324</v>
      </c>
      <c r="L83">
        <f>LondonHDD*C83</f>
        <v>2677196.8083024588</v>
      </c>
      <c r="M83">
        <f>LondonCDD*D83</f>
        <v>0</v>
      </c>
      <c r="N83">
        <f>LONFTE*E83</f>
        <v>12182377.879374567</v>
      </c>
      <c r="O83">
        <f>PeakDays*F83</f>
        <v>4300543.1037432998</v>
      </c>
      <c r="P83">
        <f>Spring*G83</f>
        <v>0</v>
      </c>
      <c r="Q83">
        <f>Fall*H83</f>
        <v>-746255.995185229</v>
      </c>
      <c r="R83">
        <f>trend*I83</f>
        <v>-754938.89104764897</v>
      </c>
      <c r="S83">
        <f t="shared" si="3"/>
        <v>19594456.211110685</v>
      </c>
    </row>
    <row r="84" spans="1:19" x14ac:dyDescent="0.25">
      <c r="A84" s="5">
        <f>'Monthly Data'!A84</f>
        <v>40848</v>
      </c>
      <c r="B84" s="20">
        <f>'Monthly Data'!B84</f>
        <v>20484671.063333333</v>
      </c>
      <c r="C84">
        <f>'Monthly Data'!C84</f>
        <v>347.9</v>
      </c>
      <c r="D84">
        <f>'Monthly Data'!D84</f>
        <v>0</v>
      </c>
      <c r="E84">
        <f>'Monthly Data'!E84</f>
        <v>254.2</v>
      </c>
      <c r="F84">
        <f>'Monthly Data'!F84</f>
        <v>22</v>
      </c>
      <c r="G84">
        <f>'Monthly Data'!G84</f>
        <v>0</v>
      </c>
      <c r="H84">
        <f>'Monthly Data'!H84</f>
        <v>1</v>
      </c>
      <c r="I84">
        <f>'Monthly Data'!I84</f>
        <v>7</v>
      </c>
      <c r="K84">
        <f t="shared" si="2"/>
        <v>1935533.30592324</v>
      </c>
      <c r="L84">
        <f>LondonHDD*C84</f>
        <v>3970148.2080495544</v>
      </c>
      <c r="M84">
        <f>LondonCDD*D84</f>
        <v>0</v>
      </c>
      <c r="N84">
        <f>LONFTE*E84</f>
        <v>11896889.961340817</v>
      </c>
      <c r="O84">
        <f>PeakDays*F84</f>
        <v>4730597.4141176296</v>
      </c>
      <c r="P84">
        <f>Spring*G84</f>
        <v>0</v>
      </c>
      <c r="Q84">
        <f>Fall*H84</f>
        <v>-746255.995185229</v>
      </c>
      <c r="R84">
        <f>trend*I84</f>
        <v>-754938.89104764897</v>
      </c>
      <c r="S84">
        <f t="shared" si="3"/>
        <v>21031974.003198363</v>
      </c>
    </row>
    <row r="85" spans="1:19" x14ac:dyDescent="0.25">
      <c r="A85" s="5">
        <f>'Monthly Data'!A85</f>
        <v>40878</v>
      </c>
      <c r="B85" s="20">
        <f>'Monthly Data'!B85</f>
        <v>24136908.163333334</v>
      </c>
      <c r="C85">
        <f>'Monthly Data'!C85</f>
        <v>548.4</v>
      </c>
      <c r="D85">
        <f>'Monthly Data'!D85</f>
        <v>0</v>
      </c>
      <c r="E85">
        <f>'Monthly Data'!E85</f>
        <v>252.5</v>
      </c>
      <c r="F85">
        <f>'Monthly Data'!F85</f>
        <v>20</v>
      </c>
      <c r="G85">
        <f>'Monthly Data'!G85</f>
        <v>0</v>
      </c>
      <c r="H85">
        <f>'Monthly Data'!H85</f>
        <v>0</v>
      </c>
      <c r="I85">
        <f>'Monthly Data'!I85</f>
        <v>7</v>
      </c>
      <c r="K85">
        <f t="shared" si="2"/>
        <v>1935533.30592324</v>
      </c>
      <c r="L85">
        <f>LondonHDD*C85</f>
        <v>6258204.3038067715</v>
      </c>
      <c r="M85">
        <f>LondonCDD*D85</f>
        <v>0</v>
      </c>
      <c r="N85">
        <f>LONFTE*E85</f>
        <v>11817327.754675675</v>
      </c>
      <c r="O85">
        <f>PeakDays*F85</f>
        <v>4300543.1037432998</v>
      </c>
      <c r="P85">
        <f>Spring*G85</f>
        <v>0</v>
      </c>
      <c r="Q85">
        <f>Fall*H85</f>
        <v>0</v>
      </c>
      <c r="R85">
        <f>trend*I85</f>
        <v>-754938.89104764897</v>
      </c>
      <c r="S85">
        <f t="shared" si="3"/>
        <v>23556669.577101339</v>
      </c>
    </row>
    <row r="86" spans="1:19" x14ac:dyDescent="0.25">
      <c r="A86" s="5">
        <f>'Monthly Data'!A86</f>
        <v>40909</v>
      </c>
      <c r="B86" s="20">
        <f>'Monthly Data'!B86</f>
        <v>24503624.296666659</v>
      </c>
      <c r="C86">
        <f>'Monthly Data'!C86</f>
        <v>644.79999999999995</v>
      </c>
      <c r="D86">
        <f>'Monthly Data'!D86</f>
        <v>0</v>
      </c>
      <c r="E86">
        <f>'Monthly Data'!E86</f>
        <v>250.9</v>
      </c>
      <c r="F86">
        <f>'Monthly Data'!F86</f>
        <v>21</v>
      </c>
      <c r="G86">
        <f>'Monthly Data'!G86</f>
        <v>0</v>
      </c>
      <c r="H86">
        <f>'Monthly Data'!H86</f>
        <v>0</v>
      </c>
      <c r="I86">
        <f>'Monthly Data'!I86</f>
        <v>8</v>
      </c>
      <c r="K86">
        <f t="shared" si="2"/>
        <v>1935533.30592324</v>
      </c>
      <c r="L86">
        <f>LondonHDD*C86</f>
        <v>7358297.1099463999</v>
      </c>
      <c r="M86">
        <f>LondonCDD*D86</f>
        <v>0</v>
      </c>
      <c r="N86">
        <f>LONFTE*E86</f>
        <v>11742445.677814363</v>
      </c>
      <c r="O86">
        <f>PeakDays*F86</f>
        <v>4515570.2589304643</v>
      </c>
      <c r="P86">
        <f>Spring*G86</f>
        <v>0</v>
      </c>
      <c r="Q86">
        <f>Fall*H86</f>
        <v>0</v>
      </c>
      <c r="R86">
        <f>trend*I86</f>
        <v>-862787.30405445595</v>
      </c>
      <c r="S86">
        <f t="shared" si="3"/>
        <v>24689059.048560008</v>
      </c>
    </row>
    <row r="87" spans="1:19" x14ac:dyDescent="0.25">
      <c r="A87" s="5">
        <f>'Monthly Data'!A87</f>
        <v>40940</v>
      </c>
      <c r="B87" s="20">
        <f>'Monthly Data'!B87</f>
        <v>21864892.256666664</v>
      </c>
      <c r="C87">
        <f>'Monthly Data'!C87</f>
        <v>553</v>
      </c>
      <c r="D87">
        <f>'Monthly Data'!D87</f>
        <v>0</v>
      </c>
      <c r="E87">
        <f>'Monthly Data'!E87</f>
        <v>248.9</v>
      </c>
      <c r="F87">
        <f>'Monthly Data'!F87</f>
        <v>20</v>
      </c>
      <c r="G87">
        <f>'Monthly Data'!G87</f>
        <v>0</v>
      </c>
      <c r="H87">
        <f>'Monthly Data'!H87</f>
        <v>0</v>
      </c>
      <c r="I87">
        <f>'Monthly Data'!I87</f>
        <v>8</v>
      </c>
      <c r="K87">
        <f t="shared" si="2"/>
        <v>1935533.30592324</v>
      </c>
      <c r="L87">
        <f>LondonHDD*C87</f>
        <v>6310698.3588715252</v>
      </c>
      <c r="M87">
        <f>LondonCDD*D87</f>
        <v>0</v>
      </c>
      <c r="N87">
        <f>LONFTE*E87</f>
        <v>11648843.081737725</v>
      </c>
      <c r="O87">
        <f>PeakDays*F87</f>
        <v>4300543.1037432998</v>
      </c>
      <c r="P87">
        <f>Spring*G87</f>
        <v>0</v>
      </c>
      <c r="Q87">
        <f>Fall*H87</f>
        <v>0</v>
      </c>
      <c r="R87">
        <f>trend*I87</f>
        <v>-862787.30405445595</v>
      </c>
      <c r="S87">
        <f t="shared" si="3"/>
        <v>23332830.546221334</v>
      </c>
    </row>
    <row r="88" spans="1:19" x14ac:dyDescent="0.25">
      <c r="A88" s="5">
        <f>'Monthly Data'!A88</f>
        <v>40969</v>
      </c>
      <c r="B88" s="20">
        <f>'Monthly Data'!B88</f>
        <v>20378098.906666666</v>
      </c>
      <c r="C88">
        <f>'Monthly Data'!C88</f>
        <v>331.1</v>
      </c>
      <c r="D88">
        <f>'Monthly Data'!D88</f>
        <v>2.2000000000000002</v>
      </c>
      <c r="E88">
        <f>'Monthly Data'!E88</f>
        <v>246.3</v>
      </c>
      <c r="F88">
        <f>'Monthly Data'!F88</f>
        <v>22</v>
      </c>
      <c r="G88">
        <f>'Monthly Data'!G88</f>
        <v>1</v>
      </c>
      <c r="H88">
        <f>'Monthly Data'!H88</f>
        <v>0</v>
      </c>
      <c r="I88">
        <f>'Monthly Data'!I88</f>
        <v>8</v>
      </c>
      <c r="K88">
        <f t="shared" si="2"/>
        <v>1935533.30592324</v>
      </c>
      <c r="L88">
        <f>LondonHDD*C88</f>
        <v>3778430.7895521922</v>
      </c>
      <c r="M88">
        <f>LondonCDD*D88</f>
        <v>99273.006870295518</v>
      </c>
      <c r="N88">
        <f>LONFTE*E88</f>
        <v>11527159.706838094</v>
      </c>
      <c r="O88">
        <f>PeakDays*F88</f>
        <v>4730597.4141176296</v>
      </c>
      <c r="P88">
        <f>Spring*G88</f>
        <v>-920536.49162735697</v>
      </c>
      <c r="Q88">
        <f>Fall*H88</f>
        <v>0</v>
      </c>
      <c r="R88">
        <f>trend*I88</f>
        <v>-862787.30405445595</v>
      </c>
      <c r="S88">
        <f t="shared" si="3"/>
        <v>20287670.427619636</v>
      </c>
    </row>
    <row r="89" spans="1:19" x14ac:dyDescent="0.25">
      <c r="A89" s="5">
        <f>'Monthly Data'!A89</f>
        <v>41000</v>
      </c>
      <c r="B89" s="20">
        <f>'Monthly Data'!B89</f>
        <v>18775059.906666663</v>
      </c>
      <c r="C89">
        <f>'Monthly Data'!C89</f>
        <v>334.6</v>
      </c>
      <c r="D89">
        <f>'Monthly Data'!D89</f>
        <v>0</v>
      </c>
      <c r="E89">
        <f>'Monthly Data'!E89</f>
        <v>252</v>
      </c>
      <c r="F89">
        <f>'Monthly Data'!F89</f>
        <v>19</v>
      </c>
      <c r="G89">
        <f>'Monthly Data'!G89</f>
        <v>1</v>
      </c>
      <c r="H89">
        <f>'Monthly Data'!H89</f>
        <v>0</v>
      </c>
      <c r="I89">
        <f>'Monthly Data'!I89</f>
        <v>8</v>
      </c>
      <c r="K89">
        <f t="shared" si="2"/>
        <v>1935533.30592324</v>
      </c>
      <c r="L89">
        <f>LondonHDD*C89</f>
        <v>3818371.9184058094</v>
      </c>
      <c r="M89">
        <f>LondonCDD*D89</f>
        <v>0</v>
      </c>
      <c r="N89">
        <f>LONFTE*E89</f>
        <v>11793927.105656514</v>
      </c>
      <c r="O89">
        <f>PeakDays*F89</f>
        <v>4085515.9485561349</v>
      </c>
      <c r="P89">
        <f>Spring*G89</f>
        <v>-920536.49162735697</v>
      </c>
      <c r="Q89">
        <f>Fall*H89</f>
        <v>0</v>
      </c>
      <c r="R89">
        <f>trend*I89</f>
        <v>-862787.30405445595</v>
      </c>
      <c r="S89">
        <f t="shared" si="3"/>
        <v>19850024.482859883</v>
      </c>
    </row>
    <row r="90" spans="1:19" x14ac:dyDescent="0.25">
      <c r="A90" s="5">
        <f>'Monthly Data'!A90</f>
        <v>41030</v>
      </c>
      <c r="B90" s="20">
        <f>'Monthly Data'!B90</f>
        <v>18685878.536666665</v>
      </c>
      <c r="C90">
        <f>'Monthly Data'!C90</f>
        <v>87.2</v>
      </c>
      <c r="D90">
        <f>'Monthly Data'!D90</f>
        <v>28.5</v>
      </c>
      <c r="E90">
        <f>'Monthly Data'!E90</f>
        <v>258.5</v>
      </c>
      <c r="F90">
        <f>'Monthly Data'!F90</f>
        <v>22</v>
      </c>
      <c r="G90">
        <f>'Monthly Data'!G90</f>
        <v>1</v>
      </c>
      <c r="H90">
        <f>'Monthly Data'!H90</f>
        <v>0</v>
      </c>
      <c r="I90">
        <f>'Monthly Data'!I90</f>
        <v>8</v>
      </c>
      <c r="K90">
        <f t="shared" si="2"/>
        <v>1935533.30592324</v>
      </c>
      <c r="L90">
        <f>LondonHDD*C90</f>
        <v>995104.69601012126</v>
      </c>
      <c r="M90">
        <f>LondonCDD*D90</f>
        <v>1286036.6799106463</v>
      </c>
      <c r="N90">
        <f>LONFTE*E90</f>
        <v>12098135.542905591</v>
      </c>
      <c r="O90">
        <f>PeakDays*F90</f>
        <v>4730597.4141176296</v>
      </c>
      <c r="P90">
        <f>Spring*G90</f>
        <v>-920536.49162735697</v>
      </c>
      <c r="Q90">
        <f>Fall*H90</f>
        <v>0</v>
      </c>
      <c r="R90">
        <f>trend*I90</f>
        <v>-862787.30405445595</v>
      </c>
      <c r="S90">
        <f t="shared" si="3"/>
        <v>19262083.843185414</v>
      </c>
    </row>
    <row r="91" spans="1:19" x14ac:dyDescent="0.25">
      <c r="A91" s="5">
        <f>'Monthly Data'!A91</f>
        <v>41061</v>
      </c>
      <c r="B91" s="20">
        <f>'Monthly Data'!B91</f>
        <v>20735989.536666665</v>
      </c>
      <c r="C91">
        <f>'Monthly Data'!C91</f>
        <v>28.2</v>
      </c>
      <c r="D91">
        <f>'Monthly Data'!D91</f>
        <v>81.7</v>
      </c>
      <c r="E91">
        <f>'Monthly Data'!E91</f>
        <v>263.39999999999998</v>
      </c>
      <c r="F91">
        <f>'Monthly Data'!F91</f>
        <v>21</v>
      </c>
      <c r="G91">
        <f>'Monthly Data'!G91</f>
        <v>0</v>
      </c>
      <c r="H91">
        <f>'Monthly Data'!H91</f>
        <v>0</v>
      </c>
      <c r="I91">
        <f>'Monthly Data'!I91</f>
        <v>8</v>
      </c>
      <c r="K91">
        <f t="shared" si="2"/>
        <v>1935533.30592324</v>
      </c>
      <c r="L91">
        <f>LondonHDD*C91</f>
        <v>321811.38104914472</v>
      </c>
      <c r="M91">
        <f>LondonCDD*D91</f>
        <v>3686638.4824105198</v>
      </c>
      <c r="N91">
        <f>LONFTE*E91</f>
        <v>12327461.903293356</v>
      </c>
      <c r="O91">
        <f>PeakDays*F91</f>
        <v>4515570.2589304643</v>
      </c>
      <c r="P91">
        <f>Spring*G91</f>
        <v>0</v>
      </c>
      <c r="Q91">
        <f>Fall*H91</f>
        <v>0</v>
      </c>
      <c r="R91">
        <f>trend*I91</f>
        <v>-862787.30405445595</v>
      </c>
      <c r="S91">
        <f t="shared" si="3"/>
        <v>21924228.027552266</v>
      </c>
    </row>
    <row r="92" spans="1:19" x14ac:dyDescent="0.25">
      <c r="A92" s="5">
        <f>'Monthly Data'!A92</f>
        <v>41091</v>
      </c>
      <c r="B92" s="20">
        <f>'Monthly Data'!B92</f>
        <v>24756579.266666666</v>
      </c>
      <c r="C92">
        <f>'Monthly Data'!C92</f>
        <v>0</v>
      </c>
      <c r="D92">
        <f>'Monthly Data'!D92</f>
        <v>161</v>
      </c>
      <c r="E92">
        <f>'Monthly Data'!E92</f>
        <v>267</v>
      </c>
      <c r="F92">
        <f>'Monthly Data'!F92</f>
        <v>21</v>
      </c>
      <c r="G92">
        <f>'Monthly Data'!G92</f>
        <v>0</v>
      </c>
      <c r="H92">
        <f>'Monthly Data'!H92</f>
        <v>0</v>
      </c>
      <c r="I92">
        <f>'Monthly Data'!I92</f>
        <v>8</v>
      </c>
      <c r="K92">
        <f t="shared" si="2"/>
        <v>1935533.30592324</v>
      </c>
      <c r="L92">
        <f>LondonHDD*C92</f>
        <v>0</v>
      </c>
      <c r="M92">
        <f>LondonCDD*D92</f>
        <v>7264979.1391443526</v>
      </c>
      <c r="N92">
        <f>LONFTE*E92</f>
        <v>12495946.576231306</v>
      </c>
      <c r="O92">
        <f>PeakDays*F92</f>
        <v>4515570.2589304643</v>
      </c>
      <c r="P92">
        <f>Spring*G92</f>
        <v>0</v>
      </c>
      <c r="Q92">
        <f>Fall*H92</f>
        <v>0</v>
      </c>
      <c r="R92">
        <f>trend*I92</f>
        <v>-862787.30405445595</v>
      </c>
      <c r="S92">
        <f t="shared" si="3"/>
        <v>25349241.976174906</v>
      </c>
    </row>
    <row r="93" spans="1:19" x14ac:dyDescent="0.25">
      <c r="A93" s="5">
        <f>'Monthly Data'!A93</f>
        <v>41122</v>
      </c>
      <c r="B93" s="20">
        <f>'Monthly Data'!B93</f>
        <v>21905861.66666666</v>
      </c>
      <c r="C93">
        <f>'Monthly Data'!C93</f>
        <v>7.8</v>
      </c>
      <c r="D93">
        <f>'Monthly Data'!D93</f>
        <v>79.599999999999994</v>
      </c>
      <c r="E93">
        <f>'Monthly Data'!E93</f>
        <v>269.3</v>
      </c>
      <c r="F93">
        <f>'Monthly Data'!F93</f>
        <v>22</v>
      </c>
      <c r="G93">
        <f>'Monthly Data'!G93</f>
        <v>0</v>
      </c>
      <c r="H93">
        <f>'Monthly Data'!H93</f>
        <v>0</v>
      </c>
      <c r="I93">
        <f>'Monthly Data'!I93</f>
        <v>8</v>
      </c>
      <c r="K93">
        <f t="shared" si="2"/>
        <v>1935533.30592324</v>
      </c>
      <c r="L93">
        <f>LondonHDD*C93</f>
        <v>89011.658588061298</v>
      </c>
      <c r="M93">
        <f>LondonCDD*D93</f>
        <v>3591877.8849434191</v>
      </c>
      <c r="N93">
        <f>LONFTE*E93</f>
        <v>12603589.561719442</v>
      </c>
      <c r="O93">
        <f>PeakDays*F93</f>
        <v>4730597.4141176296</v>
      </c>
      <c r="P93">
        <f>Spring*G93</f>
        <v>0</v>
      </c>
      <c r="Q93">
        <f>Fall*H93</f>
        <v>0</v>
      </c>
      <c r="R93">
        <f>trend*I93</f>
        <v>-862787.30405445595</v>
      </c>
      <c r="S93">
        <f t="shared" si="3"/>
        <v>22087822.521237336</v>
      </c>
    </row>
    <row r="94" spans="1:19" x14ac:dyDescent="0.25">
      <c r="A94" s="5">
        <f>'Monthly Data'!A94</f>
        <v>41153</v>
      </c>
      <c r="B94" s="20">
        <f>'Monthly Data'!B94</f>
        <v>18885814.516666662</v>
      </c>
      <c r="C94">
        <f>'Monthly Data'!C94</f>
        <v>103.4</v>
      </c>
      <c r="D94">
        <f>'Monthly Data'!D94</f>
        <v>27.7</v>
      </c>
      <c r="E94">
        <f>'Monthly Data'!E94</f>
        <v>267.2</v>
      </c>
      <c r="F94">
        <f>'Monthly Data'!F94</f>
        <v>19</v>
      </c>
      <c r="G94">
        <f>'Monthly Data'!G94</f>
        <v>0</v>
      </c>
      <c r="H94">
        <f>'Monthly Data'!H94</f>
        <v>1</v>
      </c>
      <c r="I94">
        <f>'Monthly Data'!I94</f>
        <v>8</v>
      </c>
      <c r="K94">
        <f t="shared" si="2"/>
        <v>1935533.30592324</v>
      </c>
      <c r="L94">
        <f>LondonHDD*C94</f>
        <v>1179975.063846864</v>
      </c>
      <c r="M94">
        <f>LondonCDD*D94</f>
        <v>1249937.4046850842</v>
      </c>
      <c r="N94">
        <f>LONFTE*E94</f>
        <v>12505306.83583897</v>
      </c>
      <c r="O94">
        <f>PeakDays*F94</f>
        <v>4085515.9485561349</v>
      </c>
      <c r="P94">
        <f>Spring*G94</f>
        <v>0</v>
      </c>
      <c r="Q94">
        <f>Fall*H94</f>
        <v>-746255.995185229</v>
      </c>
      <c r="R94">
        <f>trend*I94</f>
        <v>-862787.30405445595</v>
      </c>
      <c r="S94">
        <f t="shared" si="3"/>
        <v>19347225.259610604</v>
      </c>
    </row>
    <row r="95" spans="1:19" x14ac:dyDescent="0.25">
      <c r="A95" s="5">
        <f>'Monthly Data'!A95</f>
        <v>41183</v>
      </c>
      <c r="B95" s="20">
        <f>'Monthly Data'!B95</f>
        <v>19665509.326666664</v>
      </c>
      <c r="C95">
        <f>'Monthly Data'!C95</f>
        <v>250.5</v>
      </c>
      <c r="D95">
        <f>'Monthly Data'!D95</f>
        <v>0.7</v>
      </c>
      <c r="E95">
        <f>'Monthly Data'!E95</f>
        <v>261.39999999999998</v>
      </c>
      <c r="F95">
        <f>'Monthly Data'!F95</f>
        <v>22</v>
      </c>
      <c r="G95">
        <f>'Monthly Data'!G95</f>
        <v>0</v>
      </c>
      <c r="H95">
        <f>'Monthly Data'!H95</f>
        <v>1</v>
      </c>
      <c r="I95">
        <f>'Monthly Data'!I95</f>
        <v>8</v>
      </c>
      <c r="K95">
        <f t="shared" si="2"/>
        <v>1935533.30592324</v>
      </c>
      <c r="L95">
        <f>LondonHDD*C95</f>
        <v>2858643.6508088917</v>
      </c>
      <c r="M95">
        <f>LondonCDD*D95</f>
        <v>31586.865822366752</v>
      </c>
      <c r="N95">
        <f>LONFTE*E95</f>
        <v>12233859.307216717</v>
      </c>
      <c r="O95">
        <f>PeakDays*F95</f>
        <v>4730597.4141176296</v>
      </c>
      <c r="P95">
        <f>Spring*G95</f>
        <v>0</v>
      </c>
      <c r="Q95">
        <f>Fall*H95</f>
        <v>-746255.995185229</v>
      </c>
      <c r="R95">
        <f>trend*I95</f>
        <v>-862787.30405445595</v>
      </c>
      <c r="S95">
        <f t="shared" si="3"/>
        <v>20181177.244649157</v>
      </c>
    </row>
    <row r="96" spans="1:19" x14ac:dyDescent="0.25">
      <c r="A96" s="5">
        <f>'Monthly Data'!A96</f>
        <v>41214</v>
      </c>
      <c r="B96" s="20">
        <f>'Monthly Data'!B96</f>
        <v>21360467.68666666</v>
      </c>
      <c r="C96">
        <f>'Monthly Data'!C96</f>
        <v>420.4</v>
      </c>
      <c r="D96">
        <f>'Monthly Data'!D96</f>
        <v>0</v>
      </c>
      <c r="E96">
        <f>'Monthly Data'!E96</f>
        <v>256.3</v>
      </c>
      <c r="F96">
        <f>'Monthly Data'!F96</f>
        <v>22</v>
      </c>
      <c r="G96">
        <f>'Monthly Data'!G96</f>
        <v>0</v>
      </c>
      <c r="H96">
        <f>'Monthly Data'!H96</f>
        <v>1</v>
      </c>
      <c r="I96">
        <f>'Monthly Data'!I96</f>
        <v>8</v>
      </c>
      <c r="K96">
        <f t="shared" si="2"/>
        <v>1935533.30592324</v>
      </c>
      <c r="L96">
        <f>LondonHDD*C96</f>
        <v>4797500.1628744835</v>
      </c>
      <c r="M96">
        <f>LondonCDD*D96</f>
        <v>0</v>
      </c>
      <c r="N96">
        <f>LONFTE*E96</f>
        <v>11995172.687221289</v>
      </c>
      <c r="O96">
        <f>PeakDays*F96</f>
        <v>4730597.4141176296</v>
      </c>
      <c r="P96">
        <f>Spring*G96</f>
        <v>0</v>
      </c>
      <c r="Q96">
        <f>Fall*H96</f>
        <v>-746255.995185229</v>
      </c>
      <c r="R96">
        <f>trend*I96</f>
        <v>-862787.30405445595</v>
      </c>
      <c r="S96">
        <f t="shared" si="3"/>
        <v>21849760.270896956</v>
      </c>
    </row>
    <row r="97" spans="1:19" x14ac:dyDescent="0.25">
      <c r="A97" s="5">
        <f>'Monthly Data'!A97</f>
        <v>41244</v>
      </c>
      <c r="B97" s="20">
        <f>'Monthly Data'!B97</f>
        <v>23911472.796666663</v>
      </c>
      <c r="C97">
        <f>'Monthly Data'!C97</f>
        <v>535.9</v>
      </c>
      <c r="D97">
        <f>'Monthly Data'!D97</f>
        <v>0</v>
      </c>
      <c r="E97">
        <f>'Monthly Data'!E97</f>
        <v>254.9</v>
      </c>
      <c r="F97">
        <f>'Monthly Data'!F97</f>
        <v>19</v>
      </c>
      <c r="G97">
        <f>'Monthly Data'!G97</f>
        <v>0</v>
      </c>
      <c r="H97">
        <f>'Monthly Data'!H97</f>
        <v>0</v>
      </c>
      <c r="I97">
        <f>'Monthly Data'!I97</f>
        <v>8</v>
      </c>
      <c r="K97">
        <f t="shared" si="2"/>
        <v>1935533.30592324</v>
      </c>
      <c r="L97">
        <f>LondonHDD*C97</f>
        <v>6115557.4150438523</v>
      </c>
      <c r="M97">
        <f>LondonCDD*D97</f>
        <v>0</v>
      </c>
      <c r="N97">
        <f>LONFTE*E97</f>
        <v>11929650.869967641</v>
      </c>
      <c r="O97">
        <f>PeakDays*F97</f>
        <v>4085515.9485561349</v>
      </c>
      <c r="P97">
        <f>Spring*G97</f>
        <v>0</v>
      </c>
      <c r="Q97">
        <f>Fall*H97</f>
        <v>0</v>
      </c>
      <c r="R97">
        <f>trend*I97</f>
        <v>-862787.30405445595</v>
      </c>
      <c r="S97">
        <f t="shared" si="3"/>
        <v>23203470.235436413</v>
      </c>
    </row>
    <row r="98" spans="1:19" x14ac:dyDescent="0.25">
      <c r="A98" s="5">
        <f>'Monthly Data'!A98</f>
        <v>41275</v>
      </c>
      <c r="B98" s="20">
        <f>'Monthly Data'!B98</f>
        <v>24740826.696666665</v>
      </c>
      <c r="C98">
        <f>'Monthly Data'!C98</f>
        <v>657.4</v>
      </c>
      <c r="D98">
        <f>'Monthly Data'!D98</f>
        <v>0</v>
      </c>
      <c r="E98">
        <f>'Monthly Data'!E98</f>
        <v>253.9</v>
      </c>
      <c r="F98">
        <f>'Monthly Data'!F98</f>
        <v>22</v>
      </c>
      <c r="G98">
        <f>'Monthly Data'!G98</f>
        <v>0</v>
      </c>
      <c r="H98">
        <f>'Monthly Data'!H98</f>
        <v>0</v>
      </c>
      <c r="I98">
        <f>'Monthly Data'!I98</f>
        <v>9</v>
      </c>
      <c r="K98">
        <f t="shared" si="2"/>
        <v>1935533.30592324</v>
      </c>
      <c r="L98">
        <f>LondonHDD*C98</f>
        <v>7502085.1738194227</v>
      </c>
      <c r="M98">
        <f>LondonCDD*D98</f>
        <v>0</v>
      </c>
      <c r="N98">
        <f>LONFTE*E98</f>
        <v>11882849.571929323</v>
      </c>
      <c r="O98">
        <f>PeakDays*F98</f>
        <v>4730597.4141176296</v>
      </c>
      <c r="P98">
        <f>Spring*G98</f>
        <v>0</v>
      </c>
      <c r="Q98">
        <f>Fall*H98</f>
        <v>0</v>
      </c>
      <c r="R98">
        <f>trend*I98</f>
        <v>-970635.71706126293</v>
      </c>
      <c r="S98">
        <f t="shared" si="3"/>
        <v>25080429.748728354</v>
      </c>
    </row>
    <row r="99" spans="1:19" x14ac:dyDescent="0.25">
      <c r="A99" s="5">
        <f>'Monthly Data'!A99</f>
        <v>41306</v>
      </c>
      <c r="B99" s="20">
        <f>'Monthly Data'!B99</f>
        <v>22536631.536666662</v>
      </c>
      <c r="C99">
        <f>'Monthly Data'!C99</f>
        <v>657</v>
      </c>
      <c r="D99">
        <f>'Monthly Data'!D99</f>
        <v>0</v>
      </c>
      <c r="E99">
        <f>'Monthly Data'!E99</f>
        <v>249.1</v>
      </c>
      <c r="F99">
        <f>'Monthly Data'!F99</f>
        <v>19</v>
      </c>
      <c r="G99">
        <f>'Monthly Data'!G99</f>
        <v>0</v>
      </c>
      <c r="H99">
        <f>'Monthly Data'!H99</f>
        <v>0</v>
      </c>
      <c r="I99">
        <f>'Monthly Data'!I99</f>
        <v>9</v>
      </c>
      <c r="K99">
        <f t="shared" si="2"/>
        <v>1935533.30592324</v>
      </c>
      <c r="L99">
        <f>LondonHDD*C99</f>
        <v>7497520.4733790094</v>
      </c>
      <c r="M99">
        <f>LondonCDD*D99</f>
        <v>0</v>
      </c>
      <c r="N99">
        <f>LONFTE*E99</f>
        <v>11658203.341345388</v>
      </c>
      <c r="O99">
        <f>PeakDays*F99</f>
        <v>4085515.9485561349</v>
      </c>
      <c r="P99">
        <f>Spring*G99</f>
        <v>0</v>
      </c>
      <c r="Q99">
        <f>Fall*H99</f>
        <v>0</v>
      </c>
      <c r="R99">
        <f>trend*I99</f>
        <v>-970635.71706126293</v>
      </c>
      <c r="S99">
        <f t="shared" si="3"/>
        <v>24206137.352142513</v>
      </c>
    </row>
    <row r="100" spans="1:19" x14ac:dyDescent="0.25">
      <c r="A100" s="5">
        <f>'Monthly Data'!A100</f>
        <v>41334</v>
      </c>
      <c r="B100" s="20">
        <f>'Monthly Data'!B100</f>
        <v>22952454.086666659</v>
      </c>
      <c r="C100">
        <f>'Monthly Data'!C100</f>
        <v>581.9</v>
      </c>
      <c r="D100">
        <f>'Monthly Data'!D100</f>
        <v>0</v>
      </c>
      <c r="E100">
        <f>'Monthly Data'!E100</f>
        <v>247.6</v>
      </c>
      <c r="F100">
        <f>'Monthly Data'!F100</f>
        <v>20</v>
      </c>
      <c r="G100">
        <f>'Monthly Data'!G100</f>
        <v>1</v>
      </c>
      <c r="H100">
        <f>'Monthly Data'!H100</f>
        <v>0</v>
      </c>
      <c r="I100">
        <f>'Monthly Data'!I100</f>
        <v>9</v>
      </c>
      <c r="K100">
        <f t="shared" si="2"/>
        <v>1935533.30592324</v>
      </c>
      <c r="L100">
        <f>LondonHDD*C100</f>
        <v>6640497.9656913932</v>
      </c>
      <c r="M100">
        <f>LondonCDD*D100</f>
        <v>0</v>
      </c>
      <c r="N100">
        <f>LONFTE*E100</f>
        <v>11588001.394287908</v>
      </c>
      <c r="O100">
        <f>PeakDays*F100</f>
        <v>4300543.1037432998</v>
      </c>
      <c r="P100">
        <f>Spring*G100</f>
        <v>-920536.49162735697</v>
      </c>
      <c r="Q100">
        <f>Fall*H100</f>
        <v>0</v>
      </c>
      <c r="R100">
        <f>trend*I100</f>
        <v>-970635.71706126293</v>
      </c>
      <c r="S100">
        <f t="shared" si="3"/>
        <v>22573403.560957219</v>
      </c>
    </row>
    <row r="101" spans="1:19" x14ac:dyDescent="0.25">
      <c r="A101" s="5">
        <f>'Monthly Data'!A101</f>
        <v>41365</v>
      </c>
      <c r="B101" s="20">
        <f>'Monthly Data'!B101</f>
        <v>20061175.656666666</v>
      </c>
      <c r="C101">
        <f>'Monthly Data'!C101</f>
        <v>362.2</v>
      </c>
      <c r="D101">
        <f>'Monthly Data'!D101</f>
        <v>0</v>
      </c>
      <c r="E101">
        <f>'Monthly Data'!E101</f>
        <v>248.1</v>
      </c>
      <c r="F101">
        <f>'Monthly Data'!F101</f>
        <v>21</v>
      </c>
      <c r="G101">
        <f>'Monthly Data'!G101</f>
        <v>1</v>
      </c>
      <c r="H101">
        <f>'Monthly Data'!H101</f>
        <v>0</v>
      </c>
      <c r="I101">
        <f>'Monthly Data'!I101</f>
        <v>9</v>
      </c>
      <c r="K101">
        <f t="shared" si="2"/>
        <v>1935533.30592324</v>
      </c>
      <c r="L101">
        <f>LondonHDD*C101</f>
        <v>4133336.2487943335</v>
      </c>
      <c r="M101">
        <f>LondonCDD*D101</f>
        <v>0</v>
      </c>
      <c r="N101">
        <f>LONFTE*E101</f>
        <v>11611402.043307068</v>
      </c>
      <c r="O101">
        <f>PeakDays*F101</f>
        <v>4515570.2589304643</v>
      </c>
      <c r="P101">
        <f>Spring*G101</f>
        <v>-920536.49162735697</v>
      </c>
      <c r="Q101">
        <f>Fall*H101</f>
        <v>0</v>
      </c>
      <c r="R101">
        <f>trend*I101</f>
        <v>-970635.71706126293</v>
      </c>
      <c r="S101">
        <f t="shared" si="3"/>
        <v>20304669.648266483</v>
      </c>
    </row>
    <row r="102" spans="1:19" x14ac:dyDescent="0.25">
      <c r="A102" s="5">
        <f>'Monthly Data'!A102</f>
        <v>41395</v>
      </c>
      <c r="B102" s="20">
        <f>'Monthly Data'!B102</f>
        <v>18868716.00666666</v>
      </c>
      <c r="C102">
        <f>'Monthly Data'!C102</f>
        <v>122.2</v>
      </c>
      <c r="D102">
        <f>'Monthly Data'!D102</f>
        <v>27</v>
      </c>
      <c r="E102">
        <f>'Monthly Data'!E102</f>
        <v>255.6</v>
      </c>
      <c r="F102">
        <f>'Monthly Data'!F102</f>
        <v>22</v>
      </c>
      <c r="G102">
        <f>'Monthly Data'!G102</f>
        <v>1</v>
      </c>
      <c r="H102">
        <f>'Monthly Data'!H102</f>
        <v>0</v>
      </c>
      <c r="I102">
        <f>'Monthly Data'!I102</f>
        <v>9</v>
      </c>
      <c r="K102">
        <f t="shared" si="2"/>
        <v>1935533.30592324</v>
      </c>
      <c r="L102">
        <f>LondonHDD*C102</f>
        <v>1394515.9845462937</v>
      </c>
      <c r="M102">
        <f>LondonCDD*D102</f>
        <v>1218350.5388627176</v>
      </c>
      <c r="N102">
        <f>LONFTE*E102</f>
        <v>11962411.778594464</v>
      </c>
      <c r="O102">
        <f>PeakDays*F102</f>
        <v>4730597.4141176296</v>
      </c>
      <c r="P102">
        <f>Spring*G102</f>
        <v>-920536.49162735697</v>
      </c>
      <c r="Q102">
        <f>Fall*H102</f>
        <v>0</v>
      </c>
      <c r="R102">
        <f>trend*I102</f>
        <v>-970635.71706126293</v>
      </c>
      <c r="S102">
        <f t="shared" si="3"/>
        <v>19350236.813355725</v>
      </c>
    </row>
    <row r="103" spans="1:19" x14ac:dyDescent="0.25">
      <c r="A103" s="5">
        <f>'Monthly Data'!A103</f>
        <v>41426</v>
      </c>
      <c r="B103" s="20">
        <f>'Monthly Data'!B103</f>
        <v>20142170.716666665</v>
      </c>
      <c r="C103">
        <f>'Monthly Data'!C103</f>
        <v>41.1</v>
      </c>
      <c r="D103">
        <f>'Monthly Data'!D103</f>
        <v>52.7</v>
      </c>
      <c r="E103">
        <f>'Monthly Data'!E103</f>
        <v>263</v>
      </c>
      <c r="F103">
        <f>'Monthly Data'!F103</f>
        <v>20</v>
      </c>
      <c r="G103">
        <f>'Monthly Data'!G103</f>
        <v>0</v>
      </c>
      <c r="H103">
        <f>'Monthly Data'!H103</f>
        <v>0</v>
      </c>
      <c r="I103">
        <f>'Monthly Data'!I103</f>
        <v>9</v>
      </c>
      <c r="K103">
        <f t="shared" si="2"/>
        <v>1935533.30592324</v>
      </c>
      <c r="L103">
        <f>LondonHDD*C103</f>
        <v>469022.97025247687</v>
      </c>
      <c r="M103">
        <f>LondonCDD*D103</f>
        <v>2378039.7554838969</v>
      </c>
      <c r="N103">
        <f>LONFTE*E103</f>
        <v>12308741.38407803</v>
      </c>
      <c r="O103">
        <f>PeakDays*F103</f>
        <v>4300543.1037432998</v>
      </c>
      <c r="P103">
        <f>Spring*G103</f>
        <v>0</v>
      </c>
      <c r="Q103">
        <f>Fall*H103</f>
        <v>0</v>
      </c>
      <c r="R103">
        <f>trend*I103</f>
        <v>-970635.71706126293</v>
      </c>
      <c r="S103">
        <f t="shared" si="3"/>
        <v>20421244.802419681</v>
      </c>
    </row>
    <row r="104" spans="1:19" x14ac:dyDescent="0.25">
      <c r="A104" s="5">
        <f>'Monthly Data'!A104</f>
        <v>41456</v>
      </c>
      <c r="B104" s="20">
        <f>'Monthly Data'!B104</f>
        <v>24441287.616666667</v>
      </c>
      <c r="C104">
        <f>'Monthly Data'!C104</f>
        <v>7.1</v>
      </c>
      <c r="D104">
        <f>'Monthly Data'!D104</f>
        <v>108.8</v>
      </c>
      <c r="E104">
        <f>'Monthly Data'!E104</f>
        <v>267.39999999999998</v>
      </c>
      <c r="F104">
        <f>'Monthly Data'!F104</f>
        <v>22</v>
      </c>
      <c r="G104">
        <f>'Monthly Data'!G104</f>
        <v>0</v>
      </c>
      <c r="H104">
        <f>'Monthly Data'!H104</f>
        <v>0</v>
      </c>
      <c r="I104">
        <f>'Monthly Data'!I104</f>
        <v>9</v>
      </c>
      <c r="K104">
        <f t="shared" si="2"/>
        <v>1935533.30592324</v>
      </c>
      <c r="L104">
        <f>LondonHDD*C104</f>
        <v>81023.432817337845</v>
      </c>
      <c r="M104">
        <f>LondonCDD*D104</f>
        <v>4909501.4306764323</v>
      </c>
      <c r="N104">
        <f>LONFTE*E104</f>
        <v>12514667.095446633</v>
      </c>
      <c r="O104">
        <f>PeakDays*F104</f>
        <v>4730597.4141176296</v>
      </c>
      <c r="P104">
        <f>Spring*G104</f>
        <v>0</v>
      </c>
      <c r="Q104">
        <f>Fall*H104</f>
        <v>0</v>
      </c>
      <c r="R104">
        <f>trend*I104</f>
        <v>-970635.71706126293</v>
      </c>
      <c r="S104">
        <f t="shared" si="3"/>
        <v>23200686.961920012</v>
      </c>
    </row>
    <row r="105" spans="1:19" x14ac:dyDescent="0.25">
      <c r="A105" s="5">
        <f>'Monthly Data'!A105</f>
        <v>41487</v>
      </c>
      <c r="B105" s="20">
        <f>'Monthly Data'!B105</f>
        <v>21856231.656666663</v>
      </c>
      <c r="C105">
        <f>'Monthly Data'!C105</f>
        <v>18.399999999999999</v>
      </c>
      <c r="D105">
        <f>'Monthly Data'!D105</f>
        <v>57.5</v>
      </c>
      <c r="E105">
        <f>'Monthly Data'!E105</f>
        <v>266.5</v>
      </c>
      <c r="F105">
        <f>'Monthly Data'!F105</f>
        <v>21</v>
      </c>
      <c r="G105">
        <f>'Monthly Data'!G105</f>
        <v>0</v>
      </c>
      <c r="H105">
        <f>'Monthly Data'!H105</f>
        <v>0</v>
      </c>
      <c r="I105">
        <f>'Monthly Data'!I105</f>
        <v>9</v>
      </c>
      <c r="K105">
        <f t="shared" si="2"/>
        <v>1935533.30592324</v>
      </c>
      <c r="L105">
        <f>LondonHDD*C105</f>
        <v>209976.22025901638</v>
      </c>
      <c r="M105">
        <f>LondonCDD*D105</f>
        <v>2594635.4068372687</v>
      </c>
      <c r="N105">
        <f>LONFTE*E105</f>
        <v>12472545.927212147</v>
      </c>
      <c r="O105">
        <f>PeakDays*F105</f>
        <v>4515570.2589304643</v>
      </c>
      <c r="P105">
        <f>Spring*G105</f>
        <v>0</v>
      </c>
      <c r="Q105">
        <f>Fall*H105</f>
        <v>0</v>
      </c>
      <c r="R105">
        <f>trend*I105</f>
        <v>-970635.71706126293</v>
      </c>
      <c r="S105">
        <f t="shared" si="3"/>
        <v>20757625.402100872</v>
      </c>
    </row>
    <row r="106" spans="1:19" x14ac:dyDescent="0.25">
      <c r="A106" s="5">
        <f>'Monthly Data'!A106</f>
        <v>41518</v>
      </c>
      <c r="B106" s="20">
        <f>'Monthly Data'!B106</f>
        <v>19627599.206666663</v>
      </c>
      <c r="C106">
        <f>'Monthly Data'!C106</f>
        <v>94.9</v>
      </c>
      <c r="D106">
        <f>'Monthly Data'!D106</f>
        <v>26</v>
      </c>
      <c r="E106">
        <f>'Monthly Data'!E106</f>
        <v>263.10000000000002</v>
      </c>
      <c r="F106">
        <f>'Monthly Data'!F106</f>
        <v>20</v>
      </c>
      <c r="G106">
        <f>'Monthly Data'!G106</f>
        <v>0</v>
      </c>
      <c r="H106">
        <f>'Monthly Data'!H106</f>
        <v>1</v>
      </c>
      <c r="I106">
        <f>'Monthly Data'!I106</f>
        <v>9</v>
      </c>
      <c r="K106">
        <f t="shared" si="2"/>
        <v>1935533.30592324</v>
      </c>
      <c r="L106">
        <f>LondonHDD*C106</f>
        <v>1082975.1794880792</v>
      </c>
      <c r="M106">
        <f>LondonCDD*D106</f>
        <v>1173226.444830765</v>
      </c>
      <c r="N106">
        <f>LONFTE*E106</f>
        <v>12313421.513881862</v>
      </c>
      <c r="O106">
        <f>PeakDays*F106</f>
        <v>4300543.1037432998</v>
      </c>
      <c r="P106">
        <f>Spring*G106</f>
        <v>0</v>
      </c>
      <c r="Q106">
        <f>Fall*H106</f>
        <v>-746255.995185229</v>
      </c>
      <c r="R106">
        <f>trend*I106</f>
        <v>-970635.71706126293</v>
      </c>
      <c r="S106">
        <f t="shared" si="3"/>
        <v>19088807.835620753</v>
      </c>
    </row>
    <row r="107" spans="1:19" x14ac:dyDescent="0.25">
      <c r="A107" s="5">
        <f>'Monthly Data'!A107</f>
        <v>41548</v>
      </c>
      <c r="B107" s="20">
        <f>'Monthly Data'!B107</f>
        <v>20952918.896666661</v>
      </c>
      <c r="C107">
        <f>'Monthly Data'!C107</f>
        <v>184</v>
      </c>
      <c r="D107">
        <f>'Monthly Data'!D107</f>
        <v>2.6</v>
      </c>
      <c r="E107">
        <f>'Monthly Data'!E107</f>
        <v>259.39999999999998</v>
      </c>
      <c r="F107">
        <f>'Monthly Data'!F107</f>
        <v>22</v>
      </c>
      <c r="G107">
        <f>'Monthly Data'!G107</f>
        <v>0</v>
      </c>
      <c r="H107">
        <f>'Monthly Data'!H107</f>
        <v>1</v>
      </c>
      <c r="I107">
        <f>'Monthly Data'!I107</f>
        <v>9</v>
      </c>
      <c r="K107">
        <f t="shared" si="2"/>
        <v>1935533.30592324</v>
      </c>
      <c r="L107">
        <f>LondonHDD*C107</f>
        <v>2099762.2025901638</v>
      </c>
      <c r="M107">
        <f>LondonCDD*D107</f>
        <v>117322.64448307651</v>
      </c>
      <c r="N107">
        <f>LONFTE*E107</f>
        <v>12140256.711140078</v>
      </c>
      <c r="O107">
        <f>PeakDays*F107</f>
        <v>4730597.4141176296</v>
      </c>
      <c r="P107">
        <f>Spring*G107</f>
        <v>0</v>
      </c>
      <c r="Q107">
        <f>Fall*H107</f>
        <v>-746255.995185229</v>
      </c>
      <c r="R107">
        <f>trend*I107</f>
        <v>-970635.71706126293</v>
      </c>
      <c r="S107">
        <f t="shared" si="3"/>
        <v>19306580.566007696</v>
      </c>
    </row>
    <row r="108" spans="1:19" x14ac:dyDescent="0.25">
      <c r="A108" s="5">
        <f>'Monthly Data'!A108</f>
        <v>41579</v>
      </c>
      <c r="B108" s="20">
        <f>'Monthly Data'!B108</f>
        <v>23000874.046666667</v>
      </c>
      <c r="C108">
        <f>'Monthly Data'!C108</f>
        <v>492.1</v>
      </c>
      <c r="D108">
        <f>'Monthly Data'!D108</f>
        <v>0</v>
      </c>
      <c r="E108">
        <f>'Monthly Data'!E108</f>
        <v>259.10000000000002</v>
      </c>
      <c r="F108">
        <f>'Monthly Data'!F108</f>
        <v>21</v>
      </c>
      <c r="G108">
        <f>'Monthly Data'!G108</f>
        <v>0</v>
      </c>
      <c r="H108">
        <f>'Monthly Data'!H108</f>
        <v>1</v>
      </c>
      <c r="I108">
        <f>'Monthly Data'!I108</f>
        <v>9</v>
      </c>
      <c r="K108">
        <f t="shared" si="2"/>
        <v>1935533.30592324</v>
      </c>
      <c r="L108">
        <f>LondonHDD*C108</f>
        <v>5615722.716818586</v>
      </c>
      <c r="M108">
        <f>LondonCDD*D108</f>
        <v>0</v>
      </c>
      <c r="N108">
        <f>LONFTE*E108</f>
        <v>12126216.321728583</v>
      </c>
      <c r="O108">
        <f>PeakDays*F108</f>
        <v>4515570.2589304643</v>
      </c>
      <c r="P108">
        <f>Spring*G108</f>
        <v>0</v>
      </c>
      <c r="Q108">
        <f>Fall*H108</f>
        <v>-746255.995185229</v>
      </c>
      <c r="R108">
        <f>trend*I108</f>
        <v>-970635.71706126293</v>
      </c>
      <c r="S108">
        <f t="shared" si="3"/>
        <v>22476150.891154382</v>
      </c>
    </row>
    <row r="109" spans="1:19" x14ac:dyDescent="0.25">
      <c r="A109" s="5">
        <f>'Monthly Data'!A109</f>
        <v>41609</v>
      </c>
      <c r="B109" s="20">
        <f>'Monthly Data'!B109</f>
        <v>26249065.88666667</v>
      </c>
      <c r="C109">
        <f>'Monthly Data'!C109</f>
        <v>675.7</v>
      </c>
      <c r="D109">
        <f>'Monthly Data'!D109</f>
        <v>0</v>
      </c>
      <c r="E109">
        <f>'Monthly Data'!E109</f>
        <v>257.89999999999998</v>
      </c>
      <c r="F109">
        <f>'Monthly Data'!F109</f>
        <v>20</v>
      </c>
      <c r="G109">
        <f>'Monthly Data'!G109</f>
        <v>0</v>
      </c>
      <c r="H109">
        <f>'Monthly Data'!H109</f>
        <v>0</v>
      </c>
      <c r="I109">
        <f>'Monthly Data'!I109</f>
        <v>9</v>
      </c>
      <c r="K109">
        <f t="shared" si="2"/>
        <v>1935533.30592324</v>
      </c>
      <c r="L109">
        <f>LondonHDD*C109</f>
        <v>7710920.2189683365</v>
      </c>
      <c r="M109">
        <f>LondonCDD*D109</f>
        <v>0</v>
      </c>
      <c r="N109">
        <f>LONFTE*E109</f>
        <v>12070054.764082599</v>
      </c>
      <c r="O109">
        <f>PeakDays*F109</f>
        <v>4300543.1037432998</v>
      </c>
      <c r="P109">
        <f>Spring*G109</f>
        <v>0</v>
      </c>
      <c r="Q109">
        <f>Fall*H109</f>
        <v>0</v>
      </c>
      <c r="R109">
        <f>trend*I109</f>
        <v>-970635.71706126293</v>
      </c>
      <c r="S109">
        <f t="shared" si="3"/>
        <v>25046415.675656211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10"/>
  <sheetViews>
    <sheetView topLeftCell="A88" workbookViewId="0">
      <selection activeCell="D109" sqref="D109"/>
    </sheetView>
  </sheetViews>
  <sheetFormatPr defaultRowHeight="15" x14ac:dyDescent="0.25"/>
  <cols>
    <col min="3" max="3" width="11.28515625" bestFit="1" customWidth="1"/>
  </cols>
  <sheetData>
    <row r="1" spans="1:5" x14ac:dyDescent="0.25">
      <c r="A1" t="s">
        <v>10</v>
      </c>
      <c r="B1" t="s">
        <v>1</v>
      </c>
      <c r="C1" t="s">
        <v>44</v>
      </c>
      <c r="D1" t="s">
        <v>35</v>
      </c>
      <c r="E1" t="s">
        <v>36</v>
      </c>
    </row>
    <row r="2" spans="1:5" x14ac:dyDescent="0.25">
      <c r="A2" s="5">
        <v>38353</v>
      </c>
      <c r="B2" s="9">
        <f t="shared" ref="B2:B33" si="0">YEAR(A2)</f>
        <v>2005</v>
      </c>
      <c r="C2" s="20">
        <f>'Predicted Monthly Data'!B2</f>
        <v>28622997.07</v>
      </c>
      <c r="D2">
        <f>'Predicted Monthly Data'!S2</f>
        <v>27279704.450201783</v>
      </c>
      <c r="E2" s="8">
        <f t="shared" ref="E2:E33" si="1">ABS(D2-C2)/C2</f>
        <v>4.6930536886583871E-2</v>
      </c>
    </row>
    <row r="3" spans="1:5" x14ac:dyDescent="0.25">
      <c r="A3" s="5">
        <v>38384</v>
      </c>
      <c r="B3" s="9">
        <f t="shared" si="0"/>
        <v>2005</v>
      </c>
      <c r="C3" s="20">
        <f>'Predicted Monthly Data'!B3</f>
        <v>24248151.560000002</v>
      </c>
      <c r="D3">
        <f>'Predicted Monthly Data'!S3</f>
        <v>25850837.782988969</v>
      </c>
      <c r="E3" s="8">
        <f t="shared" si="1"/>
        <v>6.6095191587006344E-2</v>
      </c>
    </row>
    <row r="4" spans="1:5" x14ac:dyDescent="0.25">
      <c r="A4" s="5">
        <v>38412</v>
      </c>
      <c r="B4" s="9">
        <f t="shared" si="0"/>
        <v>2005</v>
      </c>
      <c r="C4" s="20">
        <f>'Predicted Monthly Data'!B4</f>
        <v>25340650.720000003</v>
      </c>
      <c r="D4">
        <f>'Predicted Monthly Data'!S4</f>
        <v>25068638.855445012</v>
      </c>
      <c r="E4" s="8">
        <f t="shared" si="1"/>
        <v>1.0734209928567693E-2</v>
      </c>
    </row>
    <row r="5" spans="1:5" x14ac:dyDescent="0.25">
      <c r="A5" s="5">
        <v>38443</v>
      </c>
      <c r="B5" s="9">
        <f t="shared" si="0"/>
        <v>2005</v>
      </c>
      <c r="C5" s="20">
        <f>'Predicted Monthly Data'!B5</f>
        <v>20286648.91</v>
      </c>
      <c r="D5">
        <f>'Predicted Monthly Data'!S5</f>
        <v>21352088.617613405</v>
      </c>
      <c r="E5" s="8">
        <f t="shared" si="1"/>
        <v>5.2519256006259972E-2</v>
      </c>
    </row>
    <row r="6" spans="1:5" x14ac:dyDescent="0.25">
      <c r="A6" s="5">
        <v>38473</v>
      </c>
      <c r="B6" s="9">
        <f t="shared" si="0"/>
        <v>2005</v>
      </c>
      <c r="C6" s="20">
        <f>'Predicted Monthly Data'!B6</f>
        <v>19819607.190000001</v>
      </c>
      <c r="D6">
        <f>'Predicted Monthly Data'!S6</f>
        <v>20197938.21941749</v>
      </c>
      <c r="E6" s="8">
        <f t="shared" si="1"/>
        <v>1.9088724907140236E-2</v>
      </c>
    </row>
    <row r="7" spans="1:5" x14ac:dyDescent="0.25">
      <c r="A7" s="5">
        <v>38504</v>
      </c>
      <c r="B7" s="9">
        <f t="shared" si="0"/>
        <v>2005</v>
      </c>
      <c r="C7" s="20">
        <f>'Predicted Monthly Data'!B7</f>
        <v>24239634.66</v>
      </c>
      <c r="D7">
        <f>'Predicted Monthly Data'!S7</f>
        <v>24901577.642493524</v>
      </c>
      <c r="E7" s="8">
        <f t="shared" si="1"/>
        <v>2.7308290400343993E-2</v>
      </c>
    </row>
    <row r="8" spans="1:5" x14ac:dyDescent="0.25">
      <c r="A8" s="5">
        <v>38534</v>
      </c>
      <c r="B8" s="9">
        <f t="shared" si="0"/>
        <v>2005</v>
      </c>
      <c r="C8" s="20">
        <f>'Predicted Monthly Data'!B8</f>
        <v>25395311.940000001</v>
      </c>
      <c r="D8">
        <f>'Predicted Monthly Data'!S8</f>
        <v>25337268.758338414</v>
      </c>
      <c r="E8" s="8">
        <f t="shared" si="1"/>
        <v>2.2855864814231223E-3</v>
      </c>
    </row>
    <row r="9" spans="1:5" x14ac:dyDescent="0.25">
      <c r="A9" s="5">
        <v>38565</v>
      </c>
      <c r="B9" s="9">
        <f t="shared" si="0"/>
        <v>2005</v>
      </c>
      <c r="C9" s="20">
        <f>'Predicted Monthly Data'!B9</f>
        <v>24070887.219999999</v>
      </c>
      <c r="D9">
        <f>'Predicted Monthly Data'!S9</f>
        <v>24520050.09292239</v>
      </c>
      <c r="E9" s="8">
        <f t="shared" si="1"/>
        <v>1.8660004877144313E-2</v>
      </c>
    </row>
    <row r="10" spans="1:5" x14ac:dyDescent="0.25">
      <c r="A10" s="5">
        <v>38596</v>
      </c>
      <c r="B10" s="9">
        <f t="shared" si="0"/>
        <v>2005</v>
      </c>
      <c r="C10" s="20">
        <f>'Predicted Monthly Data'!B10</f>
        <v>20477242.48</v>
      </c>
      <c r="D10">
        <f>'Predicted Monthly Data'!S10</f>
        <v>20423341.75692429</v>
      </c>
      <c r="E10" s="8">
        <f t="shared" si="1"/>
        <v>2.6322256587211264E-3</v>
      </c>
    </row>
    <row r="11" spans="1:5" x14ac:dyDescent="0.25">
      <c r="A11" s="5">
        <v>38626</v>
      </c>
      <c r="B11" s="9">
        <f t="shared" si="0"/>
        <v>2005</v>
      </c>
      <c r="C11" s="20">
        <f>'Predicted Monthly Data'!B11</f>
        <v>20828690.909999996</v>
      </c>
      <c r="D11">
        <f>'Predicted Monthly Data'!S11</f>
        <v>20960043.308618717</v>
      </c>
      <c r="E11" s="8">
        <f t="shared" si="1"/>
        <v>6.3063204109316965E-3</v>
      </c>
    </row>
    <row r="12" spans="1:5" x14ac:dyDescent="0.25">
      <c r="A12" s="5">
        <v>38657</v>
      </c>
      <c r="B12" s="9">
        <f t="shared" si="0"/>
        <v>2005</v>
      </c>
      <c r="C12" s="20">
        <f>'Predicted Monthly Data'!B12</f>
        <v>22508551.010000002</v>
      </c>
      <c r="D12">
        <f>'Predicted Monthly Data'!S12</f>
        <v>22602162.353302717</v>
      </c>
      <c r="E12" s="8">
        <f t="shared" si="1"/>
        <v>4.1589235691416263E-3</v>
      </c>
    </row>
    <row r="13" spans="1:5" x14ac:dyDescent="0.25">
      <c r="A13" s="5">
        <v>38687</v>
      </c>
      <c r="B13" s="9">
        <f t="shared" si="0"/>
        <v>2005</v>
      </c>
      <c r="C13" s="20">
        <f>'Predicted Monthly Data'!B13</f>
        <v>27451289.5</v>
      </c>
      <c r="D13">
        <f>'Predicted Monthly Data'!S13</f>
        <v>26404640.880955268</v>
      </c>
      <c r="E13" s="8">
        <f t="shared" si="1"/>
        <v>3.8127484650392555E-2</v>
      </c>
    </row>
    <row r="14" spans="1:5" x14ac:dyDescent="0.25">
      <c r="A14" s="5">
        <v>38718</v>
      </c>
      <c r="B14" s="9">
        <f t="shared" si="0"/>
        <v>2006</v>
      </c>
      <c r="C14" s="20">
        <f>'Predicted Monthly Data'!B14</f>
        <v>25519571.829999998</v>
      </c>
      <c r="D14">
        <f>'Predicted Monthly Data'!S14</f>
        <v>24733842.564546444</v>
      </c>
      <c r="E14" s="8">
        <f t="shared" si="1"/>
        <v>3.078928089733372E-2</v>
      </c>
    </row>
    <row r="15" spans="1:5" x14ac:dyDescent="0.25">
      <c r="A15" s="5">
        <v>38749</v>
      </c>
      <c r="B15" s="9">
        <f t="shared" si="0"/>
        <v>2006</v>
      </c>
      <c r="C15" s="20">
        <f>'Predicted Monthly Data'!B15</f>
        <v>23636616.529999997</v>
      </c>
      <c r="D15">
        <f>'Predicted Monthly Data'!S15</f>
        <v>25020213.644576076</v>
      </c>
      <c r="E15" s="8">
        <f t="shared" si="1"/>
        <v>5.8536174702499992E-2</v>
      </c>
    </row>
    <row r="16" spans="1:5" x14ac:dyDescent="0.25">
      <c r="A16" s="5">
        <v>38777</v>
      </c>
      <c r="B16" s="9">
        <f t="shared" si="0"/>
        <v>2006</v>
      </c>
      <c r="C16" s="20">
        <f>'Predicted Monthly Data'!B16</f>
        <v>24126650.760000002</v>
      </c>
      <c r="D16">
        <f>'Predicted Monthly Data'!S16</f>
        <v>23953449.431230839</v>
      </c>
      <c r="E16" s="8">
        <f t="shared" si="1"/>
        <v>7.1788384758449701E-3</v>
      </c>
    </row>
    <row r="17" spans="1:5" x14ac:dyDescent="0.25">
      <c r="A17" s="5">
        <v>38808</v>
      </c>
      <c r="B17" s="9">
        <f t="shared" si="0"/>
        <v>2006</v>
      </c>
      <c r="C17" s="20">
        <f>'Predicted Monthly Data'!B17</f>
        <v>19562803.740000002</v>
      </c>
      <c r="D17">
        <f>'Predicted Monthly Data'!S17</f>
        <v>20135789.170246817</v>
      </c>
      <c r="E17" s="8">
        <f t="shared" si="1"/>
        <v>2.9289535276338412E-2</v>
      </c>
    </row>
    <row r="18" spans="1:5" x14ac:dyDescent="0.25">
      <c r="A18" s="5">
        <v>38838</v>
      </c>
      <c r="B18" s="9">
        <f t="shared" si="0"/>
        <v>2006</v>
      </c>
      <c r="C18" s="20">
        <f>'Predicted Monthly Data'!B18</f>
        <v>19991986.050000001</v>
      </c>
      <c r="D18">
        <f>'Predicted Monthly Data'!S18</f>
        <v>20806671.113621406</v>
      </c>
      <c r="E18" s="8">
        <f t="shared" si="1"/>
        <v>4.0750581837336042E-2</v>
      </c>
    </row>
    <row r="19" spans="1:5" x14ac:dyDescent="0.25">
      <c r="A19" s="5">
        <v>38869</v>
      </c>
      <c r="B19" s="9">
        <f t="shared" si="0"/>
        <v>2006</v>
      </c>
      <c r="C19" s="20">
        <f>'Predicted Monthly Data'!B19</f>
        <v>20889575.020000003</v>
      </c>
      <c r="D19">
        <f>'Predicted Monthly Data'!S19</f>
        <v>21427748.80241663</v>
      </c>
      <c r="E19" s="8">
        <f t="shared" si="1"/>
        <v>2.5762792297180336E-2</v>
      </c>
    </row>
    <row r="20" spans="1:5" x14ac:dyDescent="0.25">
      <c r="A20" s="5">
        <v>38899</v>
      </c>
      <c r="B20" s="9">
        <f t="shared" si="0"/>
        <v>2006</v>
      </c>
      <c r="C20" s="20">
        <f>'Predicted Monthly Data'!B20</f>
        <v>24737970.199999999</v>
      </c>
      <c r="D20">
        <f>'Predicted Monthly Data'!S20</f>
        <v>24849163.579604283</v>
      </c>
      <c r="E20" s="8">
        <f t="shared" si="1"/>
        <v>4.4948465337016101E-3</v>
      </c>
    </row>
    <row r="21" spans="1:5" x14ac:dyDescent="0.25">
      <c r="A21" s="5">
        <v>38930</v>
      </c>
      <c r="B21" s="9">
        <f t="shared" si="0"/>
        <v>2006</v>
      </c>
      <c r="C21" s="20">
        <f>'Predicted Monthly Data'!B21</f>
        <v>22593665.560000002</v>
      </c>
      <c r="D21">
        <f>'Predicted Monthly Data'!S21</f>
        <v>22379174.141714618</v>
      </c>
      <c r="E21" s="8">
        <f t="shared" si="1"/>
        <v>9.4934315866444449E-3</v>
      </c>
    </row>
    <row r="22" spans="1:5" x14ac:dyDescent="0.25">
      <c r="A22" s="5">
        <v>38961</v>
      </c>
      <c r="B22" s="9">
        <f t="shared" si="0"/>
        <v>2006</v>
      </c>
      <c r="C22" s="20">
        <f>'Predicted Monthly Data'!B22</f>
        <v>19182041.209999997</v>
      </c>
      <c r="D22">
        <f>'Predicted Monthly Data'!S22</f>
        <v>19391195.646932818</v>
      </c>
      <c r="E22" s="8">
        <f t="shared" si="1"/>
        <v>1.0903659034148267E-2</v>
      </c>
    </row>
    <row r="23" spans="1:5" x14ac:dyDescent="0.25">
      <c r="A23" s="5">
        <v>38991</v>
      </c>
      <c r="B23" s="9">
        <f t="shared" si="0"/>
        <v>2006</v>
      </c>
      <c r="C23" s="20">
        <f>'Predicted Monthly Data'!B23</f>
        <v>21407417.84</v>
      </c>
      <c r="D23">
        <f>'Predicted Monthly Data'!S23</f>
        <v>21708207.282262363</v>
      </c>
      <c r="E23" s="8">
        <f t="shared" si="1"/>
        <v>1.405071104373617E-2</v>
      </c>
    </row>
    <row r="24" spans="1:5" x14ac:dyDescent="0.25">
      <c r="A24" s="5">
        <v>39022</v>
      </c>
      <c r="B24" s="9">
        <f t="shared" si="0"/>
        <v>2006</v>
      </c>
      <c r="C24" s="20">
        <f>'Predicted Monthly Data'!B24</f>
        <v>22027561.960000001</v>
      </c>
      <c r="D24">
        <f>'Predicted Monthly Data'!S24</f>
        <v>22580069.977013413</v>
      </c>
      <c r="E24" s="8">
        <f t="shared" si="1"/>
        <v>2.5082576910541214E-2</v>
      </c>
    </row>
    <row r="25" spans="1:5" x14ac:dyDescent="0.25">
      <c r="A25" s="5">
        <v>39052</v>
      </c>
      <c r="B25" s="9">
        <f t="shared" si="0"/>
        <v>2006</v>
      </c>
      <c r="C25" s="20">
        <f>'Predicted Monthly Data'!B25</f>
        <v>25361773.539999999</v>
      </c>
      <c r="D25">
        <f>'Predicted Monthly Data'!S25</f>
        <v>24175735.301942945</v>
      </c>
      <c r="E25" s="8">
        <f t="shared" si="1"/>
        <v>4.6764798849199672E-2</v>
      </c>
    </row>
    <row r="26" spans="1:5" x14ac:dyDescent="0.25">
      <c r="A26" s="5">
        <v>39083</v>
      </c>
      <c r="B26" s="9">
        <f t="shared" si="0"/>
        <v>2007</v>
      </c>
      <c r="C26" s="20">
        <f>'Predicted Monthly Data'!B26</f>
        <v>25989297.806666661</v>
      </c>
      <c r="D26">
        <f>'Predicted Monthly Data'!S26</f>
        <v>26146911.276347537</v>
      </c>
      <c r="E26" s="8">
        <f t="shared" si="1"/>
        <v>6.0645528345304204E-3</v>
      </c>
    </row>
    <row r="27" spans="1:5" x14ac:dyDescent="0.25">
      <c r="A27" s="5">
        <v>39114</v>
      </c>
      <c r="B27" s="9">
        <f t="shared" si="0"/>
        <v>2007</v>
      </c>
      <c r="C27" s="20">
        <f>'Predicted Monthly Data'!B27</f>
        <v>25405002.176666662</v>
      </c>
      <c r="D27">
        <f>'Predicted Monthly Data'!S27</f>
        <v>26795125.778609291</v>
      </c>
      <c r="E27" s="8">
        <f t="shared" si="1"/>
        <v>5.4718499619708511E-2</v>
      </c>
    </row>
    <row r="28" spans="1:5" x14ac:dyDescent="0.25">
      <c r="A28" s="5">
        <v>39142</v>
      </c>
      <c r="B28" s="9">
        <f t="shared" si="0"/>
        <v>2007</v>
      </c>
      <c r="C28" s="20">
        <f>'Predicted Monthly Data'!B28</f>
        <v>24292353.446666665</v>
      </c>
      <c r="D28">
        <f>'Predicted Monthly Data'!S28</f>
        <v>23496736.32411268</v>
      </c>
      <c r="E28" s="8">
        <f t="shared" si="1"/>
        <v>3.2751751463716582E-2</v>
      </c>
    </row>
    <row r="29" spans="1:5" x14ac:dyDescent="0.25">
      <c r="A29" s="5">
        <v>39173</v>
      </c>
      <c r="B29" s="9">
        <f t="shared" si="0"/>
        <v>2007</v>
      </c>
      <c r="C29" s="20">
        <f>'Predicted Monthly Data'!B29</f>
        <v>21175397.006666664</v>
      </c>
      <c r="D29">
        <f>'Predicted Monthly Data'!S29</f>
        <v>21208286.626211192</v>
      </c>
      <c r="E29" s="8">
        <f t="shared" si="1"/>
        <v>1.5531996653556845E-3</v>
      </c>
    </row>
    <row r="30" spans="1:5" x14ac:dyDescent="0.25">
      <c r="A30" s="5">
        <v>39203</v>
      </c>
      <c r="B30" s="9">
        <f t="shared" si="0"/>
        <v>2007</v>
      </c>
      <c r="C30" s="20">
        <f>'Predicted Monthly Data'!B30</f>
        <v>19844241.896666665</v>
      </c>
      <c r="D30">
        <f>'Predicted Monthly Data'!S30</f>
        <v>20344559.614691738</v>
      </c>
      <c r="E30" s="8">
        <f t="shared" si="1"/>
        <v>2.5212236407434353E-2</v>
      </c>
    </row>
    <row r="31" spans="1:5" x14ac:dyDescent="0.25">
      <c r="A31" s="5">
        <v>39234</v>
      </c>
      <c r="B31" s="9">
        <f t="shared" si="0"/>
        <v>2007</v>
      </c>
      <c r="C31" s="20">
        <f>'Predicted Monthly Data'!B31</f>
        <v>22507117.626666661</v>
      </c>
      <c r="D31">
        <f>'Predicted Monthly Data'!S31</f>
        <v>22121490.745905276</v>
      </c>
      <c r="E31" s="8">
        <f t="shared" si="1"/>
        <v>1.713355246806416E-2</v>
      </c>
    </row>
    <row r="32" spans="1:5" x14ac:dyDescent="0.25">
      <c r="A32" s="5">
        <v>39264</v>
      </c>
      <c r="B32" s="9">
        <f t="shared" si="0"/>
        <v>2007</v>
      </c>
      <c r="C32" s="20">
        <f>'Predicted Monthly Data'!B32</f>
        <v>22641026.906666666</v>
      </c>
      <c r="D32">
        <f>'Predicted Monthly Data'!S32</f>
        <v>22409234.634342775</v>
      </c>
      <c r="E32" s="8">
        <f t="shared" si="1"/>
        <v>1.0237710209850955E-2</v>
      </c>
    </row>
    <row r="33" spans="1:5" x14ac:dyDescent="0.25">
      <c r="A33" s="5">
        <v>39295</v>
      </c>
      <c r="B33" s="9">
        <f t="shared" si="0"/>
        <v>2007</v>
      </c>
      <c r="C33" s="20">
        <f>'Predicted Monthly Data'!B33</f>
        <v>23733180.766666666</v>
      </c>
      <c r="D33">
        <f>'Predicted Monthly Data'!S33</f>
        <v>23523858.77079745</v>
      </c>
      <c r="E33" s="8">
        <f t="shared" si="1"/>
        <v>8.8198037139298677E-3</v>
      </c>
    </row>
    <row r="34" spans="1:5" x14ac:dyDescent="0.25">
      <c r="A34" s="5">
        <v>39326</v>
      </c>
      <c r="B34" s="9">
        <f t="shared" ref="B34:B65" si="2">YEAR(A34)</f>
        <v>2007</v>
      </c>
      <c r="C34" s="20">
        <f>'Predicted Monthly Data'!B34</f>
        <v>20748753.376666665</v>
      </c>
      <c r="D34">
        <f>'Predicted Monthly Data'!S34</f>
        <v>20387233.136930548</v>
      </c>
      <c r="E34" s="8">
        <f t="shared" ref="E34:E65" si="3">ABS(D34-C34)/C34</f>
        <v>1.7423708941601796E-2</v>
      </c>
    </row>
    <row r="35" spans="1:5" x14ac:dyDescent="0.25">
      <c r="A35" s="5">
        <v>39356</v>
      </c>
      <c r="B35" s="9">
        <f t="shared" si="2"/>
        <v>2007</v>
      </c>
      <c r="C35" s="20">
        <f>'Predicted Monthly Data'!B35</f>
        <v>21043161.836666662</v>
      </c>
      <c r="D35">
        <f>'Predicted Monthly Data'!S35</f>
        <v>21273839.462808445</v>
      </c>
      <c r="E35" s="8">
        <f t="shared" si="3"/>
        <v>1.0962118142333466E-2</v>
      </c>
    </row>
    <row r="36" spans="1:5" x14ac:dyDescent="0.25">
      <c r="A36" s="5">
        <v>39387</v>
      </c>
      <c r="B36" s="9">
        <f t="shared" si="2"/>
        <v>2007</v>
      </c>
      <c r="C36" s="20">
        <f>'Predicted Monthly Data'!B36</f>
        <v>23066783.216666665</v>
      </c>
      <c r="D36">
        <f>'Predicted Monthly Data'!S36</f>
        <v>23726451.721154679</v>
      </c>
      <c r="E36" s="8">
        <f t="shared" si="3"/>
        <v>2.8598201070853133E-2</v>
      </c>
    </row>
    <row r="37" spans="1:5" x14ac:dyDescent="0.25">
      <c r="A37" s="5">
        <v>39417</v>
      </c>
      <c r="B37" s="9">
        <f t="shared" si="2"/>
        <v>2007</v>
      </c>
      <c r="C37" s="20">
        <f>'Predicted Monthly Data'!B37</f>
        <v>27007513.506666664</v>
      </c>
      <c r="D37">
        <f>'Predicted Monthly Data'!S37</f>
        <v>25910937.165849369</v>
      </c>
      <c r="E37" s="8">
        <f t="shared" si="3"/>
        <v>4.0602639726408388E-2</v>
      </c>
    </row>
    <row r="38" spans="1:5" x14ac:dyDescent="0.25">
      <c r="A38" s="5">
        <v>39448</v>
      </c>
      <c r="B38" s="9">
        <f t="shared" si="2"/>
        <v>2008</v>
      </c>
      <c r="C38" s="20">
        <f>'Predicted Monthly Data'!B38</f>
        <v>26898401.383333337</v>
      </c>
      <c r="D38">
        <f>'Predicted Monthly Data'!S38</f>
        <v>26121075.323685829</v>
      </c>
      <c r="E38" s="8">
        <f t="shared" si="3"/>
        <v>2.8898596930342156E-2</v>
      </c>
    </row>
    <row r="39" spans="1:5" x14ac:dyDescent="0.25">
      <c r="A39" s="5">
        <v>39479</v>
      </c>
      <c r="B39" s="9">
        <f t="shared" si="2"/>
        <v>2008</v>
      </c>
      <c r="C39" s="20">
        <f>'Predicted Monthly Data'!B39</f>
        <v>25491713.493333336</v>
      </c>
      <c r="D39">
        <f>'Predicted Monthly Data'!S39</f>
        <v>26315590.086628284</v>
      </c>
      <c r="E39" s="8">
        <f t="shared" si="3"/>
        <v>3.2319388553869115E-2</v>
      </c>
    </row>
    <row r="40" spans="1:5" x14ac:dyDescent="0.25">
      <c r="A40" s="5">
        <v>39508</v>
      </c>
      <c r="B40" s="9">
        <f t="shared" si="2"/>
        <v>2008</v>
      </c>
      <c r="C40" s="20">
        <f>'Predicted Monthly Data'!B40</f>
        <v>25384508.963333335</v>
      </c>
      <c r="D40">
        <f>'Predicted Monthly Data'!S40</f>
        <v>24328337.282538246</v>
      </c>
      <c r="E40" s="8">
        <f t="shared" si="3"/>
        <v>4.1606937613828818E-2</v>
      </c>
    </row>
    <row r="41" spans="1:5" x14ac:dyDescent="0.25">
      <c r="A41" s="5">
        <v>39539</v>
      </c>
      <c r="B41" s="9">
        <f t="shared" si="2"/>
        <v>2008</v>
      </c>
      <c r="C41" s="20">
        <f>'Predicted Monthly Data'!B41</f>
        <v>20527641.313333336</v>
      </c>
      <c r="D41">
        <f>'Predicted Monthly Data'!S41</f>
        <v>20820220.804979973</v>
      </c>
      <c r="E41" s="8">
        <f t="shared" si="3"/>
        <v>1.4252952259868105E-2</v>
      </c>
    </row>
    <row r="42" spans="1:5" x14ac:dyDescent="0.25">
      <c r="A42" s="5">
        <v>39569</v>
      </c>
      <c r="B42" s="9">
        <f t="shared" si="2"/>
        <v>2008</v>
      </c>
      <c r="C42" s="20">
        <f>'Predicted Monthly Data'!B42</f>
        <v>19827797.303333335</v>
      </c>
      <c r="D42">
        <f>'Predicted Monthly Data'!S42</f>
        <v>20086694.61420482</v>
      </c>
      <c r="E42" s="8">
        <f t="shared" si="3"/>
        <v>1.305729057599158E-2</v>
      </c>
    </row>
    <row r="43" spans="1:5" x14ac:dyDescent="0.25">
      <c r="A43" s="5">
        <v>39600</v>
      </c>
      <c r="B43" s="9">
        <f t="shared" si="2"/>
        <v>2008</v>
      </c>
      <c r="C43" s="20">
        <f>'Predicted Monthly Data'!B43</f>
        <v>21414260.283333335</v>
      </c>
      <c r="D43">
        <f>'Predicted Monthly Data'!S43</f>
        <v>21992845.245682944</v>
      </c>
      <c r="E43" s="8">
        <f t="shared" si="3"/>
        <v>2.7018676092207573E-2</v>
      </c>
    </row>
    <row r="44" spans="1:5" x14ac:dyDescent="0.25">
      <c r="A44" s="5">
        <v>39630</v>
      </c>
      <c r="B44" s="9">
        <f t="shared" si="2"/>
        <v>2008</v>
      </c>
      <c r="C44" s="20">
        <f>'Predicted Monthly Data'!B44</f>
        <v>23762525.153333336</v>
      </c>
      <c r="D44">
        <f>'Predicted Monthly Data'!S44</f>
        <v>23602660.230916347</v>
      </c>
      <c r="E44" s="8">
        <f t="shared" si="3"/>
        <v>6.7276066573490143E-3</v>
      </c>
    </row>
    <row r="45" spans="1:5" x14ac:dyDescent="0.25">
      <c r="A45" s="5">
        <v>39661</v>
      </c>
      <c r="B45" s="9">
        <f t="shared" si="2"/>
        <v>2008</v>
      </c>
      <c r="C45" s="20">
        <f>'Predicted Monthly Data'!B45</f>
        <v>22118269.213333335</v>
      </c>
      <c r="D45">
        <f>'Predicted Monthly Data'!S45</f>
        <v>21549436.450401936</v>
      </c>
      <c r="E45" s="8">
        <f t="shared" si="3"/>
        <v>2.5717779155545104E-2</v>
      </c>
    </row>
    <row r="46" spans="1:5" x14ac:dyDescent="0.25">
      <c r="A46" s="5">
        <v>39692</v>
      </c>
      <c r="B46" s="9">
        <f t="shared" si="2"/>
        <v>2008</v>
      </c>
      <c r="C46" s="20">
        <f>'Predicted Monthly Data'!B46</f>
        <v>20204472.273333337</v>
      </c>
      <c r="D46">
        <f>'Predicted Monthly Data'!S46</f>
        <v>19873516.022987291</v>
      </c>
      <c r="E46" s="8">
        <f t="shared" si="3"/>
        <v>1.638034618616865E-2</v>
      </c>
    </row>
    <row r="47" spans="1:5" x14ac:dyDescent="0.25">
      <c r="A47" s="5">
        <v>39722</v>
      </c>
      <c r="B47" s="9">
        <f t="shared" si="2"/>
        <v>2008</v>
      </c>
      <c r="C47" s="20">
        <f>'Predicted Monthly Data'!B47</f>
        <v>21060690.823333338</v>
      </c>
      <c r="D47">
        <f>'Predicted Monthly Data'!S47</f>
        <v>21524085.263654552</v>
      </c>
      <c r="E47" s="8">
        <f t="shared" si="3"/>
        <v>2.200281292804581E-2</v>
      </c>
    </row>
    <row r="48" spans="1:5" x14ac:dyDescent="0.25">
      <c r="A48" s="5">
        <v>39753</v>
      </c>
      <c r="B48" s="9">
        <f t="shared" si="2"/>
        <v>2008</v>
      </c>
      <c r="C48" s="20">
        <f>'Predicted Monthly Data'!B48</f>
        <v>23006111.283333331</v>
      </c>
      <c r="D48">
        <f>'Predicted Monthly Data'!S48</f>
        <v>22715971.316949934</v>
      </c>
      <c r="E48" s="8">
        <f t="shared" si="3"/>
        <v>1.2611430189576981E-2</v>
      </c>
    </row>
    <row r="49" spans="1:5" x14ac:dyDescent="0.25">
      <c r="A49" s="5">
        <v>39783</v>
      </c>
      <c r="B49" s="9">
        <f t="shared" si="2"/>
        <v>2008</v>
      </c>
      <c r="C49" s="20">
        <f>'Predicted Monthly Data'!B49</f>
        <v>27318717.57333333</v>
      </c>
      <c r="D49">
        <f>'Predicted Monthly Data'!S49</f>
        <v>25817251.612760033</v>
      </c>
      <c r="E49" s="8">
        <f t="shared" si="3"/>
        <v>5.4961070428830291E-2</v>
      </c>
    </row>
    <row r="50" spans="1:5" x14ac:dyDescent="0.25">
      <c r="A50" s="5">
        <v>39814</v>
      </c>
      <c r="B50" s="9">
        <f t="shared" si="2"/>
        <v>2009</v>
      </c>
      <c r="C50" s="20">
        <f>'Predicted Monthly Data'!B50</f>
        <v>28195934.98</v>
      </c>
      <c r="D50">
        <f>'Predicted Monthly Data'!S50</f>
        <v>27480774.547579385</v>
      </c>
      <c r="E50" s="8">
        <f t="shared" si="3"/>
        <v>2.5363955227159313E-2</v>
      </c>
    </row>
    <row r="51" spans="1:5" x14ac:dyDescent="0.25">
      <c r="A51" s="5">
        <v>39845</v>
      </c>
      <c r="B51" s="9">
        <f t="shared" si="2"/>
        <v>2009</v>
      </c>
      <c r="C51" s="20">
        <f>'Predicted Monthly Data'!B51</f>
        <v>23533242.719999995</v>
      </c>
      <c r="D51">
        <f>'Predicted Monthly Data'!S51</f>
        <v>24122630.170786291</v>
      </c>
      <c r="E51" s="8">
        <f t="shared" si="3"/>
        <v>2.5044888959794676E-2</v>
      </c>
    </row>
    <row r="52" spans="1:5" x14ac:dyDescent="0.25">
      <c r="A52" s="5">
        <v>39873</v>
      </c>
      <c r="B52" s="9">
        <f t="shared" si="2"/>
        <v>2009</v>
      </c>
      <c r="C52" s="20">
        <f>'Predicted Monthly Data'!B52</f>
        <v>23805160.720000003</v>
      </c>
      <c r="D52">
        <f>'Predicted Monthly Data'!S52</f>
        <v>22786637.823771913</v>
      </c>
      <c r="E52" s="8">
        <f t="shared" si="3"/>
        <v>4.2785802129551423E-2</v>
      </c>
    </row>
    <row r="53" spans="1:5" x14ac:dyDescent="0.25">
      <c r="A53" s="5">
        <v>39904</v>
      </c>
      <c r="B53" s="9">
        <f t="shared" si="2"/>
        <v>2009</v>
      </c>
      <c r="C53" s="20">
        <f>'Predicted Monthly Data'!B53</f>
        <v>21691888.189999998</v>
      </c>
      <c r="D53">
        <f>'Predicted Monthly Data'!S53</f>
        <v>19871700.042097628</v>
      </c>
      <c r="E53" s="8">
        <f t="shared" si="3"/>
        <v>8.3911005439419498E-2</v>
      </c>
    </row>
    <row r="54" spans="1:5" x14ac:dyDescent="0.25">
      <c r="A54" s="5">
        <v>39934</v>
      </c>
      <c r="B54" s="9">
        <f t="shared" si="2"/>
        <v>2009</v>
      </c>
      <c r="C54" s="20">
        <f>'Predicted Monthly Data'!B54</f>
        <v>19644740.68</v>
      </c>
      <c r="D54">
        <f>'Predicted Monthly Data'!S54</f>
        <v>18308728.07595576</v>
      </c>
      <c r="E54" s="8">
        <f t="shared" si="3"/>
        <v>6.8008665820893904E-2</v>
      </c>
    </row>
    <row r="55" spans="1:5" x14ac:dyDescent="0.25">
      <c r="A55" s="5">
        <v>39965</v>
      </c>
      <c r="B55" s="9">
        <f t="shared" si="2"/>
        <v>2009</v>
      </c>
      <c r="C55" s="20">
        <f>'Predicted Monthly Data'!B55</f>
        <v>19976014.390000004</v>
      </c>
      <c r="D55">
        <f>'Predicted Monthly Data'!S55</f>
        <v>20099245.38812669</v>
      </c>
      <c r="E55" s="8">
        <f t="shared" si="3"/>
        <v>6.1689482056227927E-3</v>
      </c>
    </row>
    <row r="56" spans="1:5" x14ac:dyDescent="0.25">
      <c r="A56" s="5">
        <v>39995</v>
      </c>
      <c r="B56" s="9">
        <f t="shared" si="2"/>
        <v>2009</v>
      </c>
      <c r="C56" s="20">
        <f>'Predicted Monthly Data'!B56</f>
        <v>20346936.549999997</v>
      </c>
      <c r="D56">
        <f>'Predicted Monthly Data'!S56</f>
        <v>19665186.689596906</v>
      </c>
      <c r="E56" s="8">
        <f t="shared" si="3"/>
        <v>3.3506265610441038E-2</v>
      </c>
    </row>
    <row r="57" spans="1:5" x14ac:dyDescent="0.25">
      <c r="A57" s="5">
        <v>40026</v>
      </c>
      <c r="B57" s="9">
        <f t="shared" si="2"/>
        <v>2009</v>
      </c>
      <c r="C57" s="20">
        <f>'Predicted Monthly Data'!B57</f>
        <v>22334126.620000001</v>
      </c>
      <c r="D57">
        <f>'Predicted Monthly Data'!S57</f>
        <v>21178140.775890335</v>
      </c>
      <c r="E57" s="8">
        <f t="shared" si="3"/>
        <v>5.1758721698769772E-2</v>
      </c>
    </row>
    <row r="58" spans="1:5" x14ac:dyDescent="0.25">
      <c r="A58" s="5">
        <v>40057</v>
      </c>
      <c r="B58" s="9">
        <f t="shared" si="2"/>
        <v>2009</v>
      </c>
      <c r="C58" s="20">
        <f>'Predicted Monthly Data'!B58</f>
        <v>19258864.259999998</v>
      </c>
      <c r="D58">
        <f>'Predicted Monthly Data'!S58</f>
        <v>18587805.109673053</v>
      </c>
      <c r="E58" s="8">
        <f t="shared" si="3"/>
        <v>3.4844170521556236E-2</v>
      </c>
    </row>
    <row r="59" spans="1:5" x14ac:dyDescent="0.25">
      <c r="A59" s="5">
        <v>40087</v>
      </c>
      <c r="B59" s="9">
        <f t="shared" si="2"/>
        <v>2009</v>
      </c>
      <c r="C59" s="20">
        <f>'Predicted Monthly Data'!B59</f>
        <v>20756342.680000003</v>
      </c>
      <c r="D59">
        <f>'Predicted Monthly Data'!S59</f>
        <v>20335910.354472425</v>
      </c>
      <c r="E59" s="8">
        <f t="shared" si="3"/>
        <v>2.025560726228955E-2</v>
      </c>
    </row>
    <row r="60" spans="1:5" x14ac:dyDescent="0.25">
      <c r="A60" s="5">
        <v>40118</v>
      </c>
      <c r="B60" s="9">
        <f t="shared" si="2"/>
        <v>2009</v>
      </c>
      <c r="C60" s="20">
        <f>'Predicted Monthly Data'!B60</f>
        <v>21120714.619999994</v>
      </c>
      <c r="D60">
        <f>'Predicted Monthly Data'!S60</f>
        <v>20861619.555091653</v>
      </c>
      <c r="E60" s="8">
        <f t="shared" si="3"/>
        <v>1.2267343675151681E-2</v>
      </c>
    </row>
    <row r="61" spans="1:5" x14ac:dyDescent="0.25">
      <c r="A61" s="5">
        <v>40148</v>
      </c>
      <c r="B61" s="9">
        <f t="shared" si="2"/>
        <v>2009</v>
      </c>
      <c r="C61" s="20">
        <f>'Predicted Monthly Data'!B61</f>
        <v>25946111.009999998</v>
      </c>
      <c r="D61">
        <f>'Predicted Monthly Data'!S61</f>
        <v>24875534.726480529</v>
      </c>
      <c r="E61" s="8">
        <f t="shared" si="3"/>
        <v>4.1261531761228258E-2</v>
      </c>
    </row>
    <row r="62" spans="1:5" x14ac:dyDescent="0.25">
      <c r="A62" s="5">
        <v>40179</v>
      </c>
      <c r="B62" s="9">
        <f t="shared" si="2"/>
        <v>2010</v>
      </c>
      <c r="C62" s="20">
        <f>'Predicted Monthly Data'!B62</f>
        <v>26142073.753333338</v>
      </c>
      <c r="D62">
        <f>'Predicted Monthly Data'!S62</f>
        <v>25505501.019650612</v>
      </c>
      <c r="E62" s="8">
        <f t="shared" si="3"/>
        <v>2.4350506378689914E-2</v>
      </c>
    </row>
    <row r="63" spans="1:5" x14ac:dyDescent="0.25">
      <c r="A63" s="5">
        <v>40210</v>
      </c>
      <c r="B63" s="9">
        <f t="shared" si="2"/>
        <v>2010</v>
      </c>
      <c r="C63" s="20">
        <f>'Predicted Monthly Data'!B63</f>
        <v>22846232.453333337</v>
      </c>
      <c r="D63">
        <f>'Predicted Monthly Data'!S63</f>
        <v>24087200.462436758</v>
      </c>
      <c r="E63" s="8">
        <f t="shared" si="3"/>
        <v>5.4318278151037548E-2</v>
      </c>
    </row>
    <row r="64" spans="1:5" x14ac:dyDescent="0.25">
      <c r="A64" s="5">
        <v>40238</v>
      </c>
      <c r="B64" s="9">
        <f t="shared" si="2"/>
        <v>2010</v>
      </c>
      <c r="C64" s="20">
        <f>'Predicted Monthly Data'!B64</f>
        <v>21856743.573333338</v>
      </c>
      <c r="D64">
        <f>'Predicted Monthly Data'!S64</f>
        <v>21809776.28514526</v>
      </c>
      <c r="E64" s="8">
        <f t="shared" si="3"/>
        <v>2.148869433842866E-3</v>
      </c>
    </row>
    <row r="65" spans="1:5" x14ac:dyDescent="0.25">
      <c r="A65" s="5">
        <v>40269</v>
      </c>
      <c r="B65" s="9">
        <f t="shared" si="2"/>
        <v>2010</v>
      </c>
      <c r="C65" s="20">
        <f>'Predicted Monthly Data'!B65</f>
        <v>18311020.943333331</v>
      </c>
      <c r="D65">
        <f>'Predicted Monthly Data'!S65</f>
        <v>18986949.703197394</v>
      </c>
      <c r="E65" s="8">
        <f t="shared" si="3"/>
        <v>3.6913766957934364E-2</v>
      </c>
    </row>
    <row r="66" spans="1:5" x14ac:dyDescent="0.25">
      <c r="A66" s="5">
        <v>40299</v>
      </c>
      <c r="B66" s="9">
        <f t="shared" ref="B66:B97" si="4">YEAR(A66)</f>
        <v>2010</v>
      </c>
      <c r="C66" s="20">
        <f>'Predicted Monthly Data'!B66</f>
        <v>19813333.883333333</v>
      </c>
      <c r="D66">
        <f>'Predicted Monthly Data'!S66</f>
        <v>19489372.432762634</v>
      </c>
      <c r="E66" s="8">
        <f t="shared" ref="E66:E97" si="5">ABS(D66-C66)/C66</f>
        <v>1.6350678410724715E-2</v>
      </c>
    </row>
    <row r="67" spans="1:5" x14ac:dyDescent="0.25">
      <c r="A67" s="5">
        <v>40330</v>
      </c>
      <c r="B67" s="9">
        <f t="shared" si="4"/>
        <v>2010</v>
      </c>
      <c r="C67" s="20">
        <f>'Predicted Monthly Data'!B67</f>
        <v>20211623.123333335</v>
      </c>
      <c r="D67">
        <f>'Predicted Monthly Data'!S67</f>
        <v>21051330.46478476</v>
      </c>
      <c r="E67" s="8">
        <f t="shared" si="5"/>
        <v>4.1545764846665077E-2</v>
      </c>
    </row>
    <row r="68" spans="1:5" x14ac:dyDescent="0.25">
      <c r="A68" s="5">
        <v>40360</v>
      </c>
      <c r="B68" s="9">
        <f t="shared" si="4"/>
        <v>2010</v>
      </c>
      <c r="C68" s="20">
        <f>'Predicted Monthly Data'!B68</f>
        <v>24129649.153333332</v>
      </c>
      <c r="D68">
        <f>'Predicted Monthly Data'!S68</f>
        <v>23968413.585551102</v>
      </c>
      <c r="E68" s="8">
        <f t="shared" si="5"/>
        <v>6.6820518921617712E-3</v>
      </c>
    </row>
    <row r="69" spans="1:5" x14ac:dyDescent="0.25">
      <c r="A69" s="5">
        <v>40391</v>
      </c>
      <c r="B69" s="9">
        <f t="shared" si="4"/>
        <v>2010</v>
      </c>
      <c r="C69" s="20">
        <f>'Predicted Monthly Data'!B69</f>
        <v>23362004.293333333</v>
      </c>
      <c r="D69">
        <f>'Predicted Monthly Data'!S69</f>
        <v>23504342.548247762</v>
      </c>
      <c r="E69" s="8">
        <f t="shared" si="5"/>
        <v>6.0927244566531995E-3</v>
      </c>
    </row>
    <row r="70" spans="1:5" x14ac:dyDescent="0.25">
      <c r="A70" s="5">
        <v>40422</v>
      </c>
      <c r="B70" s="9">
        <f t="shared" si="4"/>
        <v>2010</v>
      </c>
      <c r="C70" s="20">
        <f>'Predicted Monthly Data'!B70</f>
        <v>18923454.90333334</v>
      </c>
      <c r="D70">
        <f>'Predicted Monthly Data'!S70</f>
        <v>19012469.732292529</v>
      </c>
      <c r="E70" s="8">
        <f t="shared" si="5"/>
        <v>4.7039417175089695E-3</v>
      </c>
    </row>
    <row r="71" spans="1:5" x14ac:dyDescent="0.25">
      <c r="A71" s="5">
        <v>40452</v>
      </c>
      <c r="B71" s="9">
        <f t="shared" si="4"/>
        <v>2010</v>
      </c>
      <c r="C71" s="20">
        <f>'Predicted Monthly Data'!B71</f>
        <v>19435090.90333334</v>
      </c>
      <c r="D71">
        <f>'Predicted Monthly Data'!S71</f>
        <v>19196606.628052726</v>
      </c>
      <c r="E71" s="8">
        <f t="shared" si="5"/>
        <v>1.2270808326381982E-2</v>
      </c>
    </row>
    <row r="72" spans="1:5" x14ac:dyDescent="0.25">
      <c r="A72" s="5">
        <v>40483</v>
      </c>
      <c r="B72" s="9">
        <f t="shared" si="4"/>
        <v>2010</v>
      </c>
      <c r="C72" s="20">
        <f>'Predicted Monthly Data'!B72</f>
        <v>21055943.953333341</v>
      </c>
      <c r="D72">
        <f>'Predicted Monthly Data'!S72</f>
        <v>21678968.622370634</v>
      </c>
      <c r="E72" s="8">
        <f t="shared" si="5"/>
        <v>2.958901630903436E-2</v>
      </c>
    </row>
    <row r="73" spans="1:5" x14ac:dyDescent="0.25">
      <c r="A73" s="5">
        <v>40513</v>
      </c>
      <c r="B73" s="9">
        <f t="shared" si="4"/>
        <v>2010</v>
      </c>
      <c r="C73" s="20">
        <f>'Predicted Monthly Data'!B73</f>
        <v>25379014.213333335</v>
      </c>
      <c r="D73">
        <f>'Predicted Monthly Data'!S73</f>
        <v>25716823.954037622</v>
      </c>
      <c r="E73" s="8">
        <f t="shared" si="5"/>
        <v>1.3310593463745028E-2</v>
      </c>
    </row>
    <row r="74" spans="1:5" x14ac:dyDescent="0.25">
      <c r="A74" s="5">
        <v>40544</v>
      </c>
      <c r="B74" s="9">
        <f t="shared" si="4"/>
        <v>2011</v>
      </c>
      <c r="C74" s="20">
        <f>'Predicted Monthly Data'!B74</f>
        <v>25968288.383333337</v>
      </c>
      <c r="D74">
        <f>'Predicted Monthly Data'!S74</f>
        <v>26372050.884565637</v>
      </c>
      <c r="E74" s="8">
        <f t="shared" si="5"/>
        <v>1.5548290872009804E-2</v>
      </c>
    </row>
    <row r="75" spans="1:5" x14ac:dyDescent="0.25">
      <c r="A75" s="5">
        <v>40575</v>
      </c>
      <c r="B75" s="9">
        <f t="shared" si="4"/>
        <v>2011</v>
      </c>
      <c r="C75" s="20">
        <f>'Predicted Monthly Data'!B75</f>
        <v>22895626.133333344</v>
      </c>
      <c r="D75">
        <f>'Predicted Monthly Data'!S75</f>
        <v>24729400.548115101</v>
      </c>
      <c r="E75" s="8">
        <f t="shared" si="5"/>
        <v>8.0092782966611972E-2</v>
      </c>
    </row>
    <row r="76" spans="1:5" x14ac:dyDescent="0.25">
      <c r="A76" s="5">
        <v>40603</v>
      </c>
      <c r="B76" s="9">
        <f t="shared" si="4"/>
        <v>2011</v>
      </c>
      <c r="C76" s="20">
        <f>'Predicted Monthly Data'!B76</f>
        <v>23442172.173333336</v>
      </c>
      <c r="D76">
        <f>'Predicted Monthly Data'!S76</f>
        <v>23828055.16897773</v>
      </c>
      <c r="E76" s="8">
        <f t="shared" si="5"/>
        <v>1.6461059700062942E-2</v>
      </c>
    </row>
    <row r="77" spans="1:5" x14ac:dyDescent="0.25">
      <c r="A77" s="5">
        <v>40634</v>
      </c>
      <c r="B77" s="9">
        <f t="shared" si="4"/>
        <v>2011</v>
      </c>
      <c r="C77" s="20">
        <f>'Predicted Monthly Data'!B77</f>
        <v>19943782.243333336</v>
      </c>
      <c r="D77">
        <f>'Predicted Monthly Data'!S77</f>
        <v>20055027.565161142</v>
      </c>
      <c r="E77" s="8">
        <f t="shared" si="5"/>
        <v>5.5779450693206811E-3</v>
      </c>
    </row>
    <row r="78" spans="1:5" x14ac:dyDescent="0.25">
      <c r="A78" s="5">
        <v>40664</v>
      </c>
      <c r="B78" s="9">
        <f t="shared" si="4"/>
        <v>2011</v>
      </c>
      <c r="C78" s="20">
        <f>'Predicted Monthly Data'!B78</f>
        <v>19207800.74333334</v>
      </c>
      <c r="D78">
        <f>'Predicted Monthly Data'!S78</f>
        <v>19054567.002372578</v>
      </c>
      <c r="E78" s="8">
        <f t="shared" si="5"/>
        <v>7.9776827658911663E-3</v>
      </c>
    </row>
    <row r="79" spans="1:5" x14ac:dyDescent="0.25">
      <c r="A79" s="5">
        <v>40695</v>
      </c>
      <c r="B79" s="9">
        <f t="shared" si="4"/>
        <v>2011</v>
      </c>
      <c r="C79" s="20">
        <f>'Predicted Monthly Data'!B79</f>
        <v>19760831.673333336</v>
      </c>
      <c r="D79">
        <f>'Predicted Monthly Data'!S79</f>
        <v>20118399.164703533</v>
      </c>
      <c r="E79" s="8">
        <f t="shared" si="5"/>
        <v>1.8094759232867928E-2</v>
      </c>
    </row>
    <row r="80" spans="1:5" x14ac:dyDescent="0.25">
      <c r="A80" s="5">
        <v>40725</v>
      </c>
      <c r="B80" s="9">
        <f t="shared" si="4"/>
        <v>2011</v>
      </c>
      <c r="C80" s="20">
        <f>'Predicted Monthly Data'!B80</f>
        <v>25169327.073333334</v>
      </c>
      <c r="D80">
        <f>'Predicted Monthly Data'!S80</f>
        <v>24970783.425772935</v>
      </c>
      <c r="E80" s="8">
        <f t="shared" si="5"/>
        <v>7.888317672614862E-3</v>
      </c>
    </row>
    <row r="81" spans="1:5" x14ac:dyDescent="0.25">
      <c r="A81" s="5">
        <v>40756</v>
      </c>
      <c r="B81" s="9">
        <f t="shared" si="4"/>
        <v>2011</v>
      </c>
      <c r="C81" s="20">
        <f>'Predicted Monthly Data'!B81</f>
        <v>22460865.073333338</v>
      </c>
      <c r="D81">
        <f>'Predicted Monthly Data'!S81</f>
        <v>22005919.013794657</v>
      </c>
      <c r="E81" s="8">
        <f t="shared" si="5"/>
        <v>2.0255055094864347E-2</v>
      </c>
    </row>
    <row r="82" spans="1:5" x14ac:dyDescent="0.25">
      <c r="A82" s="5">
        <v>40787</v>
      </c>
      <c r="B82" s="9">
        <f t="shared" si="4"/>
        <v>2011</v>
      </c>
      <c r="C82" s="20">
        <f>'Predicted Monthly Data'!B82</f>
        <v>19343184.393333334</v>
      </c>
      <c r="D82">
        <f>'Predicted Monthly Data'!S82</f>
        <v>19471996.030258764</v>
      </c>
      <c r="E82" s="8">
        <f t="shared" si="5"/>
        <v>6.6592777231562908E-3</v>
      </c>
    </row>
    <row r="83" spans="1:5" x14ac:dyDescent="0.25">
      <c r="A83" s="5">
        <v>40817</v>
      </c>
      <c r="B83" s="9">
        <f t="shared" si="4"/>
        <v>2011</v>
      </c>
      <c r="C83" s="20">
        <f>'Predicted Monthly Data'!B83</f>
        <v>19754696.887333337</v>
      </c>
      <c r="D83">
        <f>'Predicted Monthly Data'!S83</f>
        <v>19594456.211110685</v>
      </c>
      <c r="E83" s="8">
        <f t="shared" si="5"/>
        <v>8.1115229019483523E-3</v>
      </c>
    </row>
    <row r="84" spans="1:5" x14ac:dyDescent="0.25">
      <c r="A84" s="5">
        <v>40848</v>
      </c>
      <c r="B84" s="9">
        <f t="shared" si="4"/>
        <v>2011</v>
      </c>
      <c r="C84" s="20">
        <f>'Predicted Monthly Data'!B84</f>
        <v>20484671.063333333</v>
      </c>
      <c r="D84">
        <f>'Predicted Monthly Data'!S84</f>
        <v>21031974.003198363</v>
      </c>
      <c r="E84" s="8">
        <f t="shared" si="5"/>
        <v>2.671768261120281E-2</v>
      </c>
    </row>
    <row r="85" spans="1:5" x14ac:dyDescent="0.25">
      <c r="A85" s="5">
        <v>40878</v>
      </c>
      <c r="B85" s="9">
        <f t="shared" si="4"/>
        <v>2011</v>
      </c>
      <c r="C85" s="20">
        <f>'Predicted Monthly Data'!B85</f>
        <v>24136908.163333334</v>
      </c>
      <c r="D85">
        <f>'Predicted Monthly Data'!S85</f>
        <v>23556669.577101339</v>
      </c>
      <c r="E85" s="8">
        <f t="shared" si="5"/>
        <v>2.4039474414268302E-2</v>
      </c>
    </row>
    <row r="86" spans="1:5" x14ac:dyDescent="0.25">
      <c r="A86" s="5">
        <v>40909</v>
      </c>
      <c r="B86" s="9">
        <f t="shared" si="4"/>
        <v>2012</v>
      </c>
      <c r="C86" s="20">
        <f>'Predicted Monthly Data'!B86</f>
        <v>24503624.296666659</v>
      </c>
      <c r="D86">
        <f>'Predicted Monthly Data'!S86</f>
        <v>24689059.048560008</v>
      </c>
      <c r="E86" s="8">
        <f t="shared" si="5"/>
        <v>7.5676458979406789E-3</v>
      </c>
    </row>
    <row r="87" spans="1:5" x14ac:dyDescent="0.25">
      <c r="A87" s="5">
        <v>40940</v>
      </c>
      <c r="B87" s="9">
        <f t="shared" si="4"/>
        <v>2012</v>
      </c>
      <c r="C87" s="20">
        <f>'Predicted Monthly Data'!B87</f>
        <v>21864892.256666664</v>
      </c>
      <c r="D87">
        <f>'Predicted Monthly Data'!S87</f>
        <v>23332830.546221334</v>
      </c>
      <c r="E87" s="8">
        <f t="shared" si="5"/>
        <v>6.713677215157976E-2</v>
      </c>
    </row>
    <row r="88" spans="1:5" x14ac:dyDescent="0.25">
      <c r="A88" s="5">
        <v>40969</v>
      </c>
      <c r="B88" s="9">
        <f t="shared" si="4"/>
        <v>2012</v>
      </c>
      <c r="C88" s="20">
        <f>'Predicted Monthly Data'!B88</f>
        <v>20378098.906666666</v>
      </c>
      <c r="D88">
        <f>'Predicted Monthly Data'!S88</f>
        <v>20287670.427619636</v>
      </c>
      <c r="E88" s="8">
        <f t="shared" si="5"/>
        <v>4.4375326403704252E-3</v>
      </c>
    </row>
    <row r="89" spans="1:5" x14ac:dyDescent="0.25">
      <c r="A89" s="5">
        <v>41000</v>
      </c>
      <c r="B89" s="9">
        <f t="shared" si="4"/>
        <v>2012</v>
      </c>
      <c r="C89" s="20">
        <f>'Predicted Monthly Data'!B89</f>
        <v>18775059.906666663</v>
      </c>
      <c r="D89">
        <f>'Predicted Monthly Data'!S89</f>
        <v>19850024.482859883</v>
      </c>
      <c r="E89" s="8">
        <f t="shared" si="5"/>
        <v>5.7254921237908894E-2</v>
      </c>
    </row>
    <row r="90" spans="1:5" x14ac:dyDescent="0.25">
      <c r="A90" s="5">
        <v>41030</v>
      </c>
      <c r="B90" s="9">
        <f t="shared" si="4"/>
        <v>2012</v>
      </c>
      <c r="C90" s="20">
        <f>'Predicted Monthly Data'!B90</f>
        <v>18685878.536666665</v>
      </c>
      <c r="D90">
        <f>'Predicted Monthly Data'!S90</f>
        <v>19262083.843185414</v>
      </c>
      <c r="E90" s="8">
        <f t="shared" si="5"/>
        <v>3.083640436750567E-2</v>
      </c>
    </row>
    <row r="91" spans="1:5" x14ac:dyDescent="0.25">
      <c r="A91" s="5">
        <v>41061</v>
      </c>
      <c r="B91" s="9">
        <f t="shared" si="4"/>
        <v>2012</v>
      </c>
      <c r="C91" s="20">
        <f>'Predicted Monthly Data'!B91</f>
        <v>20735989.536666665</v>
      </c>
      <c r="D91">
        <f>'Predicted Monthly Data'!S91</f>
        <v>21924228.027552266</v>
      </c>
      <c r="E91" s="8">
        <f t="shared" si="5"/>
        <v>5.7303196878281761E-2</v>
      </c>
    </row>
    <row r="92" spans="1:5" x14ac:dyDescent="0.25">
      <c r="A92" s="5">
        <v>41091</v>
      </c>
      <c r="B92" s="9">
        <f t="shared" si="4"/>
        <v>2012</v>
      </c>
      <c r="C92" s="20">
        <f>'Predicted Monthly Data'!B92</f>
        <v>24756579.266666666</v>
      </c>
      <c r="D92">
        <f>'Predicted Monthly Data'!S92</f>
        <v>25349241.976174906</v>
      </c>
      <c r="E92" s="8">
        <f t="shared" si="5"/>
        <v>2.3939604220936415E-2</v>
      </c>
    </row>
    <row r="93" spans="1:5" x14ac:dyDescent="0.25">
      <c r="A93" s="5">
        <v>41122</v>
      </c>
      <c r="B93" s="9">
        <f t="shared" si="4"/>
        <v>2012</v>
      </c>
      <c r="C93" s="20">
        <f>'Predicted Monthly Data'!B93</f>
        <v>21905861.66666666</v>
      </c>
      <c r="D93">
        <f>'Predicted Monthly Data'!S93</f>
        <v>22087822.521237336</v>
      </c>
      <c r="E93" s="8">
        <f t="shared" si="5"/>
        <v>8.3064915381785114E-3</v>
      </c>
    </row>
    <row r="94" spans="1:5" x14ac:dyDescent="0.25">
      <c r="A94" s="5">
        <v>41153</v>
      </c>
      <c r="B94" s="9">
        <f t="shared" si="4"/>
        <v>2012</v>
      </c>
      <c r="C94" s="20">
        <f>'Predicted Monthly Data'!B94</f>
        <v>18885814.516666662</v>
      </c>
      <c r="D94">
        <f>'Predicted Monthly Data'!S94</f>
        <v>19347225.259610604</v>
      </c>
      <c r="E94" s="8">
        <f t="shared" si="5"/>
        <v>2.4431604077057373E-2</v>
      </c>
    </row>
    <row r="95" spans="1:5" x14ac:dyDescent="0.25">
      <c r="A95" s="5">
        <v>41183</v>
      </c>
      <c r="B95" s="9">
        <f t="shared" si="4"/>
        <v>2012</v>
      </c>
      <c r="C95" s="20">
        <f>'Predicted Monthly Data'!B95</f>
        <v>19665509.326666664</v>
      </c>
      <c r="D95">
        <f>'Predicted Monthly Data'!S95</f>
        <v>20181177.244649157</v>
      </c>
      <c r="E95" s="8">
        <f t="shared" si="5"/>
        <v>2.622194571300733E-2</v>
      </c>
    </row>
    <row r="96" spans="1:5" x14ac:dyDescent="0.25">
      <c r="A96" s="5">
        <v>41214</v>
      </c>
      <c r="B96" s="9">
        <f t="shared" si="4"/>
        <v>2012</v>
      </c>
      <c r="C96" s="20">
        <f>'Predicted Monthly Data'!B96</f>
        <v>21360467.68666666</v>
      </c>
      <c r="D96">
        <f>'Predicted Monthly Data'!S96</f>
        <v>21849760.270896956</v>
      </c>
      <c r="E96" s="8">
        <f t="shared" si="5"/>
        <v>2.290645464358048E-2</v>
      </c>
    </row>
    <row r="97" spans="1:5" x14ac:dyDescent="0.25">
      <c r="A97" s="5">
        <v>41244</v>
      </c>
      <c r="B97" s="9">
        <f t="shared" si="4"/>
        <v>2012</v>
      </c>
      <c r="C97" s="20">
        <f>'Predicted Monthly Data'!B97</f>
        <v>23911472.796666663</v>
      </c>
      <c r="D97">
        <f>'Predicted Monthly Data'!S97</f>
        <v>23203470.235436413</v>
      </c>
      <c r="E97" s="8">
        <f t="shared" si="5"/>
        <v>2.9609324663972498E-2</v>
      </c>
    </row>
    <row r="98" spans="1:5" x14ac:dyDescent="0.25">
      <c r="A98" s="5">
        <v>41275</v>
      </c>
      <c r="B98" s="9">
        <f t="shared" ref="B98:B109" si="6">YEAR(A98)</f>
        <v>2013</v>
      </c>
      <c r="C98" s="20">
        <f>'Predicted Monthly Data'!B98</f>
        <v>24740826.696666665</v>
      </c>
      <c r="D98">
        <f>'Predicted Monthly Data'!S98</f>
        <v>25080429.748728354</v>
      </c>
      <c r="E98" s="8">
        <f t="shared" ref="E98:E109" si="7">ABS(D98-C98)/C98</f>
        <v>1.3726422977912978E-2</v>
      </c>
    </row>
    <row r="99" spans="1:5" x14ac:dyDescent="0.25">
      <c r="A99" s="21">
        <v>41306</v>
      </c>
      <c r="B99" s="22">
        <f t="shared" si="6"/>
        <v>2013</v>
      </c>
      <c r="C99" s="20">
        <f>'Predicted Monthly Data'!B99</f>
        <v>22536631.536666662</v>
      </c>
      <c r="D99">
        <f>'Predicted Monthly Data'!S99</f>
        <v>24206137.352142513</v>
      </c>
      <c r="E99" s="8">
        <f t="shared" si="7"/>
        <v>7.4079651733205909E-2</v>
      </c>
    </row>
    <row r="100" spans="1:5" x14ac:dyDescent="0.25">
      <c r="A100" s="5">
        <v>41334</v>
      </c>
      <c r="B100" s="9">
        <f t="shared" si="6"/>
        <v>2013</v>
      </c>
      <c r="C100" s="20">
        <f>'Predicted Monthly Data'!B100</f>
        <v>22952454.086666659</v>
      </c>
      <c r="D100">
        <f>'Predicted Monthly Data'!S100</f>
        <v>22573403.560957219</v>
      </c>
      <c r="E100" s="8">
        <f t="shared" si="7"/>
        <v>1.6514596839108102E-2</v>
      </c>
    </row>
    <row r="101" spans="1:5" x14ac:dyDescent="0.25">
      <c r="A101" s="5">
        <v>41365</v>
      </c>
      <c r="B101" s="9">
        <f t="shared" si="6"/>
        <v>2013</v>
      </c>
      <c r="C101" s="20">
        <f>'Predicted Monthly Data'!B101</f>
        <v>20061175.656666666</v>
      </c>
      <c r="D101">
        <f>'Predicted Monthly Data'!S101</f>
        <v>20304669.648266483</v>
      </c>
      <c r="E101" s="8">
        <f t="shared" si="7"/>
        <v>1.2137573378901135E-2</v>
      </c>
    </row>
    <row r="102" spans="1:5" x14ac:dyDescent="0.25">
      <c r="A102" s="5">
        <v>41395</v>
      </c>
      <c r="B102" s="9">
        <f t="shared" si="6"/>
        <v>2013</v>
      </c>
      <c r="C102" s="20">
        <f>'Predicted Monthly Data'!B102</f>
        <v>18868716.00666666</v>
      </c>
      <c r="D102">
        <f>'Predicted Monthly Data'!S102</f>
        <v>19350236.813355725</v>
      </c>
      <c r="E102" s="8">
        <f t="shared" si="7"/>
        <v>2.5519532252164637E-2</v>
      </c>
    </row>
    <row r="103" spans="1:5" x14ac:dyDescent="0.25">
      <c r="A103" s="5">
        <v>41426</v>
      </c>
      <c r="B103" s="9">
        <f t="shared" si="6"/>
        <v>2013</v>
      </c>
      <c r="C103" s="20">
        <f>'Predicted Monthly Data'!B103</f>
        <v>20142170.716666665</v>
      </c>
      <c r="D103">
        <f>'Predicted Monthly Data'!S103</f>
        <v>20421244.802419681</v>
      </c>
      <c r="E103" s="8">
        <f t="shared" si="7"/>
        <v>1.3855214002435992E-2</v>
      </c>
    </row>
    <row r="104" spans="1:5" x14ac:dyDescent="0.25">
      <c r="A104" s="5">
        <v>41456</v>
      </c>
      <c r="B104" s="9">
        <f t="shared" si="6"/>
        <v>2013</v>
      </c>
      <c r="C104" s="20">
        <f>'Predicted Monthly Data'!B104</f>
        <v>24441287.616666667</v>
      </c>
      <c r="D104">
        <f>'Predicted Monthly Data'!S104</f>
        <v>23200686.961920012</v>
      </c>
      <c r="E104" s="8">
        <f t="shared" si="7"/>
        <v>5.0758400056659943E-2</v>
      </c>
    </row>
    <row r="105" spans="1:5" x14ac:dyDescent="0.25">
      <c r="A105" s="5">
        <v>41487</v>
      </c>
      <c r="B105" s="9">
        <f t="shared" si="6"/>
        <v>2013</v>
      </c>
      <c r="C105" s="20">
        <f>'Predicted Monthly Data'!B105</f>
        <v>21856231.656666663</v>
      </c>
      <c r="D105">
        <f>'Predicted Monthly Data'!S105</f>
        <v>20757625.402100872</v>
      </c>
      <c r="E105" s="8">
        <f t="shared" si="7"/>
        <v>5.0265126753023304E-2</v>
      </c>
    </row>
    <row r="106" spans="1:5" x14ac:dyDescent="0.25">
      <c r="A106" s="5">
        <v>41518</v>
      </c>
      <c r="B106" s="9">
        <f t="shared" si="6"/>
        <v>2013</v>
      </c>
      <c r="C106" s="20">
        <f>'Predicted Monthly Data'!B106</f>
        <v>19627599.206666663</v>
      </c>
      <c r="D106">
        <f>'Predicted Monthly Data'!S106</f>
        <v>19088807.835620753</v>
      </c>
      <c r="E106" s="8">
        <f t="shared" si="7"/>
        <v>2.7450701706956866E-2</v>
      </c>
    </row>
    <row r="107" spans="1:5" x14ac:dyDescent="0.25">
      <c r="A107" s="5">
        <v>41548</v>
      </c>
      <c r="B107" s="9">
        <f t="shared" si="6"/>
        <v>2013</v>
      </c>
      <c r="C107" s="20">
        <f>'Predicted Monthly Data'!B107</f>
        <v>20952918.896666661</v>
      </c>
      <c r="D107">
        <f>'Predicted Monthly Data'!S107</f>
        <v>19306580.566007696</v>
      </c>
      <c r="E107" s="8">
        <f t="shared" si="7"/>
        <v>7.85732211716276E-2</v>
      </c>
    </row>
    <row r="108" spans="1:5" x14ac:dyDescent="0.25">
      <c r="A108" s="21">
        <v>41579</v>
      </c>
      <c r="B108" s="22">
        <f t="shared" si="6"/>
        <v>2013</v>
      </c>
      <c r="C108" s="20">
        <f>'Predicted Monthly Data'!B108</f>
        <v>23000874.046666667</v>
      </c>
      <c r="D108">
        <f>'Predicted Monthly Data'!S108</f>
        <v>22476150.891154382</v>
      </c>
      <c r="E108" s="8">
        <f t="shared" si="7"/>
        <v>2.2813183292411814E-2</v>
      </c>
    </row>
    <row r="109" spans="1:5" x14ac:dyDescent="0.25">
      <c r="A109" s="5">
        <v>41609</v>
      </c>
      <c r="B109" s="9">
        <f t="shared" si="6"/>
        <v>2013</v>
      </c>
      <c r="C109" s="20">
        <f>'Predicted Monthly Data'!B109</f>
        <v>26249065.88666667</v>
      </c>
      <c r="D109">
        <f>'Predicted Monthly Data'!S109</f>
        <v>25046415.675656211</v>
      </c>
      <c r="E109" s="8">
        <f t="shared" si="7"/>
        <v>4.5816876539646743E-2</v>
      </c>
    </row>
    <row r="110" spans="1:5" x14ac:dyDescent="0.25">
      <c r="E110" s="11">
        <f>AVERAGE(E2:E109)</f>
        <v>2.6573305565361343E-2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D14"/>
  <sheetViews>
    <sheetView workbookViewId="0">
      <selection activeCell="A2" sqref="A2:D14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  <col min="4" max="4" width="16.7109375" customWidth="1"/>
  </cols>
  <sheetData>
    <row r="2" spans="1:4" x14ac:dyDescent="0.25">
      <c r="A2" s="13" t="s">
        <v>48</v>
      </c>
    </row>
    <row r="3" spans="1:4" x14ac:dyDescent="0.25">
      <c r="B3" t="s">
        <v>47</v>
      </c>
      <c r="C3" t="s">
        <v>37</v>
      </c>
      <c r="D3" t="s">
        <v>38</v>
      </c>
    </row>
    <row r="4" spans="1:4" x14ac:dyDescent="0.25">
      <c r="A4" s="10">
        <v>2005</v>
      </c>
      <c r="B4" s="6">
        <v>283289663.16999996</v>
      </c>
      <c r="C4" s="6">
        <v>284898292.71922201</v>
      </c>
      <c r="D4" s="11">
        <v>5.6783912664569265E-3</v>
      </c>
    </row>
    <row r="5" spans="1:4" x14ac:dyDescent="0.25">
      <c r="A5" s="10">
        <v>2006</v>
      </c>
      <c r="B5" s="6">
        <v>269037634.24000001</v>
      </c>
      <c r="C5" s="6">
        <v>271161260.65610868</v>
      </c>
      <c r="D5" s="11">
        <v>7.8934176703852801E-3</v>
      </c>
    </row>
    <row r="6" spans="1:4" x14ac:dyDescent="0.25">
      <c r="A6" s="10">
        <v>2007</v>
      </c>
      <c r="B6" s="6">
        <v>277453829.56999993</v>
      </c>
      <c r="C6" s="6">
        <v>277344665.257761</v>
      </c>
      <c r="D6" s="11">
        <v>3.9345037121352888E-4</v>
      </c>
    </row>
    <row r="7" spans="1:4" x14ac:dyDescent="0.25">
      <c r="A7" s="10">
        <v>2008</v>
      </c>
      <c r="B7" s="6">
        <v>277015109.06000006</v>
      </c>
      <c r="C7" s="6">
        <v>274747684.25539017</v>
      </c>
      <c r="D7" s="11">
        <v>8.1852026494294294E-3</v>
      </c>
    </row>
    <row r="8" spans="1:4" x14ac:dyDescent="0.25">
      <c r="A8" s="10">
        <v>2009</v>
      </c>
      <c r="B8" s="6">
        <v>266610077.42000002</v>
      </c>
      <c r="C8" s="6">
        <v>258173913.25952256</v>
      </c>
      <c r="D8" s="11">
        <v>3.1642330410443113E-2</v>
      </c>
    </row>
    <row r="9" spans="1:4" x14ac:dyDescent="0.25">
      <c r="A9" s="10">
        <v>2010</v>
      </c>
      <c r="B9" s="6">
        <v>261466185.15000004</v>
      </c>
      <c r="C9" s="6">
        <v>264007755.43852979</v>
      </c>
      <c r="D9" s="11">
        <v>9.7204550067217493E-3</v>
      </c>
    </row>
    <row r="10" spans="1:4" x14ac:dyDescent="0.25">
      <c r="A10" s="10">
        <v>2011</v>
      </c>
      <c r="B10" s="6">
        <v>262568154.00400001</v>
      </c>
      <c r="C10" s="6">
        <v>264789298.59513247</v>
      </c>
      <c r="D10" s="11">
        <v>8.4593068780863066E-3</v>
      </c>
    </row>
    <row r="11" spans="1:4" x14ac:dyDescent="0.25">
      <c r="A11" s="10">
        <v>2012</v>
      </c>
      <c r="B11" s="6">
        <v>255429248.69999993</v>
      </c>
      <c r="C11" s="6">
        <v>261364593.88400391</v>
      </c>
      <c r="D11" s="11">
        <v>2.3236748392017569E-2</v>
      </c>
    </row>
    <row r="12" spans="1:4" x14ac:dyDescent="0.25">
      <c r="A12" s="10">
        <v>2013</v>
      </c>
      <c r="B12" s="6">
        <v>265429952.00999999</v>
      </c>
      <c r="C12" s="6">
        <v>261812389.2583299</v>
      </c>
      <c r="D12" s="11">
        <v>1.3629067572350696E-2</v>
      </c>
    </row>
    <row r="13" spans="1:4" x14ac:dyDescent="0.25">
      <c r="C13" s="14" t="s">
        <v>39</v>
      </c>
      <c r="D13" s="12">
        <f>AVERAGE(D4:D12)</f>
        <v>1.2093152246344956E-2</v>
      </c>
    </row>
    <row r="14" spans="1:4" x14ac:dyDescent="0.25">
      <c r="C14" s="14" t="s">
        <v>40</v>
      </c>
      <c r="D14" s="12">
        <f>'Predicted Monthly Data Summ'!E110</f>
        <v>2.6573305565361343E-2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C12"/>
  <sheetViews>
    <sheetView workbookViewId="0">
      <selection activeCell="C9" sqref="C9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</cols>
  <sheetData>
    <row r="3" spans="1:3" x14ac:dyDescent="0.25">
      <c r="B3" t="s">
        <v>47</v>
      </c>
      <c r="C3" t="s">
        <v>37</v>
      </c>
    </row>
    <row r="4" spans="1:3" x14ac:dyDescent="0.25">
      <c r="A4" s="10">
        <v>2005</v>
      </c>
      <c r="B4" s="6">
        <v>283289663.16999996</v>
      </c>
      <c r="C4" s="6">
        <v>284898292.71922201</v>
      </c>
    </row>
    <row r="5" spans="1:3" x14ac:dyDescent="0.25">
      <c r="A5" s="10">
        <v>2006</v>
      </c>
      <c r="B5" s="6">
        <v>269037634.24000001</v>
      </c>
      <c r="C5" s="6">
        <v>271161260.65610868</v>
      </c>
    </row>
    <row r="6" spans="1:3" x14ac:dyDescent="0.25">
      <c r="A6" s="10">
        <v>2007</v>
      </c>
      <c r="B6" s="6">
        <v>277453829.56999993</v>
      </c>
      <c r="C6" s="6">
        <v>277344665.257761</v>
      </c>
    </row>
    <row r="7" spans="1:3" x14ac:dyDescent="0.25">
      <c r="A7" s="10">
        <v>2008</v>
      </c>
      <c r="B7" s="6">
        <v>277015109.06000006</v>
      </c>
      <c r="C7" s="6">
        <v>274747684.25539017</v>
      </c>
    </row>
    <row r="8" spans="1:3" x14ac:dyDescent="0.25">
      <c r="A8" s="10">
        <v>2009</v>
      </c>
      <c r="B8" s="6">
        <v>266610077.42000002</v>
      </c>
      <c r="C8" s="6">
        <v>258173913.25952256</v>
      </c>
    </row>
    <row r="9" spans="1:3" x14ac:dyDescent="0.25">
      <c r="A9" s="10">
        <v>2010</v>
      </c>
      <c r="B9" s="6">
        <v>261466185.15000004</v>
      </c>
      <c r="C9" s="6">
        <v>264007755.43852979</v>
      </c>
    </row>
    <row r="10" spans="1:3" x14ac:dyDescent="0.25">
      <c r="A10" s="10">
        <v>2011</v>
      </c>
      <c r="B10" s="6">
        <v>262568154.00400001</v>
      </c>
      <c r="C10" s="6">
        <v>264789298.59513247</v>
      </c>
    </row>
    <row r="11" spans="1:3" x14ac:dyDescent="0.25">
      <c r="A11" s="10">
        <v>2012</v>
      </c>
      <c r="B11" s="6">
        <v>255429248.69999993</v>
      </c>
      <c r="C11" s="6">
        <v>261364593.88400391</v>
      </c>
    </row>
    <row r="12" spans="1:3" x14ac:dyDescent="0.25">
      <c r="A12" s="10">
        <v>2013</v>
      </c>
      <c r="B12" s="6">
        <v>265429952.00999999</v>
      </c>
      <c r="C12" s="6">
        <v>261812389.2583299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S133"/>
  <sheetViews>
    <sheetView workbookViewId="0">
      <selection activeCell="S2" sqref="S2"/>
    </sheetView>
  </sheetViews>
  <sheetFormatPr defaultRowHeight="15" x14ac:dyDescent="0.25"/>
  <cols>
    <col min="2" max="2" width="11.28515625" bestFit="1" customWidth="1"/>
    <col min="3" max="4" width="12.140625" customWidth="1"/>
  </cols>
  <sheetData>
    <row r="1" spans="1:19" x14ac:dyDescent="0.25">
      <c r="A1" t="str">
        <f>'Monthly Data'!A1</f>
        <v>Date</v>
      </c>
      <c r="B1" t="str">
        <f>'Monthly Data'!B1</f>
        <v>NSLS</v>
      </c>
      <c r="C1" t="str">
        <f>'Monthly Data'!C1</f>
        <v>LondonHDD</v>
      </c>
      <c r="D1" t="str">
        <f>'Monthly Data'!D1</f>
        <v>LondonCDD</v>
      </c>
      <c r="E1" t="str">
        <f>'Monthly Data'!E1</f>
        <v>LONFTE</v>
      </c>
      <c r="F1" t="str">
        <f>'Monthly Data'!F1</f>
        <v>PeakDays</v>
      </c>
      <c r="G1" t="str">
        <f>'Monthly Data'!G1</f>
        <v>Spring</v>
      </c>
      <c r="H1" t="str">
        <f>'Monthly Data'!H1</f>
        <v>Fall</v>
      </c>
      <c r="I1" t="str">
        <f>'Monthly Data'!I1</f>
        <v>trend</v>
      </c>
      <c r="K1" t="s">
        <v>34</v>
      </c>
      <c r="L1" t="s">
        <v>11</v>
      </c>
      <c r="M1" t="s">
        <v>12</v>
      </c>
      <c r="N1" t="s">
        <v>13</v>
      </c>
      <c r="O1" t="s">
        <v>14</v>
      </c>
      <c r="P1" t="str">
        <f>G1</f>
        <v>Spring</v>
      </c>
      <c r="Q1" t="str">
        <f t="shared" ref="Q1:R1" si="0">H1</f>
        <v>Fall</v>
      </c>
      <c r="R1" t="str">
        <f t="shared" si="0"/>
        <v>trend</v>
      </c>
      <c r="S1" t="s">
        <v>41</v>
      </c>
    </row>
    <row r="2" spans="1:19" x14ac:dyDescent="0.25">
      <c r="A2" s="5">
        <f>'Monthly Data'!A2</f>
        <v>38353</v>
      </c>
      <c r="B2" s="20">
        <f>'Monthly Data'!B2</f>
        <v>28622997.07</v>
      </c>
      <c r="C2">
        <v>716.23</v>
      </c>
      <c r="D2">
        <v>0</v>
      </c>
      <c r="E2">
        <v>262.8</v>
      </c>
      <c r="F2">
        <v>20</v>
      </c>
      <c r="G2">
        <f>'Monthly Data'!G2</f>
        <v>0</v>
      </c>
      <c r="H2">
        <f>'Monthly Data'!H2</f>
        <v>0</v>
      </c>
      <c r="I2">
        <f>'Monthly Data'!I2</f>
        <v>1</v>
      </c>
      <c r="K2">
        <f t="shared" ref="K2:K65" si="1">const</f>
        <v>1935533.30592324</v>
      </c>
      <c r="L2">
        <f>LondonHDD*C2</f>
        <v>8173438.4910932239</v>
      </c>
      <c r="M2">
        <f>LondonCDD*D2</f>
        <v>0</v>
      </c>
      <c r="N2">
        <f>LONFTE*E2</f>
        <v>12299381.124470366</v>
      </c>
      <c r="O2">
        <f>PeakDays*F2</f>
        <v>4300543.1037432998</v>
      </c>
      <c r="P2">
        <f>Spring*G2</f>
        <v>0</v>
      </c>
      <c r="Q2">
        <f>Fall*H2</f>
        <v>0</v>
      </c>
      <c r="R2">
        <f>trend*I2</f>
        <v>-107848.41300680699</v>
      </c>
      <c r="S2">
        <f t="shared" ref="S2:S65" si="2">SUM(K2:R2)</f>
        <v>26601047.612223323</v>
      </c>
    </row>
    <row r="3" spans="1:19" x14ac:dyDescent="0.25">
      <c r="A3" s="5">
        <f>'Monthly Data'!A3</f>
        <v>38384</v>
      </c>
      <c r="B3" s="20">
        <f>'Monthly Data'!B3</f>
        <v>24248151.560000002</v>
      </c>
      <c r="C3">
        <v>650.25</v>
      </c>
      <c r="D3">
        <v>0</v>
      </c>
      <c r="E3">
        <v>262.7</v>
      </c>
      <c r="F3">
        <v>20</v>
      </c>
      <c r="G3">
        <f>'Monthly Data'!G3</f>
        <v>0</v>
      </c>
      <c r="H3">
        <f>'Monthly Data'!H3</f>
        <v>0</v>
      </c>
      <c r="I3">
        <f>'Monthly Data'!I3</f>
        <v>1</v>
      </c>
      <c r="K3">
        <f t="shared" si="1"/>
        <v>1935533.30592324</v>
      </c>
      <c r="L3">
        <f>LondonHDD*C3</f>
        <v>7420491.1534470338</v>
      </c>
      <c r="M3">
        <f>LondonCDD*D3</f>
        <v>0</v>
      </c>
      <c r="N3">
        <f>LONFTE*E3</f>
        <v>12294700.994666534</v>
      </c>
      <c r="O3">
        <f>PeakDays*F3</f>
        <v>4300543.1037432998</v>
      </c>
      <c r="P3">
        <f>Spring*G3</f>
        <v>0</v>
      </c>
      <c r="Q3">
        <f>Fall*H3</f>
        <v>0</v>
      </c>
      <c r="R3">
        <f>trend*I3</f>
        <v>-107848.41300680699</v>
      </c>
      <c r="S3">
        <f t="shared" ref="S3:S66" si="3">SUM(K3:R3)</f>
        <v>25843420.144773301</v>
      </c>
    </row>
    <row r="4" spans="1:19" x14ac:dyDescent="0.25">
      <c r="A4" s="5">
        <f>'Monthly Data'!A4</f>
        <v>38412</v>
      </c>
      <c r="B4" s="20">
        <f>'Monthly Data'!B4</f>
        <v>25340650.720000003</v>
      </c>
      <c r="C4">
        <v>533.91</v>
      </c>
      <c r="D4">
        <v>0.22</v>
      </c>
      <c r="E4">
        <v>262.5</v>
      </c>
      <c r="F4">
        <v>21</v>
      </c>
      <c r="G4">
        <f>'Monthly Data'!G4</f>
        <v>1</v>
      </c>
      <c r="H4">
        <f>'Monthly Data'!H4</f>
        <v>0</v>
      </c>
      <c r="I4">
        <f>'Monthly Data'!I4</f>
        <v>1</v>
      </c>
      <c r="K4">
        <f t="shared" si="1"/>
        <v>1935533.30592324</v>
      </c>
      <c r="L4">
        <f>LondonHDD*C4</f>
        <v>6092848.0303527955</v>
      </c>
      <c r="M4">
        <f>LondonCDD*D4</f>
        <v>9927.3006870295503</v>
      </c>
      <c r="N4">
        <f>LONFTE*E4</f>
        <v>12285340.73505887</v>
      </c>
      <c r="O4">
        <f>PeakDays*F4</f>
        <v>4515570.2589304643</v>
      </c>
      <c r="P4">
        <f>Spring*G4</f>
        <v>-920536.49162735697</v>
      </c>
      <c r="Q4">
        <f>Fall*H4</f>
        <v>0</v>
      </c>
      <c r="R4">
        <f>trend*I4</f>
        <v>-107848.41300680699</v>
      </c>
      <c r="S4">
        <f t="shared" si="3"/>
        <v>23810834.726318233</v>
      </c>
    </row>
    <row r="5" spans="1:19" x14ac:dyDescent="0.25">
      <c r="A5" s="5">
        <f>'Monthly Data'!A5</f>
        <v>38443</v>
      </c>
      <c r="B5" s="20">
        <f>'Monthly Data'!B5</f>
        <v>20286648.91</v>
      </c>
      <c r="C5">
        <v>312.88</v>
      </c>
      <c r="D5">
        <v>0.32</v>
      </c>
      <c r="E5">
        <v>264.7</v>
      </c>
      <c r="F5">
        <v>21</v>
      </c>
      <c r="G5">
        <f>'Monthly Data'!G5</f>
        <v>1</v>
      </c>
      <c r="H5">
        <f>'Monthly Data'!H5</f>
        <v>0</v>
      </c>
      <c r="I5">
        <f>'Monthly Data'!I5</f>
        <v>1</v>
      </c>
      <c r="K5">
        <f t="shared" si="1"/>
        <v>1935533.30592324</v>
      </c>
      <c r="L5">
        <f>LondonHDD*C5</f>
        <v>3570508.6844913615</v>
      </c>
      <c r="M5">
        <f>LondonCDD*D5</f>
        <v>14439.710090224802</v>
      </c>
      <c r="N5">
        <f>LONFTE*E5</f>
        <v>12388303.590743171</v>
      </c>
      <c r="O5">
        <f>PeakDays*F5</f>
        <v>4515570.2589304643</v>
      </c>
      <c r="P5">
        <f>Spring*G5</f>
        <v>-920536.49162735697</v>
      </c>
      <c r="Q5">
        <f>Fall*H5</f>
        <v>0</v>
      </c>
      <c r="R5">
        <f>trend*I5</f>
        <v>-107848.41300680699</v>
      </c>
      <c r="S5">
        <f t="shared" si="3"/>
        <v>21395970.645544294</v>
      </c>
    </row>
    <row r="6" spans="1:19" x14ac:dyDescent="0.25">
      <c r="A6" s="5">
        <f>'Monthly Data'!A6</f>
        <v>38473</v>
      </c>
      <c r="B6" s="20">
        <f>'Monthly Data'!B6</f>
        <v>19819607.190000001</v>
      </c>
      <c r="C6">
        <v>145.96</v>
      </c>
      <c r="D6">
        <v>16.98</v>
      </c>
      <c r="E6">
        <v>267.3</v>
      </c>
      <c r="F6">
        <v>21</v>
      </c>
      <c r="G6">
        <f>'Monthly Data'!G6</f>
        <v>1</v>
      </c>
      <c r="H6">
        <f>'Monthly Data'!H6</f>
        <v>0</v>
      </c>
      <c r="I6">
        <f>'Monthly Data'!I6</f>
        <v>1</v>
      </c>
      <c r="K6">
        <f t="shared" si="1"/>
        <v>1935533.30592324</v>
      </c>
      <c r="L6">
        <f>LondonHDD*C6</f>
        <v>1665659.1907068498</v>
      </c>
      <c r="M6">
        <f>LondonCDD*D6</f>
        <v>766207.11666255351</v>
      </c>
      <c r="N6">
        <f>LONFTE*E6</f>
        <v>12509986.965642804</v>
      </c>
      <c r="O6">
        <f>PeakDays*F6</f>
        <v>4515570.2589304643</v>
      </c>
      <c r="P6">
        <f>Spring*G6</f>
        <v>-920536.49162735697</v>
      </c>
      <c r="Q6">
        <f>Fall*H6</f>
        <v>0</v>
      </c>
      <c r="R6">
        <f>trend*I6</f>
        <v>-107848.41300680699</v>
      </c>
      <c r="S6">
        <f t="shared" si="3"/>
        <v>20364571.933231745</v>
      </c>
    </row>
    <row r="7" spans="1:19" x14ac:dyDescent="0.25">
      <c r="A7" s="5">
        <f>'Monthly Data'!A7</f>
        <v>38504</v>
      </c>
      <c r="B7" s="20">
        <f>'Monthly Data'!B7</f>
        <v>24239634.66</v>
      </c>
      <c r="C7">
        <v>30.95</v>
      </c>
      <c r="D7">
        <v>59.64</v>
      </c>
      <c r="E7">
        <v>272.39999999999998</v>
      </c>
      <c r="F7">
        <v>22</v>
      </c>
      <c r="G7">
        <f>'Monthly Data'!G7</f>
        <v>0</v>
      </c>
      <c r="H7">
        <f>'Monthly Data'!H7</f>
        <v>0</v>
      </c>
      <c r="I7">
        <f>'Monthly Data'!I7</f>
        <v>1</v>
      </c>
      <c r="K7">
        <f t="shared" si="1"/>
        <v>1935533.30592324</v>
      </c>
      <c r="L7">
        <f>LondonHDD*C7</f>
        <v>353193.69657698681</v>
      </c>
      <c r="M7">
        <f>LondonCDD*D7</f>
        <v>2691200.9680656474</v>
      </c>
      <c r="N7">
        <f>LONFTE*E7</f>
        <v>12748673.585638231</v>
      </c>
      <c r="O7">
        <f>PeakDays*F7</f>
        <v>4730597.4141176296</v>
      </c>
      <c r="P7">
        <f>Spring*G7</f>
        <v>0</v>
      </c>
      <c r="Q7">
        <f>Fall*H7</f>
        <v>0</v>
      </c>
      <c r="R7">
        <f>trend*I7</f>
        <v>-107848.41300680699</v>
      </c>
      <c r="S7">
        <f t="shared" si="3"/>
        <v>22351350.557314925</v>
      </c>
    </row>
    <row r="8" spans="1:19" x14ac:dyDescent="0.25">
      <c r="A8" s="5">
        <f>'Monthly Data'!A8</f>
        <v>38534</v>
      </c>
      <c r="B8" s="20">
        <f>'Monthly Data'!B8</f>
        <v>25395311.940000001</v>
      </c>
      <c r="C8">
        <v>6</v>
      </c>
      <c r="D8">
        <v>109.95</v>
      </c>
      <c r="E8">
        <v>277.5</v>
      </c>
      <c r="F8">
        <v>20</v>
      </c>
      <c r="G8">
        <f>'Monthly Data'!G8</f>
        <v>0</v>
      </c>
      <c r="H8">
        <f>'Monthly Data'!H8</f>
        <v>0</v>
      </c>
      <c r="I8">
        <f>'Monthly Data'!I8</f>
        <v>1</v>
      </c>
      <c r="K8">
        <f t="shared" si="1"/>
        <v>1935533.30592324</v>
      </c>
      <c r="L8">
        <f>LondonHDD*C8</f>
        <v>68470.506606201001</v>
      </c>
      <c r="M8">
        <f>LondonCDD*D8</f>
        <v>4961394.1388131781</v>
      </c>
      <c r="N8">
        <f>LONFTE*E8</f>
        <v>12987360.205633663</v>
      </c>
      <c r="O8">
        <f>PeakDays*F8</f>
        <v>4300543.1037432998</v>
      </c>
      <c r="P8">
        <f>Spring*G8</f>
        <v>0</v>
      </c>
      <c r="Q8">
        <f>Fall*H8</f>
        <v>0</v>
      </c>
      <c r="R8">
        <f>trend*I8</f>
        <v>-107848.41300680699</v>
      </c>
      <c r="S8">
        <f t="shared" si="3"/>
        <v>24145452.847712774</v>
      </c>
    </row>
    <row r="9" spans="1:19" x14ac:dyDescent="0.25">
      <c r="A9" s="5">
        <f>'Monthly Data'!A9</f>
        <v>38565</v>
      </c>
      <c r="B9" s="20">
        <f>'Monthly Data'!B9</f>
        <v>24070887.219999999</v>
      </c>
      <c r="C9">
        <v>11.72</v>
      </c>
      <c r="D9">
        <v>76.849999999999994</v>
      </c>
      <c r="E9">
        <v>280.2</v>
      </c>
      <c r="F9">
        <v>22</v>
      </c>
      <c r="G9">
        <f>'Monthly Data'!G9</f>
        <v>0</v>
      </c>
      <c r="H9">
        <f>'Monthly Data'!H9</f>
        <v>0</v>
      </c>
      <c r="I9">
        <f>'Monthly Data'!I9</f>
        <v>1</v>
      </c>
      <c r="K9">
        <f t="shared" si="1"/>
        <v>1935533.30592324</v>
      </c>
      <c r="L9">
        <f>LondonHDD*C9</f>
        <v>133745.72290411263</v>
      </c>
      <c r="M9">
        <f>LondonCDD*D9</f>
        <v>3467786.6263555498</v>
      </c>
      <c r="N9">
        <f>LONFTE*E9</f>
        <v>13113723.710337125</v>
      </c>
      <c r="O9">
        <f>PeakDays*F9</f>
        <v>4730597.4141176296</v>
      </c>
      <c r="P9">
        <f>Spring*G9</f>
        <v>0</v>
      </c>
      <c r="Q9">
        <f>Fall*H9</f>
        <v>0</v>
      </c>
      <c r="R9">
        <f>trend*I9</f>
        <v>-107848.41300680699</v>
      </c>
      <c r="S9">
        <f t="shared" si="3"/>
        <v>23273538.366630848</v>
      </c>
    </row>
    <row r="10" spans="1:19" x14ac:dyDescent="0.25">
      <c r="A10" s="5">
        <f>'Monthly Data'!A10</f>
        <v>38596</v>
      </c>
      <c r="B10" s="20">
        <f>'Monthly Data'!B10</f>
        <v>20477242.48</v>
      </c>
      <c r="C10">
        <v>72.849999999999994</v>
      </c>
      <c r="D10">
        <v>24.35</v>
      </c>
      <c r="E10">
        <v>275.89999999999998</v>
      </c>
      <c r="F10">
        <v>21</v>
      </c>
      <c r="G10">
        <f>'Monthly Data'!G10</f>
        <v>0</v>
      </c>
      <c r="H10">
        <f>'Monthly Data'!H10</f>
        <v>1</v>
      </c>
      <c r="I10">
        <f>'Monthly Data'!I10</f>
        <v>1</v>
      </c>
      <c r="K10">
        <f t="shared" si="1"/>
        <v>1935533.30592324</v>
      </c>
      <c r="L10">
        <f>LondonHDD*C10</f>
        <v>831346.06771029043</v>
      </c>
      <c r="M10">
        <f>LondonCDD*D10</f>
        <v>1098771.6896780436</v>
      </c>
      <c r="N10">
        <f>LONFTE*E10</f>
        <v>12912478.12877235</v>
      </c>
      <c r="O10">
        <f>PeakDays*F10</f>
        <v>4515570.2589304643</v>
      </c>
      <c r="P10">
        <f>Spring*G10</f>
        <v>0</v>
      </c>
      <c r="Q10">
        <f>Fall*H10</f>
        <v>-746255.995185229</v>
      </c>
      <c r="R10">
        <f>trend*I10</f>
        <v>-107848.41300680699</v>
      </c>
      <c r="S10">
        <f t="shared" si="3"/>
        <v>20439595.04282235</v>
      </c>
    </row>
    <row r="11" spans="1:19" x14ac:dyDescent="0.25">
      <c r="A11" s="5">
        <f>'Monthly Data'!A11</f>
        <v>38626</v>
      </c>
      <c r="B11" s="20">
        <f>'Monthly Data'!B11</f>
        <v>20828690.909999996</v>
      </c>
      <c r="C11">
        <v>241.64</v>
      </c>
      <c r="D11">
        <v>3.42</v>
      </c>
      <c r="E11">
        <v>268.8</v>
      </c>
      <c r="F11">
        <v>20</v>
      </c>
      <c r="G11">
        <f>'Monthly Data'!G11</f>
        <v>0</v>
      </c>
      <c r="H11">
        <f>'Monthly Data'!H11</f>
        <v>1</v>
      </c>
      <c r="I11">
        <f>'Monthly Data'!I11</f>
        <v>1</v>
      </c>
      <c r="K11">
        <f t="shared" si="1"/>
        <v>1935533.30592324</v>
      </c>
      <c r="L11">
        <f>LondonHDD*C11</f>
        <v>2757535.5360537348</v>
      </c>
      <c r="M11">
        <f>LondonCDD*D11</f>
        <v>154324.40158927755</v>
      </c>
      <c r="N11">
        <f>LONFTE*E11</f>
        <v>12580188.912700282</v>
      </c>
      <c r="O11">
        <f>PeakDays*F11</f>
        <v>4300543.1037432998</v>
      </c>
      <c r="P11">
        <f>Spring*G11</f>
        <v>0</v>
      </c>
      <c r="Q11">
        <f>Fall*H11</f>
        <v>-746255.995185229</v>
      </c>
      <c r="R11">
        <f>trend*I11</f>
        <v>-107848.41300680699</v>
      </c>
      <c r="S11">
        <f t="shared" si="3"/>
        <v>20874020.851817794</v>
      </c>
    </row>
    <row r="12" spans="1:19" x14ac:dyDescent="0.25">
      <c r="A12" s="5">
        <f>'Monthly Data'!A12</f>
        <v>38657</v>
      </c>
      <c r="B12" s="20">
        <f>'Monthly Data'!B12</f>
        <v>22508551.010000002</v>
      </c>
      <c r="C12">
        <v>414.34</v>
      </c>
      <c r="D12">
        <v>0</v>
      </c>
      <c r="E12">
        <v>263</v>
      </c>
      <c r="F12">
        <v>22</v>
      </c>
      <c r="G12">
        <f>'Monthly Data'!G12</f>
        <v>0</v>
      </c>
      <c r="H12">
        <f>'Monthly Data'!H12</f>
        <v>1</v>
      </c>
      <c r="I12">
        <f>'Monthly Data'!I12</f>
        <v>1</v>
      </c>
      <c r="K12">
        <f t="shared" si="1"/>
        <v>1935533.30592324</v>
      </c>
      <c r="L12">
        <f>LondonHDD*C12</f>
        <v>4728344.9512022203</v>
      </c>
      <c r="M12">
        <f>LondonCDD*D12</f>
        <v>0</v>
      </c>
      <c r="N12">
        <f>LONFTE*E12</f>
        <v>12308741.38407803</v>
      </c>
      <c r="O12">
        <f>PeakDays*F12</f>
        <v>4730597.4141176296</v>
      </c>
      <c r="P12">
        <f>Spring*G12</f>
        <v>0</v>
      </c>
      <c r="Q12">
        <f>Fall*H12</f>
        <v>-746255.995185229</v>
      </c>
      <c r="R12">
        <f>trend*I12</f>
        <v>-107848.41300680699</v>
      </c>
      <c r="S12">
        <f t="shared" si="3"/>
        <v>22849112.647129081</v>
      </c>
    </row>
    <row r="13" spans="1:19" x14ac:dyDescent="0.25">
      <c r="A13" s="5">
        <f>'Monthly Data'!A13</f>
        <v>38687</v>
      </c>
      <c r="B13" s="20">
        <f>'Monthly Data'!B13</f>
        <v>27451289.5</v>
      </c>
      <c r="C13">
        <v>630.9</v>
      </c>
      <c r="D13">
        <v>0</v>
      </c>
      <c r="E13">
        <v>262</v>
      </c>
      <c r="F13">
        <v>20</v>
      </c>
      <c r="G13">
        <f>'Monthly Data'!G13</f>
        <v>0</v>
      </c>
      <c r="H13">
        <f>'Monthly Data'!H13</f>
        <v>0</v>
      </c>
      <c r="I13">
        <f>'Monthly Data'!I13</f>
        <v>1</v>
      </c>
      <c r="K13">
        <f t="shared" si="1"/>
        <v>1935533.30592324</v>
      </c>
      <c r="L13">
        <f>LondonHDD*C13</f>
        <v>7199673.7696420345</v>
      </c>
      <c r="M13">
        <f>LondonCDD*D13</f>
        <v>0</v>
      </c>
      <c r="N13">
        <f>LONFTE*E13</f>
        <v>12261940.086039709</v>
      </c>
      <c r="O13">
        <f>PeakDays*F13</f>
        <v>4300543.1037432998</v>
      </c>
      <c r="P13">
        <f>Spring*G13</f>
        <v>0</v>
      </c>
      <c r="Q13">
        <f>Fall*H13</f>
        <v>0</v>
      </c>
      <c r="R13">
        <f>trend*I13</f>
        <v>-107848.41300680699</v>
      </c>
      <c r="S13">
        <f t="shared" si="3"/>
        <v>25589841.852341477</v>
      </c>
    </row>
    <row r="14" spans="1:19" x14ac:dyDescent="0.25">
      <c r="A14" s="5">
        <f>'Monthly Data'!A14</f>
        <v>38718</v>
      </c>
      <c r="B14" s="20">
        <f>'Monthly Data'!B14</f>
        <v>25519571.829999998</v>
      </c>
      <c r="C14">
        <v>716.23</v>
      </c>
      <c r="D14">
        <v>0</v>
      </c>
      <c r="E14">
        <v>260</v>
      </c>
      <c r="F14">
        <v>21</v>
      </c>
      <c r="G14">
        <f>'Monthly Data'!G14</f>
        <v>0</v>
      </c>
      <c r="H14">
        <f>'Monthly Data'!H14</f>
        <v>0</v>
      </c>
      <c r="I14">
        <f>'Monthly Data'!I14</f>
        <v>2</v>
      </c>
      <c r="K14">
        <f t="shared" si="1"/>
        <v>1935533.30592324</v>
      </c>
      <c r="L14">
        <f>LondonHDD*C14</f>
        <v>8173438.4910932239</v>
      </c>
      <c r="M14">
        <f>LondonCDD*D14</f>
        <v>0</v>
      </c>
      <c r="N14">
        <f>LONFTE*E14</f>
        <v>12168337.489963071</v>
      </c>
      <c r="O14">
        <f>PeakDays*F14</f>
        <v>4515570.2589304643</v>
      </c>
      <c r="P14">
        <f>Spring*G14</f>
        <v>0</v>
      </c>
      <c r="Q14">
        <f>Fall*H14</f>
        <v>0</v>
      </c>
      <c r="R14">
        <f>trend*I14</f>
        <v>-215696.82601361399</v>
      </c>
      <c r="S14">
        <f t="shared" si="3"/>
        <v>26577182.719896384</v>
      </c>
    </row>
    <row r="15" spans="1:19" x14ac:dyDescent="0.25">
      <c r="A15" s="5">
        <f>'Monthly Data'!A15</f>
        <v>38749</v>
      </c>
      <c r="B15" s="20">
        <f>'Monthly Data'!B15</f>
        <v>23636616.529999997</v>
      </c>
      <c r="C15">
        <v>650.25</v>
      </c>
      <c r="D15">
        <v>0</v>
      </c>
      <c r="E15">
        <v>257.39999999999998</v>
      </c>
      <c r="F15">
        <v>20</v>
      </c>
      <c r="G15">
        <f>'Monthly Data'!G15</f>
        <v>0</v>
      </c>
      <c r="H15">
        <f>'Monthly Data'!H15</f>
        <v>0</v>
      </c>
      <c r="I15">
        <f>'Monthly Data'!I15</f>
        <v>2</v>
      </c>
      <c r="K15">
        <f t="shared" si="1"/>
        <v>1935533.30592324</v>
      </c>
      <c r="L15">
        <f>LondonHDD*C15</f>
        <v>7420491.1534470338</v>
      </c>
      <c r="M15">
        <f>LondonCDD*D15</f>
        <v>0</v>
      </c>
      <c r="N15">
        <f>LONFTE*E15</f>
        <v>12046654.115063438</v>
      </c>
      <c r="O15">
        <f>PeakDays*F15</f>
        <v>4300543.1037432998</v>
      </c>
      <c r="P15">
        <f>Spring*G15</f>
        <v>0</v>
      </c>
      <c r="Q15">
        <f>Fall*H15</f>
        <v>0</v>
      </c>
      <c r="R15">
        <f>trend*I15</f>
        <v>-215696.82601361399</v>
      </c>
      <c r="S15">
        <f t="shared" si="3"/>
        <v>25487524.852163401</v>
      </c>
    </row>
    <row r="16" spans="1:19" x14ac:dyDescent="0.25">
      <c r="A16" s="5">
        <f>'Monthly Data'!A16</f>
        <v>38777</v>
      </c>
      <c r="B16" s="20">
        <f>'Monthly Data'!B16</f>
        <v>24126650.760000002</v>
      </c>
      <c r="C16">
        <v>533.91</v>
      </c>
      <c r="D16">
        <v>0.22</v>
      </c>
      <c r="E16">
        <v>256</v>
      </c>
      <c r="F16">
        <v>23</v>
      </c>
      <c r="G16">
        <f>'Monthly Data'!G16</f>
        <v>1</v>
      </c>
      <c r="H16">
        <f>'Monthly Data'!H16</f>
        <v>0</v>
      </c>
      <c r="I16">
        <f>'Monthly Data'!I16</f>
        <v>2</v>
      </c>
      <c r="K16">
        <f t="shared" si="1"/>
        <v>1935533.30592324</v>
      </c>
      <c r="L16">
        <f>LondonHDD*C16</f>
        <v>6092848.0303527955</v>
      </c>
      <c r="M16">
        <f>LondonCDD*D16</f>
        <v>9927.3006870295503</v>
      </c>
      <c r="N16">
        <f>LONFTE*E16</f>
        <v>11981132.297809793</v>
      </c>
      <c r="O16">
        <f>PeakDays*F16</f>
        <v>4945624.569304795</v>
      </c>
      <c r="P16">
        <f>Spring*G16</f>
        <v>-920536.49162735697</v>
      </c>
      <c r="Q16">
        <f>Fall*H16</f>
        <v>0</v>
      </c>
      <c r="R16">
        <f>trend*I16</f>
        <v>-215696.82601361399</v>
      </c>
      <c r="S16">
        <f t="shared" si="3"/>
        <v>23828832.186436679</v>
      </c>
    </row>
    <row r="17" spans="1:19" x14ac:dyDescent="0.25">
      <c r="A17" s="5">
        <f>'Monthly Data'!A17</f>
        <v>38808</v>
      </c>
      <c r="B17" s="20">
        <f>'Monthly Data'!B17</f>
        <v>19562803.740000002</v>
      </c>
      <c r="C17">
        <v>312.88</v>
      </c>
      <c r="D17">
        <v>0.32</v>
      </c>
      <c r="E17">
        <v>260.7</v>
      </c>
      <c r="F17">
        <v>18</v>
      </c>
      <c r="G17">
        <f>'Monthly Data'!G17</f>
        <v>1</v>
      </c>
      <c r="H17">
        <f>'Monthly Data'!H17</f>
        <v>0</v>
      </c>
      <c r="I17">
        <f>'Monthly Data'!I17</f>
        <v>2</v>
      </c>
      <c r="K17">
        <f t="shared" si="1"/>
        <v>1935533.30592324</v>
      </c>
      <c r="L17">
        <f>LondonHDD*C17</f>
        <v>3570508.6844913615</v>
      </c>
      <c r="M17">
        <f>LondonCDD*D17</f>
        <v>14439.710090224802</v>
      </c>
      <c r="N17">
        <f>LONFTE*E17</f>
        <v>12201098.398589894</v>
      </c>
      <c r="O17">
        <f>PeakDays*F17</f>
        <v>3870488.7933689696</v>
      </c>
      <c r="P17">
        <f>Spring*G17</f>
        <v>-920536.49162735697</v>
      </c>
      <c r="Q17">
        <f>Fall*H17</f>
        <v>0</v>
      </c>
      <c r="R17">
        <f>trend*I17</f>
        <v>-215696.82601361399</v>
      </c>
      <c r="S17">
        <f t="shared" si="3"/>
        <v>20455835.574822716</v>
      </c>
    </row>
    <row r="18" spans="1:19" x14ac:dyDescent="0.25">
      <c r="A18" s="5">
        <f>'Monthly Data'!A18</f>
        <v>38838</v>
      </c>
      <c r="B18" s="20">
        <f>'Monthly Data'!B18</f>
        <v>19991986.050000001</v>
      </c>
      <c r="C18">
        <v>145.96</v>
      </c>
      <c r="D18">
        <v>16.98</v>
      </c>
      <c r="E18">
        <v>267.3</v>
      </c>
      <c r="F18">
        <v>22</v>
      </c>
      <c r="G18">
        <f>'Monthly Data'!G18</f>
        <v>1</v>
      </c>
      <c r="H18">
        <f>'Monthly Data'!H18</f>
        <v>0</v>
      </c>
      <c r="I18">
        <f>'Monthly Data'!I18</f>
        <v>2</v>
      </c>
      <c r="K18">
        <f t="shared" si="1"/>
        <v>1935533.30592324</v>
      </c>
      <c r="L18">
        <f>LondonHDD*C18</f>
        <v>1665659.1907068498</v>
      </c>
      <c r="M18">
        <f>LondonCDD*D18</f>
        <v>766207.11666255351</v>
      </c>
      <c r="N18">
        <f>LONFTE*E18</f>
        <v>12509986.965642804</v>
      </c>
      <c r="O18">
        <f>PeakDays*F18</f>
        <v>4730597.4141176296</v>
      </c>
      <c r="P18">
        <f>Spring*G18</f>
        <v>-920536.49162735697</v>
      </c>
      <c r="Q18">
        <f>Fall*H18</f>
        <v>0</v>
      </c>
      <c r="R18">
        <f>trend*I18</f>
        <v>-215696.82601361399</v>
      </c>
      <c r="S18">
        <f t="shared" si="3"/>
        <v>20471750.675412107</v>
      </c>
    </row>
    <row r="19" spans="1:19" x14ac:dyDescent="0.25">
      <c r="A19" s="5">
        <f>'Monthly Data'!A19</f>
        <v>38869</v>
      </c>
      <c r="B19" s="20">
        <f>'Monthly Data'!B19</f>
        <v>20889575.020000003</v>
      </c>
      <c r="C19">
        <v>30.95</v>
      </c>
      <c r="D19">
        <v>59.64</v>
      </c>
      <c r="E19">
        <v>270.7</v>
      </c>
      <c r="F19">
        <v>22</v>
      </c>
      <c r="G19">
        <f>'Monthly Data'!G19</f>
        <v>0</v>
      </c>
      <c r="H19">
        <f>'Monthly Data'!H19</f>
        <v>0</v>
      </c>
      <c r="I19">
        <f>'Monthly Data'!I19</f>
        <v>2</v>
      </c>
      <c r="K19">
        <f t="shared" si="1"/>
        <v>1935533.30592324</v>
      </c>
      <c r="L19">
        <f>LondonHDD*C19</f>
        <v>353193.69657698681</v>
      </c>
      <c r="M19">
        <f>LondonCDD*D19</f>
        <v>2691200.9680656474</v>
      </c>
      <c r="N19">
        <f>LONFTE*E19</f>
        <v>12669111.378973089</v>
      </c>
      <c r="O19">
        <f>PeakDays*F19</f>
        <v>4730597.4141176296</v>
      </c>
      <c r="P19">
        <f>Spring*G19</f>
        <v>0</v>
      </c>
      <c r="Q19">
        <f>Fall*H19</f>
        <v>0</v>
      </c>
      <c r="R19">
        <f>trend*I19</f>
        <v>-215696.82601361399</v>
      </c>
      <c r="S19">
        <f t="shared" si="3"/>
        <v>22163939.93764298</v>
      </c>
    </row>
    <row r="20" spans="1:19" x14ac:dyDescent="0.25">
      <c r="A20" s="5">
        <f>'Monthly Data'!A20</f>
        <v>38899</v>
      </c>
      <c r="B20" s="20">
        <f>'Monthly Data'!B20</f>
        <v>24737970.199999999</v>
      </c>
      <c r="C20">
        <v>6</v>
      </c>
      <c r="D20">
        <v>109.95</v>
      </c>
      <c r="E20">
        <v>272.60000000000002</v>
      </c>
      <c r="F20">
        <v>20</v>
      </c>
      <c r="G20">
        <f>'Monthly Data'!G20</f>
        <v>0</v>
      </c>
      <c r="H20">
        <f>'Monthly Data'!H20</f>
        <v>0</v>
      </c>
      <c r="I20">
        <f>'Monthly Data'!I20</f>
        <v>2</v>
      </c>
      <c r="K20">
        <f t="shared" si="1"/>
        <v>1935533.30592324</v>
      </c>
      <c r="L20">
        <f>LondonHDD*C20</f>
        <v>68470.506606201001</v>
      </c>
      <c r="M20">
        <f>LondonCDD*D20</f>
        <v>4961394.1388131781</v>
      </c>
      <c r="N20">
        <f>LONFTE*E20</f>
        <v>12758033.845245898</v>
      </c>
      <c r="O20">
        <f>PeakDays*F20</f>
        <v>4300543.1037432998</v>
      </c>
      <c r="P20">
        <f>Spring*G20</f>
        <v>0</v>
      </c>
      <c r="Q20">
        <f>Fall*H20</f>
        <v>0</v>
      </c>
      <c r="R20">
        <f>trend*I20</f>
        <v>-215696.82601361399</v>
      </c>
      <c r="S20">
        <f t="shared" si="3"/>
        <v>23808278.074318204</v>
      </c>
    </row>
    <row r="21" spans="1:19" x14ac:dyDescent="0.25">
      <c r="A21" s="5">
        <f>'Monthly Data'!A21</f>
        <v>38930</v>
      </c>
      <c r="B21" s="20">
        <f>'Monthly Data'!B21</f>
        <v>22593665.560000002</v>
      </c>
      <c r="C21">
        <v>11.72</v>
      </c>
      <c r="D21">
        <v>76.849999999999994</v>
      </c>
      <c r="E21">
        <v>273.3</v>
      </c>
      <c r="F21">
        <v>22</v>
      </c>
      <c r="G21">
        <f>'Monthly Data'!G21</f>
        <v>0</v>
      </c>
      <c r="H21">
        <f>'Monthly Data'!H21</f>
        <v>0</v>
      </c>
      <c r="I21">
        <f>'Monthly Data'!I21</f>
        <v>2</v>
      </c>
      <c r="K21">
        <f t="shared" si="1"/>
        <v>1935533.30592324</v>
      </c>
      <c r="L21">
        <f>LondonHDD*C21</f>
        <v>133745.72290411263</v>
      </c>
      <c r="M21">
        <f>LondonCDD*D21</f>
        <v>3467786.6263555498</v>
      </c>
      <c r="N21">
        <f>LONFTE*E21</f>
        <v>12790794.753872721</v>
      </c>
      <c r="O21">
        <f>PeakDays*F21</f>
        <v>4730597.4141176296</v>
      </c>
      <c r="P21">
        <f>Spring*G21</f>
        <v>0</v>
      </c>
      <c r="Q21">
        <f>Fall*H21</f>
        <v>0</v>
      </c>
      <c r="R21">
        <f>trend*I21</f>
        <v>-215696.82601361399</v>
      </c>
      <c r="S21">
        <f t="shared" si="3"/>
        <v>22842760.997159641</v>
      </c>
    </row>
    <row r="22" spans="1:19" x14ac:dyDescent="0.25">
      <c r="A22" s="5">
        <f>'Monthly Data'!A22</f>
        <v>38961</v>
      </c>
      <c r="B22" s="20">
        <f>'Monthly Data'!B22</f>
        <v>19182041.209999997</v>
      </c>
      <c r="C22">
        <v>72.849999999999994</v>
      </c>
      <c r="D22">
        <v>24.35</v>
      </c>
      <c r="E22">
        <v>272.8</v>
      </c>
      <c r="F22">
        <v>20</v>
      </c>
      <c r="G22">
        <f>'Monthly Data'!G22</f>
        <v>0</v>
      </c>
      <c r="H22">
        <f>'Monthly Data'!H22</f>
        <v>1</v>
      </c>
      <c r="I22">
        <f>'Monthly Data'!I22</f>
        <v>2</v>
      </c>
      <c r="K22">
        <f t="shared" si="1"/>
        <v>1935533.30592324</v>
      </c>
      <c r="L22">
        <f>LondonHDD*C22</f>
        <v>831346.06771029043</v>
      </c>
      <c r="M22">
        <f>LondonCDD*D22</f>
        <v>1098771.6896780436</v>
      </c>
      <c r="N22">
        <f>LONFTE*E22</f>
        <v>12767394.104853561</v>
      </c>
      <c r="O22">
        <f>PeakDays*F22</f>
        <v>4300543.1037432998</v>
      </c>
      <c r="P22">
        <f>Spring*G22</f>
        <v>0</v>
      </c>
      <c r="Q22">
        <f>Fall*H22</f>
        <v>-746255.995185229</v>
      </c>
      <c r="R22">
        <f>trend*I22</f>
        <v>-215696.82601361399</v>
      </c>
      <c r="S22">
        <f t="shared" si="3"/>
        <v>19971635.450709593</v>
      </c>
    </row>
    <row r="23" spans="1:19" x14ac:dyDescent="0.25">
      <c r="A23" s="5">
        <f>'Monthly Data'!A23</f>
        <v>38991</v>
      </c>
      <c r="B23" s="20">
        <f>'Monthly Data'!B23</f>
        <v>21407417.84</v>
      </c>
      <c r="C23">
        <v>241.64</v>
      </c>
      <c r="D23">
        <v>3.42</v>
      </c>
      <c r="E23">
        <v>270.8</v>
      </c>
      <c r="F23">
        <v>21</v>
      </c>
      <c r="G23">
        <f>'Monthly Data'!G23</f>
        <v>0</v>
      </c>
      <c r="H23">
        <f>'Monthly Data'!H23</f>
        <v>1</v>
      </c>
      <c r="I23">
        <f>'Monthly Data'!I23</f>
        <v>2</v>
      </c>
      <c r="K23">
        <f t="shared" si="1"/>
        <v>1935533.30592324</v>
      </c>
      <c r="L23">
        <f>LondonHDD*C23</f>
        <v>2757535.5360537348</v>
      </c>
      <c r="M23">
        <f>LondonCDD*D23</f>
        <v>154324.40158927755</v>
      </c>
      <c r="N23">
        <f>LONFTE*E23</f>
        <v>12673791.508776922</v>
      </c>
      <c r="O23">
        <f>PeakDays*F23</f>
        <v>4515570.2589304643</v>
      </c>
      <c r="P23">
        <f>Spring*G23</f>
        <v>0</v>
      </c>
      <c r="Q23">
        <f>Fall*H23</f>
        <v>-746255.995185229</v>
      </c>
      <c r="R23">
        <f>trend*I23</f>
        <v>-215696.82601361399</v>
      </c>
      <c r="S23">
        <f t="shared" si="3"/>
        <v>21074802.190074794</v>
      </c>
    </row>
    <row r="24" spans="1:19" x14ac:dyDescent="0.25">
      <c r="A24" s="5">
        <f>'Monthly Data'!A24</f>
        <v>39022</v>
      </c>
      <c r="B24" s="20">
        <f>'Monthly Data'!B24</f>
        <v>22027561.960000001</v>
      </c>
      <c r="C24">
        <v>414.34</v>
      </c>
      <c r="D24">
        <v>0</v>
      </c>
      <c r="E24">
        <v>267.10000000000002</v>
      </c>
      <c r="F24">
        <v>22</v>
      </c>
      <c r="G24">
        <f>'Monthly Data'!G24</f>
        <v>0</v>
      </c>
      <c r="H24">
        <f>'Monthly Data'!H24</f>
        <v>1</v>
      </c>
      <c r="I24">
        <f>'Monthly Data'!I24</f>
        <v>2</v>
      </c>
      <c r="K24">
        <f t="shared" si="1"/>
        <v>1935533.30592324</v>
      </c>
      <c r="L24">
        <f>LondonHDD*C24</f>
        <v>4728344.9512022203</v>
      </c>
      <c r="M24">
        <f>LondonCDD*D24</f>
        <v>0</v>
      </c>
      <c r="N24">
        <f>LONFTE*E24</f>
        <v>12500626.706035141</v>
      </c>
      <c r="O24">
        <f>PeakDays*F24</f>
        <v>4730597.4141176296</v>
      </c>
      <c r="P24">
        <f>Spring*G24</f>
        <v>0</v>
      </c>
      <c r="Q24">
        <f>Fall*H24</f>
        <v>-746255.995185229</v>
      </c>
      <c r="R24">
        <f>trend*I24</f>
        <v>-215696.82601361399</v>
      </c>
      <c r="S24">
        <f t="shared" si="3"/>
        <v>22933149.556079388</v>
      </c>
    </row>
    <row r="25" spans="1:19" x14ac:dyDescent="0.25">
      <c r="A25" s="5">
        <f>'Monthly Data'!A25</f>
        <v>39052</v>
      </c>
      <c r="B25" s="20">
        <f>'Monthly Data'!B25</f>
        <v>25361773.539999999</v>
      </c>
      <c r="C25">
        <v>630.9</v>
      </c>
      <c r="D25">
        <v>0</v>
      </c>
      <c r="E25">
        <v>267.7</v>
      </c>
      <c r="F25">
        <v>19</v>
      </c>
      <c r="G25">
        <f>'Monthly Data'!G25</f>
        <v>0</v>
      </c>
      <c r="H25">
        <f>'Monthly Data'!H25</f>
        <v>0</v>
      </c>
      <c r="I25">
        <f>'Monthly Data'!I25</f>
        <v>2</v>
      </c>
      <c r="K25">
        <f t="shared" si="1"/>
        <v>1935533.30592324</v>
      </c>
      <c r="L25">
        <f>LondonHDD*C25</f>
        <v>7199673.7696420345</v>
      </c>
      <c r="M25">
        <f>LondonCDD*D25</f>
        <v>0</v>
      </c>
      <c r="N25">
        <f>LONFTE*E25</f>
        <v>12528707.484858131</v>
      </c>
      <c r="O25">
        <f>PeakDays*F25</f>
        <v>4085515.9485561349</v>
      </c>
      <c r="P25">
        <f>Spring*G25</f>
        <v>0</v>
      </c>
      <c r="Q25">
        <f>Fall*H25</f>
        <v>0</v>
      </c>
      <c r="R25">
        <f>trend*I25</f>
        <v>-215696.82601361399</v>
      </c>
      <c r="S25">
        <f t="shared" si="3"/>
        <v>25533733.682965927</v>
      </c>
    </row>
    <row r="26" spans="1:19" x14ac:dyDescent="0.25">
      <c r="A26" s="5">
        <f>'Monthly Data'!A26</f>
        <v>39083</v>
      </c>
      <c r="B26" s="20">
        <f>'Monthly Data'!B26</f>
        <v>25989297.806666661</v>
      </c>
      <c r="C26">
        <v>716.23</v>
      </c>
      <c r="D26">
        <v>0</v>
      </c>
      <c r="E26">
        <v>263.3</v>
      </c>
      <c r="F26">
        <v>22</v>
      </c>
      <c r="G26">
        <f>'Monthly Data'!G26</f>
        <v>0</v>
      </c>
      <c r="H26">
        <f>'Monthly Data'!H26</f>
        <v>0</v>
      </c>
      <c r="I26">
        <f>'Monthly Data'!I26</f>
        <v>3</v>
      </c>
      <c r="K26">
        <f t="shared" si="1"/>
        <v>1935533.30592324</v>
      </c>
      <c r="L26">
        <f>LondonHDD*C26</f>
        <v>8173438.4910932239</v>
      </c>
      <c r="M26">
        <f>LondonCDD*D26</f>
        <v>0</v>
      </c>
      <c r="N26">
        <f>LONFTE*E26</f>
        <v>12322781.773489526</v>
      </c>
      <c r="O26">
        <f>PeakDays*F26</f>
        <v>4730597.4141176296</v>
      </c>
      <c r="P26">
        <f>Spring*G26</f>
        <v>0</v>
      </c>
      <c r="Q26">
        <f>Fall*H26</f>
        <v>0</v>
      </c>
      <c r="R26">
        <f>trend*I26</f>
        <v>-323545.239020421</v>
      </c>
      <c r="S26">
        <f t="shared" si="3"/>
        <v>26838805.7456032</v>
      </c>
    </row>
    <row r="27" spans="1:19" x14ac:dyDescent="0.25">
      <c r="A27" s="5">
        <f>'Monthly Data'!A27</f>
        <v>39114</v>
      </c>
      <c r="B27" s="20">
        <f>'Monthly Data'!B27</f>
        <v>25405002.176666662</v>
      </c>
      <c r="C27">
        <v>650.25</v>
      </c>
      <c r="D27">
        <v>0</v>
      </c>
      <c r="E27">
        <v>261.2</v>
      </c>
      <c r="F27">
        <v>20</v>
      </c>
      <c r="G27">
        <f>'Monthly Data'!G27</f>
        <v>0</v>
      </c>
      <c r="H27">
        <f>'Monthly Data'!H27</f>
        <v>0</v>
      </c>
      <c r="I27">
        <f>'Monthly Data'!I27</f>
        <v>3</v>
      </c>
      <c r="K27">
        <f t="shared" si="1"/>
        <v>1935533.30592324</v>
      </c>
      <c r="L27">
        <f>LondonHDD*C27</f>
        <v>7420491.1534470338</v>
      </c>
      <c r="M27">
        <f>LondonCDD*D27</f>
        <v>0</v>
      </c>
      <c r="N27">
        <f>LONFTE*E27</f>
        <v>12224499.047609054</v>
      </c>
      <c r="O27">
        <f>PeakDays*F27</f>
        <v>4300543.1037432998</v>
      </c>
      <c r="P27">
        <f>Spring*G27</f>
        <v>0</v>
      </c>
      <c r="Q27">
        <f>Fall*H27</f>
        <v>0</v>
      </c>
      <c r="R27">
        <f>trend*I27</f>
        <v>-323545.239020421</v>
      </c>
      <c r="S27">
        <f t="shared" si="3"/>
        <v>25557521.371702205</v>
      </c>
    </row>
    <row r="28" spans="1:19" x14ac:dyDescent="0.25">
      <c r="A28" s="5">
        <f>'Monthly Data'!A28</f>
        <v>39142</v>
      </c>
      <c r="B28" s="20">
        <f>'Monthly Data'!B28</f>
        <v>24292353.446666665</v>
      </c>
      <c r="C28">
        <v>533.91</v>
      </c>
      <c r="D28">
        <v>0.22</v>
      </c>
      <c r="E28">
        <v>257.7</v>
      </c>
      <c r="F28">
        <v>22</v>
      </c>
      <c r="G28">
        <f>'Monthly Data'!G28</f>
        <v>1</v>
      </c>
      <c r="H28">
        <f>'Monthly Data'!H28</f>
        <v>0</v>
      </c>
      <c r="I28">
        <f>'Monthly Data'!I28</f>
        <v>3</v>
      </c>
      <c r="K28">
        <f t="shared" si="1"/>
        <v>1935533.30592324</v>
      </c>
      <c r="L28">
        <f>LondonHDD*C28</f>
        <v>6092848.0303527955</v>
      </c>
      <c r="M28">
        <f>LondonCDD*D28</f>
        <v>9927.3006870295503</v>
      </c>
      <c r="N28">
        <f>LONFTE*E28</f>
        <v>12060694.504474936</v>
      </c>
      <c r="O28">
        <f>PeakDays*F28</f>
        <v>4730597.4141176296</v>
      </c>
      <c r="P28">
        <f>Spring*G28</f>
        <v>-920536.49162735697</v>
      </c>
      <c r="Q28">
        <f>Fall*H28</f>
        <v>0</v>
      </c>
      <c r="R28">
        <f>trend*I28</f>
        <v>-323545.239020421</v>
      </c>
      <c r="S28">
        <f t="shared" si="3"/>
        <v>23585518.82490785</v>
      </c>
    </row>
    <row r="29" spans="1:19" x14ac:dyDescent="0.25">
      <c r="A29" s="5">
        <f>'Monthly Data'!A29</f>
        <v>39173</v>
      </c>
      <c r="B29" s="20">
        <f>'Monthly Data'!B29</f>
        <v>21175397.006666664</v>
      </c>
      <c r="C29">
        <v>312.88</v>
      </c>
      <c r="D29">
        <v>0.32</v>
      </c>
      <c r="E29">
        <v>260.60000000000002</v>
      </c>
      <c r="F29">
        <v>19</v>
      </c>
      <c r="G29">
        <f>'Monthly Data'!G29</f>
        <v>1</v>
      </c>
      <c r="H29">
        <f>'Monthly Data'!H29</f>
        <v>0</v>
      </c>
      <c r="I29">
        <f>'Monthly Data'!I29</f>
        <v>3</v>
      </c>
      <c r="K29">
        <f t="shared" si="1"/>
        <v>1935533.30592324</v>
      </c>
      <c r="L29">
        <f>LondonHDD*C29</f>
        <v>3570508.6844913615</v>
      </c>
      <c r="M29">
        <f>LondonCDD*D29</f>
        <v>14439.710090224802</v>
      </c>
      <c r="N29">
        <f>LONFTE*E29</f>
        <v>12196418.268786063</v>
      </c>
      <c r="O29">
        <f>PeakDays*F29</f>
        <v>4085515.9485561349</v>
      </c>
      <c r="P29">
        <f>Spring*G29</f>
        <v>-920536.49162735697</v>
      </c>
      <c r="Q29">
        <f>Fall*H29</f>
        <v>0</v>
      </c>
      <c r="R29">
        <f>trend*I29</f>
        <v>-323545.239020421</v>
      </c>
      <c r="S29">
        <f t="shared" si="3"/>
        <v>20558334.187199246</v>
      </c>
    </row>
    <row r="30" spans="1:19" x14ac:dyDescent="0.25">
      <c r="A30" s="5">
        <f>'Monthly Data'!A30</f>
        <v>39203</v>
      </c>
      <c r="B30" s="20">
        <f>'Monthly Data'!B30</f>
        <v>19844241.896666665</v>
      </c>
      <c r="C30">
        <v>145.96</v>
      </c>
      <c r="D30">
        <v>16.98</v>
      </c>
      <c r="E30">
        <v>264.8</v>
      </c>
      <c r="F30">
        <v>22</v>
      </c>
      <c r="G30">
        <f>'Monthly Data'!G30</f>
        <v>1</v>
      </c>
      <c r="H30">
        <f>'Monthly Data'!H30</f>
        <v>0</v>
      </c>
      <c r="I30">
        <f>'Monthly Data'!I30</f>
        <v>3</v>
      </c>
      <c r="K30">
        <f t="shared" si="1"/>
        <v>1935533.30592324</v>
      </c>
      <c r="L30">
        <f>LondonHDD*C30</f>
        <v>1665659.1907068498</v>
      </c>
      <c r="M30">
        <f>LondonCDD*D30</f>
        <v>766207.11666255351</v>
      </c>
      <c r="N30">
        <f>LONFTE*E30</f>
        <v>12392983.720547006</v>
      </c>
      <c r="O30">
        <f>PeakDays*F30</f>
        <v>4730597.4141176296</v>
      </c>
      <c r="P30">
        <f>Spring*G30</f>
        <v>-920536.49162735697</v>
      </c>
      <c r="Q30">
        <f>Fall*H30</f>
        <v>0</v>
      </c>
      <c r="R30">
        <f>trend*I30</f>
        <v>-323545.239020421</v>
      </c>
      <c r="S30">
        <f t="shared" si="3"/>
        <v>20246899.017309498</v>
      </c>
    </row>
    <row r="31" spans="1:19" x14ac:dyDescent="0.25">
      <c r="A31" s="5">
        <f>'Monthly Data'!A31</f>
        <v>39234</v>
      </c>
      <c r="B31" s="20">
        <f>'Monthly Data'!B31</f>
        <v>22507117.626666661</v>
      </c>
      <c r="C31">
        <v>30.95</v>
      </c>
      <c r="D31">
        <v>59.64</v>
      </c>
      <c r="E31">
        <v>268.39999999999998</v>
      </c>
      <c r="F31">
        <v>21</v>
      </c>
      <c r="G31">
        <f>'Monthly Data'!G31</f>
        <v>0</v>
      </c>
      <c r="H31">
        <f>'Monthly Data'!H31</f>
        <v>0</v>
      </c>
      <c r="I31">
        <f>'Monthly Data'!I31</f>
        <v>3</v>
      </c>
      <c r="K31">
        <f t="shared" si="1"/>
        <v>1935533.30592324</v>
      </c>
      <c r="L31">
        <f>LondonHDD*C31</f>
        <v>353193.69657698681</v>
      </c>
      <c r="M31">
        <f>LondonCDD*D31</f>
        <v>2691200.9680656474</v>
      </c>
      <c r="N31">
        <f>LONFTE*E31</f>
        <v>12561468.393484954</v>
      </c>
      <c r="O31">
        <f>PeakDays*F31</f>
        <v>4515570.2589304643</v>
      </c>
      <c r="P31">
        <f>Spring*G31</f>
        <v>0</v>
      </c>
      <c r="Q31">
        <f>Fall*H31</f>
        <v>0</v>
      </c>
      <c r="R31">
        <f>trend*I31</f>
        <v>-323545.239020421</v>
      </c>
      <c r="S31">
        <f t="shared" si="3"/>
        <v>21733421.383960869</v>
      </c>
    </row>
    <row r="32" spans="1:19" x14ac:dyDescent="0.25">
      <c r="A32" s="5">
        <f>'Monthly Data'!A32</f>
        <v>39264</v>
      </c>
      <c r="B32" s="20">
        <f>'Monthly Data'!B32</f>
        <v>22641026.906666666</v>
      </c>
      <c r="C32">
        <v>6</v>
      </c>
      <c r="D32">
        <v>109.95</v>
      </c>
      <c r="E32">
        <v>276.10000000000002</v>
      </c>
      <c r="F32">
        <v>21</v>
      </c>
      <c r="G32">
        <f>'Monthly Data'!G32</f>
        <v>0</v>
      </c>
      <c r="H32">
        <f>'Monthly Data'!H32</f>
        <v>0</v>
      </c>
      <c r="I32">
        <f>'Monthly Data'!I32</f>
        <v>3</v>
      </c>
      <c r="K32">
        <f t="shared" si="1"/>
        <v>1935533.30592324</v>
      </c>
      <c r="L32">
        <f>LondonHDD*C32</f>
        <v>68470.506606201001</v>
      </c>
      <c r="M32">
        <f>LondonCDD*D32</f>
        <v>4961394.1388131781</v>
      </c>
      <c r="N32">
        <f>LONFTE*E32</f>
        <v>12921838.388380015</v>
      </c>
      <c r="O32">
        <f>PeakDays*F32</f>
        <v>4515570.2589304643</v>
      </c>
      <c r="P32">
        <f>Spring*G32</f>
        <v>0</v>
      </c>
      <c r="Q32">
        <f>Fall*H32</f>
        <v>0</v>
      </c>
      <c r="R32">
        <f>trend*I32</f>
        <v>-323545.239020421</v>
      </c>
      <c r="S32">
        <f t="shared" si="3"/>
        <v>24079261.359632675</v>
      </c>
    </row>
    <row r="33" spans="1:19" x14ac:dyDescent="0.25">
      <c r="A33" s="5">
        <f>'Monthly Data'!A33</f>
        <v>39295</v>
      </c>
      <c r="B33" s="20">
        <f>'Monthly Data'!B33</f>
        <v>23733180.766666666</v>
      </c>
      <c r="C33">
        <v>11.72</v>
      </c>
      <c r="D33">
        <v>76.849999999999994</v>
      </c>
      <c r="E33">
        <v>278.39999999999998</v>
      </c>
      <c r="F33">
        <v>22</v>
      </c>
      <c r="G33">
        <f>'Monthly Data'!G33</f>
        <v>0</v>
      </c>
      <c r="H33">
        <f>'Monthly Data'!H33</f>
        <v>0</v>
      </c>
      <c r="I33">
        <f>'Monthly Data'!I33</f>
        <v>3</v>
      </c>
      <c r="K33">
        <f t="shared" si="1"/>
        <v>1935533.30592324</v>
      </c>
      <c r="L33">
        <f>LondonHDD*C33</f>
        <v>133745.72290411263</v>
      </c>
      <c r="M33">
        <f>LondonCDD*D33</f>
        <v>3467786.6263555498</v>
      </c>
      <c r="N33">
        <f>LONFTE*E33</f>
        <v>13029481.373868149</v>
      </c>
      <c r="O33">
        <f>PeakDays*F33</f>
        <v>4730597.4141176296</v>
      </c>
      <c r="P33">
        <f>Spring*G33</f>
        <v>0</v>
      </c>
      <c r="Q33">
        <f>Fall*H33</f>
        <v>0</v>
      </c>
      <c r="R33">
        <f>trend*I33</f>
        <v>-323545.239020421</v>
      </c>
      <c r="S33">
        <f t="shared" si="3"/>
        <v>22973599.204148259</v>
      </c>
    </row>
    <row r="34" spans="1:19" x14ac:dyDescent="0.25">
      <c r="A34" s="5">
        <f>'Monthly Data'!A34</f>
        <v>39326</v>
      </c>
      <c r="B34" s="20">
        <f>'Monthly Data'!B34</f>
        <v>20748753.376666665</v>
      </c>
      <c r="C34">
        <v>72.849999999999994</v>
      </c>
      <c r="D34">
        <v>24.35</v>
      </c>
      <c r="E34">
        <v>281.2</v>
      </c>
      <c r="F34">
        <v>19</v>
      </c>
      <c r="G34">
        <f>'Monthly Data'!G34</f>
        <v>0</v>
      </c>
      <c r="H34">
        <f>'Monthly Data'!H34</f>
        <v>1</v>
      </c>
      <c r="I34">
        <f>'Monthly Data'!I34</f>
        <v>3</v>
      </c>
      <c r="K34">
        <f t="shared" si="1"/>
        <v>1935533.30592324</v>
      </c>
      <c r="L34">
        <f>LondonHDD*C34</f>
        <v>831346.06771029043</v>
      </c>
      <c r="M34">
        <f>LondonCDD*D34</f>
        <v>1098771.6896780436</v>
      </c>
      <c r="N34">
        <f>LONFTE*E34</f>
        <v>13160525.008375444</v>
      </c>
      <c r="O34">
        <f>PeakDays*F34</f>
        <v>4085515.9485561349</v>
      </c>
      <c r="P34">
        <f>Spring*G34</f>
        <v>0</v>
      </c>
      <c r="Q34">
        <f>Fall*H34</f>
        <v>-746255.995185229</v>
      </c>
      <c r="R34">
        <f>trend*I34</f>
        <v>-323545.239020421</v>
      </c>
      <c r="S34">
        <f t="shared" si="3"/>
        <v>20041890.786037501</v>
      </c>
    </row>
    <row r="35" spans="1:19" x14ac:dyDescent="0.25">
      <c r="A35" s="5">
        <f>'Monthly Data'!A35</f>
        <v>39356</v>
      </c>
      <c r="B35" s="20">
        <f>'Monthly Data'!B35</f>
        <v>21043161.836666662</v>
      </c>
      <c r="C35">
        <v>241.64</v>
      </c>
      <c r="D35">
        <v>3.42</v>
      </c>
      <c r="E35">
        <v>277.7</v>
      </c>
      <c r="F35">
        <v>22</v>
      </c>
      <c r="G35">
        <f>'Monthly Data'!G35</f>
        <v>0</v>
      </c>
      <c r="H35">
        <f>'Monthly Data'!H35</f>
        <v>1</v>
      </c>
      <c r="I35">
        <f>'Monthly Data'!I35</f>
        <v>3</v>
      </c>
      <c r="K35">
        <f t="shared" si="1"/>
        <v>1935533.30592324</v>
      </c>
      <c r="L35">
        <f>LondonHDD*C35</f>
        <v>2757535.5360537348</v>
      </c>
      <c r="M35">
        <f>LondonCDD*D35</f>
        <v>154324.40158927755</v>
      </c>
      <c r="N35">
        <f>LONFTE*E35</f>
        <v>12996720.465241326</v>
      </c>
      <c r="O35">
        <f>PeakDays*F35</f>
        <v>4730597.4141176296</v>
      </c>
      <c r="P35">
        <f>Spring*G35</f>
        <v>0</v>
      </c>
      <c r="Q35">
        <f>Fall*H35</f>
        <v>-746255.995185229</v>
      </c>
      <c r="R35">
        <f>trend*I35</f>
        <v>-323545.239020421</v>
      </c>
      <c r="S35">
        <f t="shared" si="3"/>
        <v>21504909.888719559</v>
      </c>
    </row>
    <row r="36" spans="1:19" x14ac:dyDescent="0.25">
      <c r="A36" s="5">
        <f>'Monthly Data'!A36</f>
        <v>39387</v>
      </c>
      <c r="B36" s="20">
        <f>'Monthly Data'!B36</f>
        <v>23066783.216666665</v>
      </c>
      <c r="C36">
        <v>414.34</v>
      </c>
      <c r="D36">
        <v>0</v>
      </c>
      <c r="E36">
        <v>273.10000000000002</v>
      </c>
      <c r="F36">
        <v>22</v>
      </c>
      <c r="G36">
        <f>'Monthly Data'!G36</f>
        <v>0</v>
      </c>
      <c r="H36">
        <f>'Monthly Data'!H36</f>
        <v>1</v>
      </c>
      <c r="I36">
        <f>'Monthly Data'!I36</f>
        <v>3</v>
      </c>
      <c r="K36">
        <f t="shared" si="1"/>
        <v>1935533.30592324</v>
      </c>
      <c r="L36">
        <f>LondonHDD*C36</f>
        <v>4728344.9512022203</v>
      </c>
      <c r="M36">
        <f>LondonCDD*D36</f>
        <v>0</v>
      </c>
      <c r="N36">
        <f>LONFTE*E36</f>
        <v>12781434.494265057</v>
      </c>
      <c r="O36">
        <f>PeakDays*F36</f>
        <v>4730597.4141176296</v>
      </c>
      <c r="P36">
        <f>Spring*G36</f>
        <v>0</v>
      </c>
      <c r="Q36">
        <f>Fall*H36</f>
        <v>-746255.995185229</v>
      </c>
      <c r="R36">
        <f>trend*I36</f>
        <v>-323545.239020421</v>
      </c>
      <c r="S36">
        <f t="shared" si="3"/>
        <v>23106108.931302495</v>
      </c>
    </row>
    <row r="37" spans="1:19" x14ac:dyDescent="0.25">
      <c r="A37" s="5">
        <f>'Monthly Data'!A37</f>
        <v>39417</v>
      </c>
      <c r="B37" s="20">
        <f>'Monthly Data'!B37</f>
        <v>27007513.506666664</v>
      </c>
      <c r="C37">
        <v>630.9</v>
      </c>
      <c r="D37">
        <v>0</v>
      </c>
      <c r="E37">
        <v>271.7</v>
      </c>
      <c r="F37">
        <v>19</v>
      </c>
      <c r="G37">
        <f>'Monthly Data'!G37</f>
        <v>0</v>
      </c>
      <c r="H37">
        <f>'Monthly Data'!H37</f>
        <v>0</v>
      </c>
      <c r="I37">
        <f>'Monthly Data'!I37</f>
        <v>3</v>
      </c>
      <c r="K37">
        <f t="shared" si="1"/>
        <v>1935533.30592324</v>
      </c>
      <c r="L37">
        <f>LondonHDD*C37</f>
        <v>7199673.7696420345</v>
      </c>
      <c r="M37">
        <f>LondonCDD*D37</f>
        <v>0</v>
      </c>
      <c r="N37">
        <f>LONFTE*E37</f>
        <v>12715912.677011408</v>
      </c>
      <c r="O37">
        <f>PeakDays*F37</f>
        <v>4085515.9485561349</v>
      </c>
      <c r="P37">
        <f>Spring*G37</f>
        <v>0</v>
      </c>
      <c r="Q37">
        <f>Fall*H37</f>
        <v>0</v>
      </c>
      <c r="R37">
        <f>trend*I37</f>
        <v>-323545.239020421</v>
      </c>
      <c r="S37">
        <f t="shared" si="3"/>
        <v>25613090.462112397</v>
      </c>
    </row>
    <row r="38" spans="1:19" x14ac:dyDescent="0.25">
      <c r="A38" s="5">
        <f>'Monthly Data'!A38</f>
        <v>39448</v>
      </c>
      <c r="B38" s="20">
        <f>'Monthly Data'!B38</f>
        <v>26898401.383333337</v>
      </c>
      <c r="C38">
        <v>716.23</v>
      </c>
      <c r="D38">
        <v>0</v>
      </c>
      <c r="E38">
        <v>269.10000000000002</v>
      </c>
      <c r="F38">
        <v>22</v>
      </c>
      <c r="G38">
        <f>'Monthly Data'!G38</f>
        <v>0</v>
      </c>
      <c r="H38">
        <f>'Monthly Data'!H38</f>
        <v>0</v>
      </c>
      <c r="I38">
        <f>'Monthly Data'!I38</f>
        <v>4</v>
      </c>
      <c r="K38">
        <f t="shared" si="1"/>
        <v>1935533.30592324</v>
      </c>
      <c r="L38">
        <f>LondonHDD*C38</f>
        <v>8173438.4910932239</v>
      </c>
      <c r="M38">
        <f>LondonCDD*D38</f>
        <v>0</v>
      </c>
      <c r="N38">
        <f>LONFTE*E38</f>
        <v>12594229.302111778</v>
      </c>
      <c r="O38">
        <f>PeakDays*F38</f>
        <v>4730597.4141176296</v>
      </c>
      <c r="P38">
        <f>Spring*G38</f>
        <v>0</v>
      </c>
      <c r="Q38">
        <f>Fall*H38</f>
        <v>0</v>
      </c>
      <c r="R38">
        <f>trend*I38</f>
        <v>-431393.65202722797</v>
      </c>
      <c r="S38">
        <f t="shared" si="3"/>
        <v>27002404.861218646</v>
      </c>
    </row>
    <row r="39" spans="1:19" x14ac:dyDescent="0.25">
      <c r="A39" s="5">
        <f>'Monthly Data'!A39</f>
        <v>39479</v>
      </c>
      <c r="B39" s="20">
        <f>'Monthly Data'!B39</f>
        <v>25491713.493333336</v>
      </c>
      <c r="C39">
        <v>650.25</v>
      </c>
      <c r="D39">
        <v>0</v>
      </c>
      <c r="E39">
        <v>269.39999999999998</v>
      </c>
      <c r="F39">
        <v>20</v>
      </c>
      <c r="G39">
        <f>'Monthly Data'!G39</f>
        <v>0</v>
      </c>
      <c r="H39">
        <f>'Monthly Data'!H39</f>
        <v>0</v>
      </c>
      <c r="I39">
        <f>'Monthly Data'!I39</f>
        <v>4</v>
      </c>
      <c r="K39">
        <f t="shared" si="1"/>
        <v>1935533.30592324</v>
      </c>
      <c r="L39">
        <f>LondonHDD*C39</f>
        <v>7420491.1534470338</v>
      </c>
      <c r="M39">
        <f>LondonCDD*D39</f>
        <v>0</v>
      </c>
      <c r="N39">
        <f>LONFTE*E39</f>
        <v>12608269.691523273</v>
      </c>
      <c r="O39">
        <f>PeakDays*F39</f>
        <v>4300543.1037432998</v>
      </c>
      <c r="P39">
        <f>Spring*G39</f>
        <v>0</v>
      </c>
      <c r="Q39">
        <f>Fall*H39</f>
        <v>0</v>
      </c>
      <c r="R39">
        <f>trend*I39</f>
        <v>-431393.65202722797</v>
      </c>
      <c r="S39">
        <f t="shared" si="3"/>
        <v>25833443.602609619</v>
      </c>
    </row>
    <row r="40" spans="1:19" x14ac:dyDescent="0.25">
      <c r="A40" s="5">
        <f>'Monthly Data'!A40</f>
        <v>39508</v>
      </c>
      <c r="B40" s="20">
        <f>'Monthly Data'!B40</f>
        <v>25384508.963333335</v>
      </c>
      <c r="C40">
        <v>533.91</v>
      </c>
      <c r="D40">
        <v>0.22</v>
      </c>
      <c r="E40">
        <v>267.10000000000002</v>
      </c>
      <c r="F40">
        <v>19</v>
      </c>
      <c r="G40">
        <f>'Monthly Data'!G40</f>
        <v>1</v>
      </c>
      <c r="H40">
        <f>'Monthly Data'!H40</f>
        <v>0</v>
      </c>
      <c r="I40">
        <f>'Monthly Data'!I40</f>
        <v>4</v>
      </c>
      <c r="K40">
        <f t="shared" si="1"/>
        <v>1935533.30592324</v>
      </c>
      <c r="L40">
        <f>LondonHDD*C40</f>
        <v>6092848.0303527955</v>
      </c>
      <c r="M40">
        <f>LondonCDD*D40</f>
        <v>9927.3006870295503</v>
      </c>
      <c r="N40">
        <f>LONFTE*E40</f>
        <v>12500626.706035141</v>
      </c>
      <c r="O40">
        <f>PeakDays*F40</f>
        <v>4085515.9485561349</v>
      </c>
      <c r="P40">
        <f>Spring*G40</f>
        <v>-920536.49162735697</v>
      </c>
      <c r="Q40">
        <f>Fall*H40</f>
        <v>0</v>
      </c>
      <c r="R40">
        <f>trend*I40</f>
        <v>-431393.65202722797</v>
      </c>
      <c r="S40">
        <f t="shared" si="3"/>
        <v>23272521.147899758</v>
      </c>
    </row>
    <row r="41" spans="1:19" x14ac:dyDescent="0.25">
      <c r="A41" s="5">
        <f>'Monthly Data'!A41</f>
        <v>39539</v>
      </c>
      <c r="B41" s="20">
        <f>'Monthly Data'!B41</f>
        <v>20527641.313333336</v>
      </c>
      <c r="C41">
        <v>312.88</v>
      </c>
      <c r="D41">
        <v>0.32</v>
      </c>
      <c r="E41">
        <v>266.7</v>
      </c>
      <c r="F41">
        <v>22</v>
      </c>
      <c r="G41">
        <f>'Monthly Data'!G41</f>
        <v>1</v>
      </c>
      <c r="H41">
        <f>'Monthly Data'!H41</f>
        <v>0</v>
      </c>
      <c r="I41">
        <f>'Monthly Data'!I41</f>
        <v>4</v>
      </c>
      <c r="K41">
        <f t="shared" si="1"/>
        <v>1935533.30592324</v>
      </c>
      <c r="L41">
        <f>LondonHDD*C41</f>
        <v>3570508.6844913615</v>
      </c>
      <c r="M41">
        <f>LondonCDD*D41</f>
        <v>14439.710090224802</v>
      </c>
      <c r="N41">
        <f>LONFTE*E41</f>
        <v>12481906.18681981</v>
      </c>
      <c r="O41">
        <f>PeakDays*F41</f>
        <v>4730597.4141176296</v>
      </c>
      <c r="P41">
        <f>Spring*G41</f>
        <v>-920536.49162735697</v>
      </c>
      <c r="Q41">
        <f>Fall*H41</f>
        <v>0</v>
      </c>
      <c r="R41">
        <f>trend*I41</f>
        <v>-431393.65202722797</v>
      </c>
      <c r="S41">
        <f t="shared" si="3"/>
        <v>21381055.157787684</v>
      </c>
    </row>
    <row r="42" spans="1:19" x14ac:dyDescent="0.25">
      <c r="A42" s="5">
        <f>'Monthly Data'!A42</f>
        <v>39569</v>
      </c>
      <c r="B42" s="20">
        <f>'Monthly Data'!B42</f>
        <v>19827797.303333335</v>
      </c>
      <c r="C42">
        <v>145.96</v>
      </c>
      <c r="D42">
        <v>16.98</v>
      </c>
      <c r="E42">
        <v>267.3</v>
      </c>
      <c r="F42">
        <v>21</v>
      </c>
      <c r="G42">
        <f>'Monthly Data'!G42</f>
        <v>1</v>
      </c>
      <c r="H42">
        <f>'Monthly Data'!H42</f>
        <v>0</v>
      </c>
      <c r="I42">
        <f>'Monthly Data'!I42</f>
        <v>4</v>
      </c>
      <c r="K42">
        <f t="shared" si="1"/>
        <v>1935533.30592324</v>
      </c>
      <c r="L42">
        <f>LondonHDD*C42</f>
        <v>1665659.1907068498</v>
      </c>
      <c r="M42">
        <f>LondonCDD*D42</f>
        <v>766207.11666255351</v>
      </c>
      <c r="N42">
        <f>LONFTE*E42</f>
        <v>12509986.965642804</v>
      </c>
      <c r="O42">
        <f>PeakDays*F42</f>
        <v>4515570.2589304643</v>
      </c>
      <c r="P42">
        <f>Spring*G42</f>
        <v>-920536.49162735697</v>
      </c>
      <c r="Q42">
        <f>Fall*H42</f>
        <v>0</v>
      </c>
      <c r="R42">
        <f>trend*I42</f>
        <v>-431393.65202722797</v>
      </c>
      <c r="S42">
        <f t="shared" si="3"/>
        <v>20041026.694211327</v>
      </c>
    </row>
    <row r="43" spans="1:19" x14ac:dyDescent="0.25">
      <c r="A43" s="5">
        <f>'Monthly Data'!A43</f>
        <v>39600</v>
      </c>
      <c r="B43" s="20">
        <f>'Monthly Data'!B43</f>
        <v>21414260.283333335</v>
      </c>
      <c r="C43">
        <v>30.95</v>
      </c>
      <c r="D43">
        <v>59.64</v>
      </c>
      <c r="E43">
        <v>271.39999999999998</v>
      </c>
      <c r="F43">
        <v>21</v>
      </c>
      <c r="G43">
        <f>'Monthly Data'!G43</f>
        <v>0</v>
      </c>
      <c r="H43">
        <f>'Monthly Data'!H43</f>
        <v>0</v>
      </c>
      <c r="I43">
        <f>'Monthly Data'!I43</f>
        <v>4</v>
      </c>
      <c r="K43">
        <f t="shared" si="1"/>
        <v>1935533.30592324</v>
      </c>
      <c r="L43">
        <f>LondonHDD*C43</f>
        <v>353193.69657698681</v>
      </c>
      <c r="M43">
        <f>LondonCDD*D43</f>
        <v>2691200.9680656474</v>
      </c>
      <c r="N43">
        <f>LONFTE*E43</f>
        <v>12701872.287599912</v>
      </c>
      <c r="O43">
        <f>PeakDays*F43</f>
        <v>4515570.2589304643</v>
      </c>
      <c r="P43">
        <f>Spring*G43</f>
        <v>0</v>
      </c>
      <c r="Q43">
        <f>Fall*H43</f>
        <v>0</v>
      </c>
      <c r="R43">
        <f>trend*I43</f>
        <v>-431393.65202722797</v>
      </c>
      <c r="S43">
        <f t="shared" si="3"/>
        <v>21765976.865069021</v>
      </c>
    </row>
    <row r="44" spans="1:19" x14ac:dyDescent="0.25">
      <c r="A44" s="5">
        <f>'Monthly Data'!A44</f>
        <v>39630</v>
      </c>
      <c r="B44" s="20">
        <f>'Monthly Data'!B44</f>
        <v>23762525.153333336</v>
      </c>
      <c r="C44">
        <v>6</v>
      </c>
      <c r="D44">
        <v>109.95</v>
      </c>
      <c r="E44">
        <v>276.60000000000002</v>
      </c>
      <c r="F44">
        <v>22</v>
      </c>
      <c r="G44">
        <f>'Monthly Data'!G44</f>
        <v>0</v>
      </c>
      <c r="H44">
        <f>'Monthly Data'!H44</f>
        <v>0</v>
      </c>
      <c r="I44">
        <f>'Monthly Data'!I44</f>
        <v>4</v>
      </c>
      <c r="K44">
        <f t="shared" si="1"/>
        <v>1935533.30592324</v>
      </c>
      <c r="L44">
        <f>LondonHDD*C44</f>
        <v>68470.506606201001</v>
      </c>
      <c r="M44">
        <f>LondonCDD*D44</f>
        <v>4961394.1388131781</v>
      </c>
      <c r="N44">
        <f>LONFTE*E44</f>
        <v>12945239.037399175</v>
      </c>
      <c r="O44">
        <f>PeakDays*F44</f>
        <v>4730597.4141176296</v>
      </c>
      <c r="P44">
        <f>Spring*G44</f>
        <v>0</v>
      </c>
      <c r="Q44">
        <f>Fall*H44</f>
        <v>0</v>
      </c>
      <c r="R44">
        <f>trend*I44</f>
        <v>-431393.65202722797</v>
      </c>
      <c r="S44">
        <f t="shared" si="3"/>
        <v>24209840.750832196</v>
      </c>
    </row>
    <row r="45" spans="1:19" x14ac:dyDescent="0.25">
      <c r="A45" s="5">
        <f>'Monthly Data'!A45</f>
        <v>39661</v>
      </c>
      <c r="B45" s="20">
        <f>'Monthly Data'!B45</f>
        <v>22118269.213333335</v>
      </c>
      <c r="C45">
        <v>11.72</v>
      </c>
      <c r="D45">
        <v>76.849999999999994</v>
      </c>
      <c r="E45">
        <v>282.10000000000002</v>
      </c>
      <c r="F45">
        <v>20</v>
      </c>
      <c r="G45">
        <f>'Monthly Data'!G45</f>
        <v>0</v>
      </c>
      <c r="H45">
        <f>'Monthly Data'!H45</f>
        <v>0</v>
      </c>
      <c r="I45">
        <f>'Monthly Data'!I45</f>
        <v>4</v>
      </c>
      <c r="K45">
        <f t="shared" si="1"/>
        <v>1935533.30592324</v>
      </c>
      <c r="L45">
        <f>LondonHDD*C45</f>
        <v>133745.72290411263</v>
      </c>
      <c r="M45">
        <f>LondonCDD*D45</f>
        <v>3467786.6263555498</v>
      </c>
      <c r="N45">
        <f>LONFTE*E45</f>
        <v>13202646.176609933</v>
      </c>
      <c r="O45">
        <f>PeakDays*F45</f>
        <v>4300543.1037432998</v>
      </c>
      <c r="P45">
        <f>Spring*G45</f>
        <v>0</v>
      </c>
      <c r="Q45">
        <f>Fall*H45</f>
        <v>0</v>
      </c>
      <c r="R45">
        <f>trend*I45</f>
        <v>-431393.65202722797</v>
      </c>
      <c r="S45">
        <f t="shared" si="3"/>
        <v>22608861.283508908</v>
      </c>
    </row>
    <row r="46" spans="1:19" x14ac:dyDescent="0.25">
      <c r="A46" s="5">
        <f>'Monthly Data'!A46</f>
        <v>39692</v>
      </c>
      <c r="B46" s="20">
        <f>'Monthly Data'!B46</f>
        <v>20204472.273333337</v>
      </c>
      <c r="C46">
        <v>72.849999999999994</v>
      </c>
      <c r="D46">
        <v>24.35</v>
      </c>
      <c r="E46">
        <v>277.5</v>
      </c>
      <c r="F46">
        <v>21</v>
      </c>
      <c r="G46">
        <f>'Monthly Data'!G46</f>
        <v>0</v>
      </c>
      <c r="H46">
        <f>'Monthly Data'!H46</f>
        <v>1</v>
      </c>
      <c r="I46">
        <f>'Monthly Data'!I46</f>
        <v>4</v>
      </c>
      <c r="K46">
        <f t="shared" si="1"/>
        <v>1935533.30592324</v>
      </c>
      <c r="L46">
        <f>LondonHDD*C46</f>
        <v>831346.06771029043</v>
      </c>
      <c r="M46">
        <f>LondonCDD*D46</f>
        <v>1098771.6896780436</v>
      </c>
      <c r="N46">
        <f>LONFTE*E46</f>
        <v>12987360.205633663</v>
      </c>
      <c r="O46">
        <f>PeakDays*F46</f>
        <v>4515570.2589304643</v>
      </c>
      <c r="P46">
        <f>Spring*G46</f>
        <v>0</v>
      </c>
      <c r="Q46">
        <f>Fall*H46</f>
        <v>-746255.995185229</v>
      </c>
      <c r="R46">
        <f>trend*I46</f>
        <v>-431393.65202722797</v>
      </c>
      <c r="S46">
        <f t="shared" si="3"/>
        <v>20190931.880663242</v>
      </c>
    </row>
    <row r="47" spans="1:19" x14ac:dyDescent="0.25">
      <c r="A47" s="5">
        <f>'Monthly Data'!A47</f>
        <v>39722</v>
      </c>
      <c r="B47" s="20">
        <f>'Monthly Data'!B47</f>
        <v>21060690.823333338</v>
      </c>
      <c r="C47">
        <v>241.64</v>
      </c>
      <c r="D47">
        <v>3.42</v>
      </c>
      <c r="E47">
        <v>272.7</v>
      </c>
      <c r="F47">
        <v>22</v>
      </c>
      <c r="G47">
        <f>'Monthly Data'!G47</f>
        <v>0</v>
      </c>
      <c r="H47">
        <f>'Monthly Data'!H47</f>
        <v>1</v>
      </c>
      <c r="I47">
        <f>'Monthly Data'!I47</f>
        <v>4</v>
      </c>
      <c r="K47">
        <f t="shared" si="1"/>
        <v>1935533.30592324</v>
      </c>
      <c r="L47">
        <f>LondonHDD*C47</f>
        <v>2757535.5360537348</v>
      </c>
      <c r="M47">
        <f>LondonCDD*D47</f>
        <v>154324.40158927755</v>
      </c>
      <c r="N47">
        <f>LONFTE*E47</f>
        <v>12762713.975049729</v>
      </c>
      <c r="O47">
        <f>PeakDays*F47</f>
        <v>4730597.4141176296</v>
      </c>
      <c r="P47">
        <f>Spring*G47</f>
        <v>0</v>
      </c>
      <c r="Q47">
        <f>Fall*H47</f>
        <v>-746255.995185229</v>
      </c>
      <c r="R47">
        <f>trend*I47</f>
        <v>-431393.65202722797</v>
      </c>
      <c r="S47">
        <f t="shared" si="3"/>
        <v>21163054.985521153</v>
      </c>
    </row>
    <row r="48" spans="1:19" x14ac:dyDescent="0.25">
      <c r="A48" s="5">
        <f>'Monthly Data'!A48</f>
        <v>39753</v>
      </c>
      <c r="B48" s="20">
        <f>'Monthly Data'!B48</f>
        <v>23006111.283333331</v>
      </c>
      <c r="C48">
        <v>414.34</v>
      </c>
      <c r="D48">
        <v>0</v>
      </c>
      <c r="E48">
        <v>263.10000000000002</v>
      </c>
      <c r="F48">
        <v>20</v>
      </c>
      <c r="G48">
        <f>'Monthly Data'!G48</f>
        <v>0</v>
      </c>
      <c r="H48">
        <f>'Monthly Data'!H48</f>
        <v>1</v>
      </c>
      <c r="I48">
        <f>'Monthly Data'!I48</f>
        <v>4</v>
      </c>
      <c r="K48">
        <f t="shared" si="1"/>
        <v>1935533.30592324</v>
      </c>
      <c r="L48">
        <f>LondonHDD*C48</f>
        <v>4728344.9512022203</v>
      </c>
      <c r="M48">
        <f>LondonCDD*D48</f>
        <v>0</v>
      </c>
      <c r="N48">
        <f>LONFTE*E48</f>
        <v>12313421.513881862</v>
      </c>
      <c r="O48">
        <f>PeakDays*F48</f>
        <v>4300543.1037432998</v>
      </c>
      <c r="P48">
        <f>Spring*G48</f>
        <v>0</v>
      </c>
      <c r="Q48">
        <f>Fall*H48</f>
        <v>-746255.995185229</v>
      </c>
      <c r="R48">
        <f>trend*I48</f>
        <v>-431393.65202722797</v>
      </c>
      <c r="S48">
        <f t="shared" si="3"/>
        <v>22100193.227538165</v>
      </c>
    </row>
    <row r="49" spans="1:19" x14ac:dyDescent="0.25">
      <c r="A49" s="5">
        <f>'Monthly Data'!A49</f>
        <v>39783</v>
      </c>
      <c r="B49" s="20">
        <f>'Monthly Data'!B49</f>
        <v>27318717.57333333</v>
      </c>
      <c r="C49">
        <v>630.9</v>
      </c>
      <c r="D49">
        <v>0</v>
      </c>
      <c r="E49">
        <v>259.39999999999998</v>
      </c>
      <c r="F49">
        <v>21</v>
      </c>
      <c r="G49">
        <f>'Monthly Data'!G49</f>
        <v>0</v>
      </c>
      <c r="H49">
        <f>'Monthly Data'!H49</f>
        <v>0</v>
      </c>
      <c r="I49">
        <f>'Monthly Data'!I49</f>
        <v>4</v>
      </c>
      <c r="K49">
        <f t="shared" si="1"/>
        <v>1935533.30592324</v>
      </c>
      <c r="L49">
        <f>LondonHDD*C49</f>
        <v>7199673.7696420345</v>
      </c>
      <c r="M49">
        <f>LondonCDD*D49</f>
        <v>0</v>
      </c>
      <c r="N49">
        <f>LONFTE*E49</f>
        <v>12140256.711140078</v>
      </c>
      <c r="O49">
        <f>PeakDays*F49</f>
        <v>4515570.2589304643</v>
      </c>
      <c r="P49">
        <f>Spring*G49</f>
        <v>0</v>
      </c>
      <c r="Q49">
        <f>Fall*H49</f>
        <v>0</v>
      </c>
      <c r="R49">
        <f>trend*I49</f>
        <v>-431393.65202722797</v>
      </c>
      <c r="S49">
        <f t="shared" si="3"/>
        <v>25359640.393608589</v>
      </c>
    </row>
    <row r="50" spans="1:19" x14ac:dyDescent="0.25">
      <c r="A50" s="5">
        <f>'Monthly Data'!A50</f>
        <v>39814</v>
      </c>
      <c r="B50" s="20">
        <f>'Monthly Data'!B50</f>
        <v>28195934.98</v>
      </c>
      <c r="C50">
        <v>716.23</v>
      </c>
      <c r="D50">
        <v>0</v>
      </c>
      <c r="E50">
        <v>253.7</v>
      </c>
      <c r="F50">
        <v>21</v>
      </c>
      <c r="G50">
        <f>'Monthly Data'!G50</f>
        <v>0</v>
      </c>
      <c r="H50">
        <f>'Monthly Data'!H50</f>
        <v>0</v>
      </c>
      <c r="I50">
        <f>'Monthly Data'!I50</f>
        <v>5</v>
      </c>
      <c r="K50">
        <f t="shared" si="1"/>
        <v>1935533.30592324</v>
      </c>
      <c r="L50">
        <f>LondonHDD*C50</f>
        <v>8173438.4910932239</v>
      </c>
      <c r="M50">
        <f>LondonCDD*D50</f>
        <v>0</v>
      </c>
      <c r="N50">
        <f>LONFTE*E50</f>
        <v>11873489.312321657</v>
      </c>
      <c r="O50">
        <f>PeakDays*F50</f>
        <v>4515570.2589304643</v>
      </c>
      <c r="P50">
        <f>Spring*G50</f>
        <v>0</v>
      </c>
      <c r="Q50">
        <f>Fall*H50</f>
        <v>0</v>
      </c>
      <c r="R50">
        <f>trend*I50</f>
        <v>-539242.06503403501</v>
      </c>
      <c r="S50">
        <f t="shared" si="3"/>
        <v>25958789.303234547</v>
      </c>
    </row>
    <row r="51" spans="1:19" x14ac:dyDescent="0.25">
      <c r="A51" s="5">
        <f>'Monthly Data'!A51</f>
        <v>39845</v>
      </c>
      <c r="B51" s="20">
        <f>'Monthly Data'!B51</f>
        <v>23533242.719999995</v>
      </c>
      <c r="C51">
        <v>650.25</v>
      </c>
      <c r="D51">
        <v>0</v>
      </c>
      <c r="E51">
        <v>248.9</v>
      </c>
      <c r="F51">
        <v>19</v>
      </c>
      <c r="G51">
        <f>'Monthly Data'!G51</f>
        <v>0</v>
      </c>
      <c r="H51">
        <f>'Monthly Data'!H51</f>
        <v>0</v>
      </c>
      <c r="I51">
        <f>'Monthly Data'!I51</f>
        <v>5</v>
      </c>
      <c r="K51">
        <f t="shared" si="1"/>
        <v>1935533.30592324</v>
      </c>
      <c r="L51">
        <f>LondonHDD*C51</f>
        <v>7420491.1534470338</v>
      </c>
      <c r="M51">
        <f>LondonCDD*D51</f>
        <v>0</v>
      </c>
      <c r="N51">
        <f>LONFTE*E51</f>
        <v>11648843.081737725</v>
      </c>
      <c r="O51">
        <f>PeakDays*F51</f>
        <v>4085515.9485561349</v>
      </c>
      <c r="P51">
        <f>Spring*G51</f>
        <v>0</v>
      </c>
      <c r="Q51">
        <f>Fall*H51</f>
        <v>0</v>
      </c>
      <c r="R51">
        <f>trend*I51</f>
        <v>-539242.06503403501</v>
      </c>
      <c r="S51">
        <f t="shared" si="3"/>
        <v>24551141.424630098</v>
      </c>
    </row>
    <row r="52" spans="1:19" x14ac:dyDescent="0.25">
      <c r="A52" s="5">
        <f>'Monthly Data'!A52</f>
        <v>39873</v>
      </c>
      <c r="B52" s="20">
        <f>'Monthly Data'!B52</f>
        <v>23805160.720000003</v>
      </c>
      <c r="C52">
        <v>533.91</v>
      </c>
      <c r="D52">
        <v>0.22</v>
      </c>
      <c r="E52">
        <v>245.6</v>
      </c>
      <c r="F52">
        <v>22</v>
      </c>
      <c r="G52">
        <f>'Monthly Data'!G52</f>
        <v>1</v>
      </c>
      <c r="H52">
        <f>'Monthly Data'!H52</f>
        <v>0</v>
      </c>
      <c r="I52">
        <f>'Monthly Data'!I52</f>
        <v>5</v>
      </c>
      <c r="K52">
        <f t="shared" si="1"/>
        <v>1935533.30592324</v>
      </c>
      <c r="L52">
        <f>LondonHDD*C52</f>
        <v>6092848.0303527955</v>
      </c>
      <c r="M52">
        <f>LondonCDD*D52</f>
        <v>9927.3006870295503</v>
      </c>
      <c r="N52">
        <f>LONFTE*E52</f>
        <v>11494398.798211269</v>
      </c>
      <c r="O52">
        <f>PeakDays*F52</f>
        <v>4730597.4141176296</v>
      </c>
      <c r="P52">
        <f>Spring*G52</f>
        <v>-920536.49162735697</v>
      </c>
      <c r="Q52">
        <f>Fall*H52</f>
        <v>0</v>
      </c>
      <c r="R52">
        <f>trend*I52</f>
        <v>-539242.06503403501</v>
      </c>
      <c r="S52">
        <f t="shared" si="3"/>
        <v>22803526.292630572</v>
      </c>
    </row>
    <row r="53" spans="1:19" x14ac:dyDescent="0.25">
      <c r="A53" s="5">
        <f>'Monthly Data'!A53</f>
        <v>39904</v>
      </c>
      <c r="B53" s="20">
        <f>'Monthly Data'!B53</f>
        <v>21691888.189999998</v>
      </c>
      <c r="C53">
        <v>312.88</v>
      </c>
      <c r="D53">
        <v>0.32</v>
      </c>
      <c r="E53">
        <v>244.6</v>
      </c>
      <c r="F53">
        <v>20</v>
      </c>
      <c r="G53">
        <f>'Monthly Data'!G53</f>
        <v>1</v>
      </c>
      <c r="H53">
        <f>'Monthly Data'!H53</f>
        <v>0</v>
      </c>
      <c r="I53">
        <f>'Monthly Data'!I53</f>
        <v>5</v>
      </c>
      <c r="K53">
        <f t="shared" si="1"/>
        <v>1935533.30592324</v>
      </c>
      <c r="L53">
        <f>LondonHDD*C53</f>
        <v>3570508.6844913615</v>
      </c>
      <c r="M53">
        <f>LondonCDD*D53</f>
        <v>14439.710090224802</v>
      </c>
      <c r="N53">
        <f>LONFTE*E53</f>
        <v>11447597.50017295</v>
      </c>
      <c r="O53">
        <f>PeakDays*F53</f>
        <v>4300543.1037432998</v>
      </c>
      <c r="P53">
        <f>Spring*G53</f>
        <v>-920536.49162735697</v>
      </c>
      <c r="Q53">
        <f>Fall*H53</f>
        <v>0</v>
      </c>
      <c r="R53">
        <f>trend*I53</f>
        <v>-539242.06503403501</v>
      </c>
      <c r="S53">
        <f t="shared" si="3"/>
        <v>19808843.747759681</v>
      </c>
    </row>
    <row r="54" spans="1:19" x14ac:dyDescent="0.25">
      <c r="A54" s="5">
        <f>'Monthly Data'!A54</f>
        <v>39934</v>
      </c>
      <c r="B54" s="20">
        <f>'Monthly Data'!B54</f>
        <v>19644740.68</v>
      </c>
      <c r="C54">
        <v>145.96</v>
      </c>
      <c r="D54">
        <v>16.98</v>
      </c>
      <c r="E54">
        <v>247.9</v>
      </c>
      <c r="F54">
        <v>20</v>
      </c>
      <c r="G54">
        <f>'Monthly Data'!G54</f>
        <v>1</v>
      </c>
      <c r="H54">
        <f>'Monthly Data'!H54</f>
        <v>0</v>
      </c>
      <c r="I54">
        <f>'Monthly Data'!I54</f>
        <v>5</v>
      </c>
      <c r="K54">
        <f t="shared" si="1"/>
        <v>1935533.30592324</v>
      </c>
      <c r="L54">
        <f>LondonHDD*C54</f>
        <v>1665659.1907068498</v>
      </c>
      <c r="M54">
        <f>LondonCDD*D54</f>
        <v>766207.11666255351</v>
      </c>
      <c r="N54">
        <f>LONFTE*E54</f>
        <v>11602041.783699404</v>
      </c>
      <c r="O54">
        <f>PeakDays*F54</f>
        <v>4300543.1037432998</v>
      </c>
      <c r="P54">
        <f>Spring*G54</f>
        <v>-920536.49162735697</v>
      </c>
      <c r="Q54">
        <f>Fall*H54</f>
        <v>0</v>
      </c>
      <c r="R54">
        <f>trend*I54</f>
        <v>-539242.06503403501</v>
      </c>
      <c r="S54">
        <f t="shared" si="3"/>
        <v>18810205.944073956</v>
      </c>
    </row>
    <row r="55" spans="1:19" x14ac:dyDescent="0.25">
      <c r="A55" s="5">
        <f>'Monthly Data'!A55</f>
        <v>39965</v>
      </c>
      <c r="B55" s="20">
        <f>'Monthly Data'!B55</f>
        <v>19976014.390000004</v>
      </c>
      <c r="C55">
        <v>30.95</v>
      </c>
      <c r="D55">
        <v>59.64</v>
      </c>
      <c r="E55">
        <v>252.2</v>
      </c>
      <c r="F55">
        <v>22</v>
      </c>
      <c r="G55">
        <f>'Monthly Data'!G55</f>
        <v>0</v>
      </c>
      <c r="H55">
        <f>'Monthly Data'!H55</f>
        <v>0</v>
      </c>
      <c r="I55">
        <f>'Monthly Data'!I55</f>
        <v>5</v>
      </c>
      <c r="K55">
        <f t="shared" si="1"/>
        <v>1935533.30592324</v>
      </c>
      <c r="L55">
        <f>LondonHDD*C55</f>
        <v>353193.69657698681</v>
      </c>
      <c r="M55">
        <f>LondonCDD*D55</f>
        <v>2691200.9680656474</v>
      </c>
      <c r="N55">
        <f>LONFTE*E55</f>
        <v>11803287.365264177</v>
      </c>
      <c r="O55">
        <f>PeakDays*F55</f>
        <v>4730597.4141176296</v>
      </c>
      <c r="P55">
        <f>Spring*G55</f>
        <v>0</v>
      </c>
      <c r="Q55">
        <f>Fall*H55</f>
        <v>0</v>
      </c>
      <c r="R55">
        <f>trend*I55</f>
        <v>-539242.06503403501</v>
      </c>
      <c r="S55">
        <f t="shared" si="3"/>
        <v>20974570.684913646</v>
      </c>
    </row>
    <row r="56" spans="1:19" x14ac:dyDescent="0.25">
      <c r="A56" s="5">
        <f>'Monthly Data'!A56</f>
        <v>39995</v>
      </c>
      <c r="B56" s="20">
        <f>'Monthly Data'!B56</f>
        <v>20346936.549999997</v>
      </c>
      <c r="C56">
        <v>6</v>
      </c>
      <c r="D56">
        <v>109.95</v>
      </c>
      <c r="E56">
        <v>256</v>
      </c>
      <c r="F56">
        <v>22</v>
      </c>
      <c r="G56">
        <f>'Monthly Data'!G56</f>
        <v>0</v>
      </c>
      <c r="H56">
        <f>'Monthly Data'!H56</f>
        <v>0</v>
      </c>
      <c r="I56">
        <f>'Monthly Data'!I56</f>
        <v>5</v>
      </c>
      <c r="K56">
        <f t="shared" si="1"/>
        <v>1935533.30592324</v>
      </c>
      <c r="L56">
        <f>LondonHDD*C56</f>
        <v>68470.506606201001</v>
      </c>
      <c r="M56">
        <f>LondonCDD*D56</f>
        <v>4961394.1388131781</v>
      </c>
      <c r="N56">
        <f>LONFTE*E56</f>
        <v>11981132.297809793</v>
      </c>
      <c r="O56">
        <f>PeakDays*F56</f>
        <v>4730597.4141176296</v>
      </c>
      <c r="P56">
        <f>Spring*G56</f>
        <v>0</v>
      </c>
      <c r="Q56">
        <f>Fall*H56</f>
        <v>0</v>
      </c>
      <c r="R56">
        <f>trend*I56</f>
        <v>-539242.06503403501</v>
      </c>
      <c r="S56">
        <f t="shared" si="3"/>
        <v>23137885.598236006</v>
      </c>
    </row>
    <row r="57" spans="1:19" x14ac:dyDescent="0.25">
      <c r="A57" s="5">
        <f>'Monthly Data'!A57</f>
        <v>40026</v>
      </c>
      <c r="B57" s="20">
        <f>'Monthly Data'!B57</f>
        <v>22334126.620000001</v>
      </c>
      <c r="C57">
        <v>11.72</v>
      </c>
      <c r="D57">
        <v>76.849999999999994</v>
      </c>
      <c r="E57">
        <v>257.10000000000002</v>
      </c>
      <c r="F57">
        <v>20</v>
      </c>
      <c r="G57">
        <f>'Monthly Data'!G57</f>
        <v>0</v>
      </c>
      <c r="H57">
        <f>'Monthly Data'!H57</f>
        <v>0</v>
      </c>
      <c r="I57">
        <f>'Monthly Data'!I57</f>
        <v>5</v>
      </c>
      <c r="K57">
        <f t="shared" si="1"/>
        <v>1935533.30592324</v>
      </c>
      <c r="L57">
        <f>LondonHDD*C57</f>
        <v>133745.72290411263</v>
      </c>
      <c r="M57">
        <f>LondonCDD*D57</f>
        <v>3467786.6263555498</v>
      </c>
      <c r="N57">
        <f>LONFTE*E57</f>
        <v>12032613.725651946</v>
      </c>
      <c r="O57">
        <f>PeakDays*F57</f>
        <v>4300543.1037432998</v>
      </c>
      <c r="P57">
        <f>Spring*G57</f>
        <v>0</v>
      </c>
      <c r="Q57">
        <f>Fall*H57</f>
        <v>0</v>
      </c>
      <c r="R57">
        <f>trend*I57</f>
        <v>-539242.06503403501</v>
      </c>
      <c r="S57">
        <f t="shared" si="3"/>
        <v>21330980.419544112</v>
      </c>
    </row>
    <row r="58" spans="1:19" x14ac:dyDescent="0.25">
      <c r="A58" s="5">
        <f>'Monthly Data'!A58</f>
        <v>40057</v>
      </c>
      <c r="B58" s="20">
        <f>'Monthly Data'!B58</f>
        <v>19258864.259999998</v>
      </c>
      <c r="C58">
        <v>72.849999999999994</v>
      </c>
      <c r="D58">
        <v>24.35</v>
      </c>
      <c r="E58">
        <v>254.1</v>
      </c>
      <c r="F58">
        <v>21</v>
      </c>
      <c r="G58">
        <f>'Monthly Data'!G58</f>
        <v>0</v>
      </c>
      <c r="H58">
        <f>'Monthly Data'!H58</f>
        <v>1</v>
      </c>
      <c r="I58">
        <f>'Monthly Data'!I58</f>
        <v>5</v>
      </c>
      <c r="K58">
        <f t="shared" si="1"/>
        <v>1935533.30592324</v>
      </c>
      <c r="L58">
        <f>LondonHDD*C58</f>
        <v>831346.06771029043</v>
      </c>
      <c r="M58">
        <f>LondonCDD*D58</f>
        <v>1098771.6896780436</v>
      </c>
      <c r="N58">
        <f>LONFTE*E58</f>
        <v>11892209.831536986</v>
      </c>
      <c r="O58">
        <f>PeakDays*F58</f>
        <v>4515570.2589304643</v>
      </c>
      <c r="P58">
        <f>Spring*G58</f>
        <v>0</v>
      </c>
      <c r="Q58">
        <f>Fall*H58</f>
        <v>-746255.995185229</v>
      </c>
      <c r="R58">
        <f>trend*I58</f>
        <v>-539242.06503403501</v>
      </c>
      <c r="S58">
        <f t="shared" si="3"/>
        <v>18987933.093559757</v>
      </c>
    </row>
    <row r="59" spans="1:19" x14ac:dyDescent="0.25">
      <c r="A59" s="5">
        <f>'Monthly Data'!A59</f>
        <v>40087</v>
      </c>
      <c r="B59" s="20">
        <f>'Monthly Data'!B59</f>
        <v>20756342.680000003</v>
      </c>
      <c r="C59">
        <v>241.64</v>
      </c>
      <c r="D59">
        <v>3.42</v>
      </c>
      <c r="E59">
        <v>250.7</v>
      </c>
      <c r="F59">
        <v>21</v>
      </c>
      <c r="G59">
        <f>'Monthly Data'!G59</f>
        <v>0</v>
      </c>
      <c r="H59">
        <f>'Monthly Data'!H59</f>
        <v>1</v>
      </c>
      <c r="I59">
        <f>'Monthly Data'!I59</f>
        <v>5</v>
      </c>
      <c r="K59">
        <f t="shared" si="1"/>
        <v>1935533.30592324</v>
      </c>
      <c r="L59">
        <f>LondonHDD*C59</f>
        <v>2757535.5360537348</v>
      </c>
      <c r="M59">
        <f>LondonCDD*D59</f>
        <v>154324.40158927755</v>
      </c>
      <c r="N59">
        <f>LONFTE*E59</f>
        <v>11733085.418206699</v>
      </c>
      <c r="O59">
        <f>PeakDays*F59</f>
        <v>4515570.2589304643</v>
      </c>
      <c r="P59">
        <f>Spring*G59</f>
        <v>0</v>
      </c>
      <c r="Q59">
        <f>Fall*H59</f>
        <v>-746255.995185229</v>
      </c>
      <c r="R59">
        <f>trend*I59</f>
        <v>-539242.06503403501</v>
      </c>
      <c r="S59">
        <f t="shared" si="3"/>
        <v>19810550.860484149</v>
      </c>
    </row>
    <row r="60" spans="1:19" x14ac:dyDescent="0.25">
      <c r="A60" s="5">
        <f>'Monthly Data'!A60</f>
        <v>40118</v>
      </c>
      <c r="B60" s="20">
        <f>'Monthly Data'!B60</f>
        <v>21120714.619999994</v>
      </c>
      <c r="C60">
        <v>414.34</v>
      </c>
      <c r="D60">
        <v>0</v>
      </c>
      <c r="E60">
        <v>248.4</v>
      </c>
      <c r="F60">
        <v>21</v>
      </c>
      <c r="G60">
        <f>'Monthly Data'!G60</f>
        <v>0</v>
      </c>
      <c r="H60">
        <f>'Monthly Data'!H60</f>
        <v>1</v>
      </c>
      <c r="I60">
        <f>'Monthly Data'!I60</f>
        <v>5</v>
      </c>
      <c r="K60">
        <f t="shared" si="1"/>
        <v>1935533.30592324</v>
      </c>
      <c r="L60">
        <f>LondonHDD*C60</f>
        <v>4728344.9512022203</v>
      </c>
      <c r="M60">
        <f>LondonCDD*D60</f>
        <v>0</v>
      </c>
      <c r="N60">
        <f>LONFTE*E60</f>
        <v>11625442.432718564</v>
      </c>
      <c r="O60">
        <f>PeakDays*F60</f>
        <v>4515570.2589304643</v>
      </c>
      <c r="P60">
        <f>Spring*G60</f>
        <v>0</v>
      </c>
      <c r="Q60">
        <f>Fall*H60</f>
        <v>-746255.995185229</v>
      </c>
      <c r="R60">
        <f>trend*I60</f>
        <v>-539242.06503403501</v>
      </c>
      <c r="S60">
        <f t="shared" si="3"/>
        <v>21519392.888555221</v>
      </c>
    </row>
    <row r="61" spans="1:19" x14ac:dyDescent="0.25">
      <c r="A61" s="5">
        <f>'Monthly Data'!A61</f>
        <v>40148</v>
      </c>
      <c r="B61" s="20">
        <f>'Monthly Data'!B61</f>
        <v>25946111.009999998</v>
      </c>
      <c r="C61">
        <v>630.9</v>
      </c>
      <c r="D61">
        <v>0</v>
      </c>
      <c r="E61">
        <v>249.8</v>
      </c>
      <c r="F61">
        <v>21</v>
      </c>
      <c r="G61">
        <f>'Monthly Data'!G61</f>
        <v>0</v>
      </c>
      <c r="H61">
        <f>'Monthly Data'!H61</f>
        <v>0</v>
      </c>
      <c r="I61">
        <f>'Monthly Data'!I61</f>
        <v>5</v>
      </c>
      <c r="K61">
        <f t="shared" si="1"/>
        <v>1935533.30592324</v>
      </c>
      <c r="L61">
        <f>LondonHDD*C61</f>
        <v>7199673.7696420345</v>
      </c>
      <c r="M61">
        <f>LondonCDD*D61</f>
        <v>0</v>
      </c>
      <c r="N61">
        <f>LONFTE*E61</f>
        <v>11690964.249972213</v>
      </c>
      <c r="O61">
        <f>PeakDays*F61</f>
        <v>4515570.2589304643</v>
      </c>
      <c r="P61">
        <f>Spring*G61</f>
        <v>0</v>
      </c>
      <c r="Q61">
        <f>Fall*H61</f>
        <v>0</v>
      </c>
      <c r="R61">
        <f>trend*I61</f>
        <v>-539242.06503403501</v>
      </c>
      <c r="S61">
        <f t="shared" si="3"/>
        <v>24802499.519433916</v>
      </c>
    </row>
    <row r="62" spans="1:19" x14ac:dyDescent="0.25">
      <c r="A62" s="5">
        <f>'Monthly Data'!A62</f>
        <v>40179</v>
      </c>
      <c r="B62" s="20">
        <f>'Monthly Data'!B62</f>
        <v>26142073.753333338</v>
      </c>
      <c r="C62">
        <v>716.23</v>
      </c>
      <c r="D62">
        <v>0</v>
      </c>
      <c r="E62">
        <v>246.8</v>
      </c>
      <c r="F62">
        <v>20</v>
      </c>
      <c r="G62">
        <f>'Monthly Data'!G62</f>
        <v>0</v>
      </c>
      <c r="H62">
        <f>'Monthly Data'!H62</f>
        <v>0</v>
      </c>
      <c r="I62">
        <f>'Monthly Data'!I62</f>
        <v>6</v>
      </c>
      <c r="K62">
        <f t="shared" si="1"/>
        <v>1935533.30592324</v>
      </c>
      <c r="L62">
        <f>LondonHDD*C62</f>
        <v>8173438.4910932239</v>
      </c>
      <c r="M62">
        <f>LondonCDD*D62</f>
        <v>0</v>
      </c>
      <c r="N62">
        <f>LONFTE*E62</f>
        <v>11550560.355857253</v>
      </c>
      <c r="O62">
        <f>PeakDays*F62</f>
        <v>4300543.1037432998</v>
      </c>
      <c r="P62">
        <f>Spring*G62</f>
        <v>0</v>
      </c>
      <c r="Q62">
        <f>Fall*H62</f>
        <v>0</v>
      </c>
      <c r="R62">
        <f>trend*I62</f>
        <v>-647090.47804084199</v>
      </c>
      <c r="S62">
        <f t="shared" si="3"/>
        <v>25312984.778576177</v>
      </c>
    </row>
    <row r="63" spans="1:19" x14ac:dyDescent="0.25">
      <c r="A63" s="5">
        <f>'Monthly Data'!A63</f>
        <v>40210</v>
      </c>
      <c r="B63" s="20">
        <f>'Monthly Data'!B63</f>
        <v>22846232.453333337</v>
      </c>
      <c r="C63">
        <v>650.25</v>
      </c>
      <c r="D63">
        <v>0</v>
      </c>
      <c r="E63">
        <v>245.4</v>
      </c>
      <c r="F63">
        <v>19</v>
      </c>
      <c r="G63">
        <f>'Monthly Data'!G63</f>
        <v>0</v>
      </c>
      <c r="H63">
        <f>'Monthly Data'!H63</f>
        <v>0</v>
      </c>
      <c r="I63">
        <f>'Monthly Data'!I63</f>
        <v>6</v>
      </c>
      <c r="K63">
        <f t="shared" si="1"/>
        <v>1935533.30592324</v>
      </c>
      <c r="L63">
        <f>LondonHDD*C63</f>
        <v>7420491.1534470338</v>
      </c>
      <c r="M63">
        <f>LondonCDD*D63</f>
        <v>0</v>
      </c>
      <c r="N63">
        <f>LONFTE*E63</f>
        <v>11485038.538603606</v>
      </c>
      <c r="O63">
        <f>PeakDays*F63</f>
        <v>4085515.9485561349</v>
      </c>
      <c r="P63">
        <f>Spring*G63</f>
        <v>0</v>
      </c>
      <c r="Q63">
        <f>Fall*H63</f>
        <v>0</v>
      </c>
      <c r="R63">
        <f>trend*I63</f>
        <v>-647090.47804084199</v>
      </c>
      <c r="S63">
        <f t="shared" si="3"/>
        <v>24279488.468489178</v>
      </c>
    </row>
    <row r="64" spans="1:19" x14ac:dyDescent="0.25">
      <c r="A64" s="5">
        <f>'Monthly Data'!A64</f>
        <v>40238</v>
      </c>
      <c r="B64" s="20">
        <f>'Monthly Data'!B64</f>
        <v>21856743.573333338</v>
      </c>
      <c r="C64">
        <v>533.91</v>
      </c>
      <c r="D64">
        <v>0.22</v>
      </c>
      <c r="E64">
        <v>242.7</v>
      </c>
      <c r="F64">
        <v>23</v>
      </c>
      <c r="G64">
        <f>'Monthly Data'!G64</f>
        <v>1</v>
      </c>
      <c r="H64">
        <f>'Monthly Data'!H64</f>
        <v>0</v>
      </c>
      <c r="I64">
        <f>'Monthly Data'!I64</f>
        <v>6</v>
      </c>
      <c r="K64">
        <f t="shared" si="1"/>
        <v>1935533.30592324</v>
      </c>
      <c r="L64">
        <f>LondonHDD*C64</f>
        <v>6092848.0303527955</v>
      </c>
      <c r="M64">
        <f>LondonCDD*D64</f>
        <v>9927.3006870295503</v>
      </c>
      <c r="N64">
        <f>LONFTE*E64</f>
        <v>11358675.033900144</v>
      </c>
      <c r="O64">
        <f>PeakDays*F64</f>
        <v>4945624.569304795</v>
      </c>
      <c r="P64">
        <f>Spring*G64</f>
        <v>-920536.49162735697</v>
      </c>
      <c r="Q64">
        <f>Fall*H64</f>
        <v>0</v>
      </c>
      <c r="R64">
        <f>trend*I64</f>
        <v>-647090.47804084199</v>
      </c>
      <c r="S64">
        <f t="shared" si="3"/>
        <v>22774981.270499807</v>
      </c>
    </row>
    <row r="65" spans="1:19" x14ac:dyDescent="0.25">
      <c r="A65" s="5">
        <f>'Monthly Data'!A65</f>
        <v>40269</v>
      </c>
      <c r="B65" s="20">
        <f>'Monthly Data'!B65</f>
        <v>18311020.943333331</v>
      </c>
      <c r="C65">
        <v>312.88</v>
      </c>
      <c r="D65">
        <v>0.32</v>
      </c>
      <c r="E65">
        <v>248.3</v>
      </c>
      <c r="F65">
        <v>20</v>
      </c>
      <c r="G65">
        <f>'Monthly Data'!G65</f>
        <v>1</v>
      </c>
      <c r="H65">
        <f>'Monthly Data'!H65</f>
        <v>0</v>
      </c>
      <c r="I65">
        <f>'Monthly Data'!I65</f>
        <v>6</v>
      </c>
      <c r="K65">
        <f t="shared" si="1"/>
        <v>1935533.30592324</v>
      </c>
      <c r="L65">
        <f>LondonHDD*C65</f>
        <v>3570508.6844913615</v>
      </c>
      <c r="M65">
        <f>LondonCDD*D65</f>
        <v>14439.710090224802</v>
      </c>
      <c r="N65">
        <f>LONFTE*E65</f>
        <v>11620762.302914733</v>
      </c>
      <c r="O65">
        <f>PeakDays*F65</f>
        <v>4300543.1037432998</v>
      </c>
      <c r="P65">
        <f>Spring*G65</f>
        <v>-920536.49162735697</v>
      </c>
      <c r="Q65">
        <f>Fall*H65</f>
        <v>0</v>
      </c>
      <c r="R65">
        <f>trend*I65</f>
        <v>-647090.47804084199</v>
      </c>
      <c r="S65">
        <f t="shared" si="3"/>
        <v>19874160.137494661</v>
      </c>
    </row>
    <row r="66" spans="1:19" x14ac:dyDescent="0.25">
      <c r="A66" s="5">
        <f>'Monthly Data'!A66</f>
        <v>40299</v>
      </c>
      <c r="B66" s="20">
        <f>'Monthly Data'!B66</f>
        <v>19813333.883333333</v>
      </c>
      <c r="C66">
        <v>145.96</v>
      </c>
      <c r="D66">
        <v>16.98</v>
      </c>
      <c r="E66">
        <v>253.5</v>
      </c>
      <c r="F66">
        <v>20</v>
      </c>
      <c r="G66">
        <f>'Monthly Data'!G66</f>
        <v>1</v>
      </c>
      <c r="H66">
        <f>'Monthly Data'!H66</f>
        <v>0</v>
      </c>
      <c r="I66">
        <f>'Monthly Data'!I66</f>
        <v>6</v>
      </c>
      <c r="K66">
        <f t="shared" ref="K66:K129" si="4">const</f>
        <v>1935533.30592324</v>
      </c>
      <c r="L66">
        <f>LondonHDD*C66</f>
        <v>1665659.1907068498</v>
      </c>
      <c r="M66">
        <f>LondonCDD*D66</f>
        <v>766207.11666255351</v>
      </c>
      <c r="N66">
        <f>LONFTE*E66</f>
        <v>11864129.052713994</v>
      </c>
      <c r="O66">
        <f>PeakDays*F66</f>
        <v>4300543.1037432998</v>
      </c>
      <c r="P66">
        <f>Spring*G66</f>
        <v>-920536.49162735697</v>
      </c>
      <c r="Q66">
        <f>Fall*H66</f>
        <v>0</v>
      </c>
      <c r="R66">
        <f>trend*I66</f>
        <v>-647090.47804084199</v>
      </c>
      <c r="S66">
        <f t="shared" si="3"/>
        <v>18964444.800081741</v>
      </c>
    </row>
    <row r="67" spans="1:19" x14ac:dyDescent="0.25">
      <c r="A67" s="5">
        <f>'Monthly Data'!A67</f>
        <v>40330</v>
      </c>
      <c r="B67" s="20">
        <f>'Monthly Data'!B67</f>
        <v>20211623.123333335</v>
      </c>
      <c r="C67">
        <v>30.95</v>
      </c>
      <c r="D67">
        <v>59.64</v>
      </c>
      <c r="E67">
        <v>260</v>
      </c>
      <c r="F67">
        <v>22</v>
      </c>
      <c r="G67">
        <f>'Monthly Data'!G67</f>
        <v>0</v>
      </c>
      <c r="H67">
        <f>'Monthly Data'!H67</f>
        <v>0</v>
      </c>
      <c r="I67">
        <f>'Monthly Data'!I67</f>
        <v>6</v>
      </c>
      <c r="K67">
        <f t="shared" si="4"/>
        <v>1935533.30592324</v>
      </c>
      <c r="L67">
        <f>LondonHDD*C67</f>
        <v>353193.69657698681</v>
      </c>
      <c r="M67">
        <f>LondonCDD*D67</f>
        <v>2691200.9680656474</v>
      </c>
      <c r="N67">
        <f>LONFTE*E67</f>
        <v>12168337.489963071</v>
      </c>
      <c r="O67">
        <f>PeakDays*F67</f>
        <v>4730597.4141176296</v>
      </c>
      <c r="P67">
        <f>Spring*G67</f>
        <v>0</v>
      </c>
      <c r="Q67">
        <f>Fall*H67</f>
        <v>0</v>
      </c>
      <c r="R67">
        <f>trend*I67</f>
        <v>-647090.47804084199</v>
      </c>
      <c r="S67">
        <f t="shared" ref="S67:S130" si="5">SUM(K67:R67)</f>
        <v>21231772.396605738</v>
      </c>
    </row>
    <row r="68" spans="1:19" x14ac:dyDescent="0.25">
      <c r="A68" s="5">
        <f>'Monthly Data'!A68</f>
        <v>40360</v>
      </c>
      <c r="B68" s="20">
        <f>'Monthly Data'!B68</f>
        <v>24129649.153333332</v>
      </c>
      <c r="C68">
        <v>6</v>
      </c>
      <c r="D68">
        <v>109.95</v>
      </c>
      <c r="E68">
        <v>261.7</v>
      </c>
      <c r="F68">
        <v>21</v>
      </c>
      <c r="G68">
        <f>'Monthly Data'!G68</f>
        <v>0</v>
      </c>
      <c r="H68">
        <f>'Monthly Data'!H68</f>
        <v>0</v>
      </c>
      <c r="I68">
        <f>'Monthly Data'!I68</f>
        <v>6</v>
      </c>
      <c r="K68">
        <f t="shared" si="4"/>
        <v>1935533.30592324</v>
      </c>
      <c r="L68">
        <f>LondonHDD*C68</f>
        <v>68470.506606201001</v>
      </c>
      <c r="M68">
        <f>LondonCDD*D68</f>
        <v>4961394.1388131781</v>
      </c>
      <c r="N68">
        <f>LONFTE*E68</f>
        <v>12247899.696628213</v>
      </c>
      <c r="O68">
        <f>PeakDays*F68</f>
        <v>4515570.2589304643</v>
      </c>
      <c r="P68">
        <f>Spring*G68</f>
        <v>0</v>
      </c>
      <c r="Q68">
        <f>Fall*H68</f>
        <v>0</v>
      </c>
      <c r="R68">
        <f>trend*I68</f>
        <v>-647090.47804084199</v>
      </c>
      <c r="S68">
        <f t="shared" si="5"/>
        <v>23081777.428860456</v>
      </c>
    </row>
    <row r="69" spans="1:19" x14ac:dyDescent="0.25">
      <c r="A69" s="5">
        <f>'Monthly Data'!A69</f>
        <v>40391</v>
      </c>
      <c r="B69" s="20">
        <f>'Monthly Data'!B69</f>
        <v>23362004.293333333</v>
      </c>
      <c r="C69">
        <v>11.72</v>
      </c>
      <c r="D69">
        <v>76.849999999999994</v>
      </c>
      <c r="E69">
        <v>259.39999999999998</v>
      </c>
      <c r="F69">
        <v>21</v>
      </c>
      <c r="G69">
        <f>'Monthly Data'!G69</f>
        <v>0</v>
      </c>
      <c r="H69">
        <f>'Monthly Data'!H69</f>
        <v>0</v>
      </c>
      <c r="I69">
        <f>'Monthly Data'!I69</f>
        <v>6</v>
      </c>
      <c r="K69">
        <f t="shared" si="4"/>
        <v>1935533.30592324</v>
      </c>
      <c r="L69">
        <f>LondonHDD*C69</f>
        <v>133745.72290411263</v>
      </c>
      <c r="M69">
        <f>LondonCDD*D69</f>
        <v>3467786.6263555498</v>
      </c>
      <c r="N69">
        <f>LONFTE*E69</f>
        <v>12140256.711140078</v>
      </c>
      <c r="O69">
        <f>PeakDays*F69</f>
        <v>4515570.2589304643</v>
      </c>
      <c r="P69">
        <f>Spring*G69</f>
        <v>0</v>
      </c>
      <c r="Q69">
        <f>Fall*H69</f>
        <v>0</v>
      </c>
      <c r="R69">
        <f>trend*I69</f>
        <v>-647090.47804084199</v>
      </c>
      <c r="S69">
        <f t="shared" si="5"/>
        <v>21545802.147212602</v>
      </c>
    </row>
    <row r="70" spans="1:19" x14ac:dyDescent="0.25">
      <c r="A70" s="5">
        <f>'Monthly Data'!A70</f>
        <v>40422</v>
      </c>
      <c r="B70" s="20">
        <f>'Monthly Data'!B70</f>
        <v>18923454.90333334</v>
      </c>
      <c r="C70">
        <v>72.849999999999994</v>
      </c>
      <c r="D70">
        <v>24.35</v>
      </c>
      <c r="E70">
        <v>253.5</v>
      </c>
      <c r="F70">
        <v>21</v>
      </c>
      <c r="G70">
        <f>'Monthly Data'!G70</f>
        <v>0</v>
      </c>
      <c r="H70">
        <f>'Monthly Data'!H70</f>
        <v>1</v>
      </c>
      <c r="I70">
        <f>'Monthly Data'!I70</f>
        <v>6</v>
      </c>
      <c r="K70">
        <f t="shared" si="4"/>
        <v>1935533.30592324</v>
      </c>
      <c r="L70">
        <f>LondonHDD*C70</f>
        <v>831346.06771029043</v>
      </c>
      <c r="M70">
        <f>LondonCDD*D70</f>
        <v>1098771.6896780436</v>
      </c>
      <c r="N70">
        <f>LONFTE*E70</f>
        <v>11864129.052713994</v>
      </c>
      <c r="O70">
        <f>PeakDays*F70</f>
        <v>4515570.2589304643</v>
      </c>
      <c r="P70">
        <f>Spring*G70</f>
        <v>0</v>
      </c>
      <c r="Q70">
        <f>Fall*H70</f>
        <v>-746255.995185229</v>
      </c>
      <c r="R70">
        <f>trend*I70</f>
        <v>-647090.47804084199</v>
      </c>
      <c r="S70">
        <f t="shared" si="5"/>
        <v>18852003.90172996</v>
      </c>
    </row>
    <row r="71" spans="1:19" x14ac:dyDescent="0.25">
      <c r="A71" s="5">
        <f>'Monthly Data'!A71</f>
        <v>40452</v>
      </c>
      <c r="B71" s="20">
        <f>'Monthly Data'!B71</f>
        <v>19435090.90333334</v>
      </c>
      <c r="C71">
        <v>241.64</v>
      </c>
      <c r="D71">
        <v>3.42</v>
      </c>
      <c r="E71">
        <v>248.3</v>
      </c>
      <c r="F71">
        <v>20</v>
      </c>
      <c r="G71">
        <f>'Monthly Data'!G71</f>
        <v>0</v>
      </c>
      <c r="H71">
        <f>'Monthly Data'!H71</f>
        <v>1</v>
      </c>
      <c r="I71">
        <f>'Monthly Data'!I71</f>
        <v>6</v>
      </c>
      <c r="K71">
        <f t="shared" si="4"/>
        <v>1935533.30592324</v>
      </c>
      <c r="L71">
        <f>LondonHDD*C71</f>
        <v>2757535.5360537348</v>
      </c>
      <c r="M71">
        <f>LondonCDD*D71</f>
        <v>154324.40158927755</v>
      </c>
      <c r="N71">
        <f>LONFTE*E71</f>
        <v>11620762.302914733</v>
      </c>
      <c r="O71">
        <f>PeakDays*F71</f>
        <v>4300543.1037432998</v>
      </c>
      <c r="P71">
        <f>Spring*G71</f>
        <v>0</v>
      </c>
      <c r="Q71">
        <f>Fall*H71</f>
        <v>-746255.995185229</v>
      </c>
      <c r="R71">
        <f>trend*I71</f>
        <v>-647090.47804084199</v>
      </c>
      <c r="S71">
        <f t="shared" si="5"/>
        <v>19375352.176998213</v>
      </c>
    </row>
    <row r="72" spans="1:19" x14ac:dyDescent="0.25">
      <c r="A72" s="5">
        <f>'Monthly Data'!A72</f>
        <v>40483</v>
      </c>
      <c r="B72" s="20">
        <f>'Monthly Data'!B72</f>
        <v>21055943.953333341</v>
      </c>
      <c r="C72">
        <v>414.34</v>
      </c>
      <c r="D72">
        <v>0</v>
      </c>
      <c r="E72">
        <v>249.7</v>
      </c>
      <c r="F72">
        <v>22</v>
      </c>
      <c r="G72">
        <f>'Monthly Data'!G72</f>
        <v>0</v>
      </c>
      <c r="H72">
        <f>'Monthly Data'!H72</f>
        <v>1</v>
      </c>
      <c r="I72">
        <f>'Monthly Data'!I72</f>
        <v>6</v>
      </c>
      <c r="K72">
        <f t="shared" si="4"/>
        <v>1935533.30592324</v>
      </c>
      <c r="L72">
        <f>LondonHDD*C72</f>
        <v>4728344.9512022203</v>
      </c>
      <c r="M72">
        <f>LondonCDD*D72</f>
        <v>0</v>
      </c>
      <c r="N72">
        <f>LONFTE*E72</f>
        <v>11686284.120168379</v>
      </c>
      <c r="O72">
        <f>PeakDays*F72</f>
        <v>4730597.4141176296</v>
      </c>
      <c r="P72">
        <f>Spring*G72</f>
        <v>0</v>
      </c>
      <c r="Q72">
        <f>Fall*H72</f>
        <v>-746255.995185229</v>
      </c>
      <c r="R72">
        <f>trend*I72</f>
        <v>-647090.47804084199</v>
      </c>
      <c r="S72">
        <f t="shared" si="5"/>
        <v>21687413.3181854</v>
      </c>
    </row>
    <row r="73" spans="1:19" x14ac:dyDescent="0.25">
      <c r="A73" s="5">
        <f>'Monthly Data'!A73</f>
        <v>40513</v>
      </c>
      <c r="B73" s="20">
        <f>'Monthly Data'!B73</f>
        <v>25379014.213333335</v>
      </c>
      <c r="C73">
        <v>630.9</v>
      </c>
      <c r="D73">
        <v>0</v>
      </c>
      <c r="E73">
        <v>251.5</v>
      </c>
      <c r="F73">
        <v>21</v>
      </c>
      <c r="G73">
        <f>'Monthly Data'!G73</f>
        <v>0</v>
      </c>
      <c r="H73">
        <f>'Monthly Data'!H73</f>
        <v>0</v>
      </c>
      <c r="I73">
        <f>'Monthly Data'!I73</f>
        <v>6</v>
      </c>
      <c r="K73">
        <f t="shared" si="4"/>
        <v>1935533.30592324</v>
      </c>
      <c r="L73">
        <f>LondonHDD*C73</f>
        <v>7199673.7696420345</v>
      </c>
      <c r="M73">
        <f>LondonCDD*D73</f>
        <v>0</v>
      </c>
      <c r="N73">
        <f>LONFTE*E73</f>
        <v>11770526.456637355</v>
      </c>
      <c r="O73">
        <f>PeakDays*F73</f>
        <v>4515570.2589304643</v>
      </c>
      <c r="P73">
        <f>Spring*G73</f>
        <v>0</v>
      </c>
      <c r="Q73">
        <f>Fall*H73</f>
        <v>0</v>
      </c>
      <c r="R73">
        <f>trend*I73</f>
        <v>-647090.47804084199</v>
      </c>
      <c r="S73">
        <f t="shared" si="5"/>
        <v>24774213.313092254</v>
      </c>
    </row>
    <row r="74" spans="1:19" x14ac:dyDescent="0.25">
      <c r="A74" s="5">
        <f>'Monthly Data'!A74</f>
        <v>40544</v>
      </c>
      <c r="B74" s="20">
        <f>'Monthly Data'!B74</f>
        <v>25968288.383333337</v>
      </c>
      <c r="C74">
        <v>716.23</v>
      </c>
      <c r="D74">
        <v>0</v>
      </c>
      <c r="E74">
        <v>251.6</v>
      </c>
      <c r="F74">
        <v>20</v>
      </c>
      <c r="G74">
        <f>'Monthly Data'!G74</f>
        <v>0</v>
      </c>
      <c r="H74">
        <f>'Monthly Data'!H74</f>
        <v>0</v>
      </c>
      <c r="I74">
        <f>'Monthly Data'!I74</f>
        <v>7</v>
      </c>
      <c r="K74">
        <f t="shared" si="4"/>
        <v>1935533.30592324</v>
      </c>
      <c r="L74">
        <f>LondonHDD*C74</f>
        <v>8173438.4910932239</v>
      </c>
      <c r="M74">
        <f>LondonCDD*D74</f>
        <v>0</v>
      </c>
      <c r="N74">
        <f>LONFTE*E74</f>
        <v>11775206.586441187</v>
      </c>
      <c r="O74">
        <f>PeakDays*F74</f>
        <v>4300543.1037432998</v>
      </c>
      <c r="P74">
        <f>Spring*G74</f>
        <v>0</v>
      </c>
      <c r="Q74">
        <f>Fall*H74</f>
        <v>0</v>
      </c>
      <c r="R74">
        <f>trend*I74</f>
        <v>-754938.89104764897</v>
      </c>
      <c r="S74">
        <f t="shared" si="5"/>
        <v>25429782.596153304</v>
      </c>
    </row>
    <row r="75" spans="1:19" x14ac:dyDescent="0.25">
      <c r="A75" s="5">
        <f>'Monthly Data'!A75</f>
        <v>40575</v>
      </c>
      <c r="B75" s="20">
        <f>'Monthly Data'!B75</f>
        <v>22895626.133333344</v>
      </c>
      <c r="C75">
        <v>650.25</v>
      </c>
      <c r="D75">
        <v>0</v>
      </c>
      <c r="E75">
        <v>250.6</v>
      </c>
      <c r="F75">
        <v>19</v>
      </c>
      <c r="G75">
        <f>'Monthly Data'!G75</f>
        <v>0</v>
      </c>
      <c r="H75">
        <f>'Monthly Data'!H75</f>
        <v>0</v>
      </c>
      <c r="I75">
        <f>'Monthly Data'!I75</f>
        <v>7</v>
      </c>
      <c r="K75">
        <f t="shared" si="4"/>
        <v>1935533.30592324</v>
      </c>
      <c r="L75">
        <f>LondonHDD*C75</f>
        <v>7420491.1534470338</v>
      </c>
      <c r="M75">
        <f>LondonCDD*D75</f>
        <v>0</v>
      </c>
      <c r="N75">
        <f>LONFTE*E75</f>
        <v>11728405.288402867</v>
      </c>
      <c r="O75">
        <f>PeakDays*F75</f>
        <v>4085515.9485561349</v>
      </c>
      <c r="P75">
        <f>Spring*G75</f>
        <v>0</v>
      </c>
      <c r="Q75">
        <f>Fall*H75</f>
        <v>0</v>
      </c>
      <c r="R75">
        <f>trend*I75</f>
        <v>-754938.89104764897</v>
      </c>
      <c r="S75">
        <f t="shared" si="5"/>
        <v>24415006.805281628</v>
      </c>
    </row>
    <row r="76" spans="1:19" x14ac:dyDescent="0.25">
      <c r="A76" s="5">
        <f>'Monthly Data'!A76</f>
        <v>40603</v>
      </c>
      <c r="B76" s="20">
        <f>'Monthly Data'!B76</f>
        <v>23442172.173333336</v>
      </c>
      <c r="C76">
        <v>533.91</v>
      </c>
      <c r="D76">
        <v>0.22</v>
      </c>
      <c r="E76">
        <v>251.7</v>
      </c>
      <c r="F76">
        <v>23</v>
      </c>
      <c r="G76">
        <f>'Monthly Data'!G76</f>
        <v>1</v>
      </c>
      <c r="H76">
        <f>'Monthly Data'!H76</f>
        <v>0</v>
      </c>
      <c r="I76">
        <f>'Monthly Data'!I76</f>
        <v>7</v>
      </c>
      <c r="K76">
        <f t="shared" si="4"/>
        <v>1935533.30592324</v>
      </c>
      <c r="L76">
        <f>LondonHDD*C76</f>
        <v>6092848.0303527955</v>
      </c>
      <c r="M76">
        <f>LondonCDD*D76</f>
        <v>9927.3006870295503</v>
      </c>
      <c r="N76">
        <f>LONFTE*E76</f>
        <v>11779886.716245018</v>
      </c>
      <c r="O76">
        <f>PeakDays*F76</f>
        <v>4945624.569304795</v>
      </c>
      <c r="P76">
        <f>Spring*G76</f>
        <v>-920536.49162735697</v>
      </c>
      <c r="Q76">
        <f>Fall*H76</f>
        <v>0</v>
      </c>
      <c r="R76">
        <f>trend*I76</f>
        <v>-754938.89104764897</v>
      </c>
      <c r="S76">
        <f t="shared" si="5"/>
        <v>23088344.539837871</v>
      </c>
    </row>
    <row r="77" spans="1:19" x14ac:dyDescent="0.25">
      <c r="A77" s="5">
        <f>'Monthly Data'!A77</f>
        <v>40634</v>
      </c>
      <c r="B77" s="20">
        <f>'Monthly Data'!B77</f>
        <v>19943782.243333336</v>
      </c>
      <c r="C77">
        <v>312.88</v>
      </c>
      <c r="D77">
        <v>0.32</v>
      </c>
      <c r="E77">
        <v>255.1</v>
      </c>
      <c r="F77">
        <v>19</v>
      </c>
      <c r="G77">
        <f>'Monthly Data'!G77</f>
        <v>1</v>
      </c>
      <c r="H77">
        <f>'Monthly Data'!H77</f>
        <v>0</v>
      </c>
      <c r="I77">
        <f>'Monthly Data'!I77</f>
        <v>7</v>
      </c>
      <c r="K77">
        <f t="shared" si="4"/>
        <v>1935533.30592324</v>
      </c>
      <c r="L77">
        <f>LondonHDD*C77</f>
        <v>3570508.6844913615</v>
      </c>
      <c r="M77">
        <f>LondonCDD*D77</f>
        <v>14439.710090224802</v>
      </c>
      <c r="N77">
        <f>LONFTE*E77</f>
        <v>11939011.129575305</v>
      </c>
      <c r="O77">
        <f>PeakDays*F77</f>
        <v>4085515.9485561349</v>
      </c>
      <c r="P77">
        <f>Spring*G77</f>
        <v>-920536.49162735697</v>
      </c>
      <c r="Q77">
        <f>Fall*H77</f>
        <v>0</v>
      </c>
      <c r="R77">
        <f>trend*I77</f>
        <v>-754938.89104764897</v>
      </c>
      <c r="S77">
        <f t="shared" si="5"/>
        <v>19869533.395961259</v>
      </c>
    </row>
    <row r="78" spans="1:19" x14ac:dyDescent="0.25">
      <c r="A78" s="5">
        <f>'Monthly Data'!A78</f>
        <v>40664</v>
      </c>
      <c r="B78" s="20">
        <f>'Monthly Data'!B78</f>
        <v>19207800.74333334</v>
      </c>
      <c r="C78">
        <v>145.96</v>
      </c>
      <c r="D78">
        <v>16.98</v>
      </c>
      <c r="E78">
        <v>257.5</v>
      </c>
      <c r="F78">
        <v>21</v>
      </c>
      <c r="G78">
        <f>'Monthly Data'!G78</f>
        <v>1</v>
      </c>
      <c r="H78">
        <f>'Monthly Data'!H78</f>
        <v>0</v>
      </c>
      <c r="I78">
        <f>'Monthly Data'!I78</f>
        <v>7</v>
      </c>
      <c r="K78">
        <f t="shared" si="4"/>
        <v>1935533.30592324</v>
      </c>
      <c r="L78">
        <f>LondonHDD*C78</f>
        <v>1665659.1907068498</v>
      </c>
      <c r="M78">
        <f>LondonCDD*D78</f>
        <v>766207.11666255351</v>
      </c>
      <c r="N78">
        <f>LONFTE*E78</f>
        <v>12051334.244867273</v>
      </c>
      <c r="O78">
        <f>PeakDays*F78</f>
        <v>4515570.2589304643</v>
      </c>
      <c r="P78">
        <f>Spring*G78</f>
        <v>-920536.49162735697</v>
      </c>
      <c r="Q78">
        <f>Fall*H78</f>
        <v>0</v>
      </c>
      <c r="R78">
        <f>trend*I78</f>
        <v>-754938.89104764897</v>
      </c>
      <c r="S78">
        <f t="shared" si="5"/>
        <v>19258828.734415375</v>
      </c>
    </row>
    <row r="79" spans="1:19" x14ac:dyDescent="0.25">
      <c r="A79" s="5">
        <f>'Monthly Data'!A79</f>
        <v>40695</v>
      </c>
      <c r="B79" s="20">
        <f>'Monthly Data'!B79</f>
        <v>19760831.673333336</v>
      </c>
      <c r="C79">
        <v>30.95</v>
      </c>
      <c r="D79">
        <v>59.64</v>
      </c>
      <c r="E79">
        <v>258.8</v>
      </c>
      <c r="F79">
        <v>22</v>
      </c>
      <c r="G79">
        <f>'Monthly Data'!G79</f>
        <v>0</v>
      </c>
      <c r="H79">
        <f>'Monthly Data'!H79</f>
        <v>0</v>
      </c>
      <c r="I79">
        <f>'Monthly Data'!I79</f>
        <v>7</v>
      </c>
      <c r="K79">
        <f t="shared" si="4"/>
        <v>1935533.30592324</v>
      </c>
      <c r="L79">
        <f>LondonHDD*C79</f>
        <v>353193.69657698681</v>
      </c>
      <c r="M79">
        <f>LondonCDD*D79</f>
        <v>2691200.9680656474</v>
      </c>
      <c r="N79">
        <f>LONFTE*E79</f>
        <v>12112175.932317087</v>
      </c>
      <c r="O79">
        <f>PeakDays*F79</f>
        <v>4730597.4141176296</v>
      </c>
      <c r="P79">
        <f>Spring*G79</f>
        <v>0</v>
      </c>
      <c r="Q79">
        <f>Fall*H79</f>
        <v>0</v>
      </c>
      <c r="R79">
        <f>trend*I79</f>
        <v>-754938.89104764897</v>
      </c>
      <c r="S79">
        <f t="shared" si="5"/>
        <v>21067762.425952945</v>
      </c>
    </row>
    <row r="80" spans="1:19" x14ac:dyDescent="0.25">
      <c r="A80" s="5">
        <f>'Monthly Data'!A80</f>
        <v>40725</v>
      </c>
      <c r="B80" s="20">
        <f>'Monthly Data'!B80</f>
        <v>25169327.073333334</v>
      </c>
      <c r="C80">
        <v>6</v>
      </c>
      <c r="D80">
        <v>109.95</v>
      </c>
      <c r="E80">
        <v>261.3</v>
      </c>
      <c r="F80">
        <v>20</v>
      </c>
      <c r="G80">
        <f>'Monthly Data'!G80</f>
        <v>0</v>
      </c>
      <c r="H80">
        <f>'Monthly Data'!H80</f>
        <v>0</v>
      </c>
      <c r="I80">
        <f>'Monthly Data'!I80</f>
        <v>7</v>
      </c>
      <c r="K80">
        <f t="shared" si="4"/>
        <v>1935533.30592324</v>
      </c>
      <c r="L80">
        <f>LondonHDD*C80</f>
        <v>68470.506606201001</v>
      </c>
      <c r="M80">
        <f>LondonCDD*D80</f>
        <v>4961394.1388131781</v>
      </c>
      <c r="N80">
        <f>LONFTE*E80</f>
        <v>12229179.177412886</v>
      </c>
      <c r="O80">
        <f>PeakDays*F80</f>
        <v>4300543.1037432998</v>
      </c>
      <c r="P80">
        <f>Spring*G80</f>
        <v>0</v>
      </c>
      <c r="Q80">
        <f>Fall*H80</f>
        <v>0</v>
      </c>
      <c r="R80">
        <f>trend*I80</f>
        <v>-754938.89104764897</v>
      </c>
      <c r="S80">
        <f t="shared" si="5"/>
        <v>22740181.341451157</v>
      </c>
    </row>
    <row r="81" spans="1:19" x14ac:dyDescent="0.25">
      <c r="A81" s="5">
        <f>'Monthly Data'!A81</f>
        <v>40756</v>
      </c>
      <c r="B81" s="20">
        <f>'Monthly Data'!B81</f>
        <v>22460865.073333338</v>
      </c>
      <c r="C81">
        <v>11.72</v>
      </c>
      <c r="D81">
        <v>76.849999999999994</v>
      </c>
      <c r="E81">
        <v>263.60000000000002</v>
      </c>
      <c r="F81">
        <v>22</v>
      </c>
      <c r="G81">
        <f>'Monthly Data'!G81</f>
        <v>0</v>
      </c>
      <c r="H81">
        <f>'Monthly Data'!H81</f>
        <v>0</v>
      </c>
      <c r="I81">
        <f>'Monthly Data'!I81</f>
        <v>7</v>
      </c>
      <c r="K81">
        <f t="shared" si="4"/>
        <v>1935533.30592324</v>
      </c>
      <c r="L81">
        <f>LondonHDD*C81</f>
        <v>133745.72290411263</v>
      </c>
      <c r="M81">
        <f>LondonCDD*D81</f>
        <v>3467786.6263555498</v>
      </c>
      <c r="N81">
        <f>LONFTE*E81</f>
        <v>12336822.162901022</v>
      </c>
      <c r="O81">
        <f>PeakDays*F81</f>
        <v>4730597.4141176296</v>
      </c>
      <c r="P81">
        <f>Spring*G81</f>
        <v>0</v>
      </c>
      <c r="Q81">
        <f>Fall*H81</f>
        <v>0</v>
      </c>
      <c r="R81">
        <f>trend*I81</f>
        <v>-754938.89104764897</v>
      </c>
      <c r="S81">
        <f t="shared" si="5"/>
        <v>21849546.341153905</v>
      </c>
    </row>
    <row r="82" spans="1:19" x14ac:dyDescent="0.25">
      <c r="A82" s="5">
        <f>'Monthly Data'!A82</f>
        <v>40787</v>
      </c>
      <c r="B82" s="20">
        <f>'Monthly Data'!B82</f>
        <v>19343184.393333334</v>
      </c>
      <c r="C82">
        <v>72.849999999999994</v>
      </c>
      <c r="D82">
        <v>24.35</v>
      </c>
      <c r="E82">
        <v>264.8</v>
      </c>
      <c r="F82">
        <v>21</v>
      </c>
      <c r="G82">
        <f>'Monthly Data'!G82</f>
        <v>0</v>
      </c>
      <c r="H82">
        <f>'Monthly Data'!H82</f>
        <v>1</v>
      </c>
      <c r="I82">
        <f>'Monthly Data'!I82</f>
        <v>7</v>
      </c>
      <c r="K82">
        <f t="shared" si="4"/>
        <v>1935533.30592324</v>
      </c>
      <c r="L82">
        <f>LondonHDD*C82</f>
        <v>831346.06771029043</v>
      </c>
      <c r="M82">
        <f>LondonCDD*D82</f>
        <v>1098771.6896780436</v>
      </c>
      <c r="N82">
        <f>LONFTE*E82</f>
        <v>12392983.720547006</v>
      </c>
      <c r="O82">
        <f>PeakDays*F82</f>
        <v>4515570.2589304643</v>
      </c>
      <c r="P82">
        <f>Spring*G82</f>
        <v>0</v>
      </c>
      <c r="Q82">
        <f>Fall*H82</f>
        <v>-746255.995185229</v>
      </c>
      <c r="R82">
        <f>trend*I82</f>
        <v>-754938.89104764897</v>
      </c>
      <c r="S82">
        <f t="shared" si="5"/>
        <v>19273010.156556163</v>
      </c>
    </row>
    <row r="83" spans="1:19" x14ac:dyDescent="0.25">
      <c r="A83" s="5">
        <f>'Monthly Data'!A83</f>
        <v>40817</v>
      </c>
      <c r="B83" s="20">
        <f>'Monthly Data'!B83</f>
        <v>19754696.887333337</v>
      </c>
      <c r="C83">
        <v>241.64</v>
      </c>
      <c r="D83">
        <v>3.42</v>
      </c>
      <c r="E83">
        <v>260.3</v>
      </c>
      <c r="F83">
        <v>20</v>
      </c>
      <c r="G83">
        <f>'Monthly Data'!G83</f>
        <v>0</v>
      </c>
      <c r="H83">
        <f>'Monthly Data'!H83</f>
        <v>1</v>
      </c>
      <c r="I83">
        <f>'Monthly Data'!I83</f>
        <v>7</v>
      </c>
      <c r="K83">
        <f t="shared" si="4"/>
        <v>1935533.30592324</v>
      </c>
      <c r="L83">
        <f>LondonHDD*C83</f>
        <v>2757535.5360537348</v>
      </c>
      <c r="M83">
        <f>LondonCDD*D83</f>
        <v>154324.40158927755</v>
      </c>
      <c r="N83">
        <f>LONFTE*E83</f>
        <v>12182377.879374567</v>
      </c>
      <c r="O83">
        <f>PeakDays*F83</f>
        <v>4300543.1037432998</v>
      </c>
      <c r="P83">
        <f>Spring*G83</f>
        <v>0</v>
      </c>
      <c r="Q83">
        <f>Fall*H83</f>
        <v>-746255.995185229</v>
      </c>
      <c r="R83">
        <f>trend*I83</f>
        <v>-754938.89104764897</v>
      </c>
      <c r="S83">
        <f t="shared" si="5"/>
        <v>19829119.340451241</v>
      </c>
    </row>
    <row r="84" spans="1:19" x14ac:dyDescent="0.25">
      <c r="A84" s="5">
        <f>'Monthly Data'!A84</f>
        <v>40848</v>
      </c>
      <c r="B84" s="20">
        <f>'Monthly Data'!B84</f>
        <v>20484671.063333333</v>
      </c>
      <c r="C84">
        <v>414.34</v>
      </c>
      <c r="D84">
        <v>0</v>
      </c>
      <c r="E84">
        <v>254.2</v>
      </c>
      <c r="F84">
        <v>22</v>
      </c>
      <c r="G84">
        <f>'Monthly Data'!G84</f>
        <v>0</v>
      </c>
      <c r="H84">
        <f>'Monthly Data'!H84</f>
        <v>1</v>
      </c>
      <c r="I84">
        <f>'Monthly Data'!I84</f>
        <v>7</v>
      </c>
      <c r="K84">
        <f t="shared" si="4"/>
        <v>1935533.30592324</v>
      </c>
      <c r="L84">
        <f>LondonHDD*C84</f>
        <v>4728344.9512022203</v>
      </c>
      <c r="M84">
        <f>LondonCDD*D84</f>
        <v>0</v>
      </c>
      <c r="N84">
        <f>LONFTE*E84</f>
        <v>11896889.961340817</v>
      </c>
      <c r="O84">
        <f>PeakDays*F84</f>
        <v>4730597.4141176296</v>
      </c>
      <c r="P84">
        <f>Spring*G84</f>
        <v>0</v>
      </c>
      <c r="Q84">
        <f>Fall*H84</f>
        <v>-746255.995185229</v>
      </c>
      <c r="R84">
        <f>trend*I84</f>
        <v>-754938.89104764897</v>
      </c>
      <c r="S84">
        <f t="shared" si="5"/>
        <v>21790170.74635103</v>
      </c>
    </row>
    <row r="85" spans="1:19" x14ac:dyDescent="0.25">
      <c r="A85" s="5">
        <f>'Monthly Data'!A85</f>
        <v>40878</v>
      </c>
      <c r="B85" s="20">
        <f>'Monthly Data'!B85</f>
        <v>24136908.163333334</v>
      </c>
      <c r="C85">
        <v>630.9</v>
      </c>
      <c r="D85">
        <v>0</v>
      </c>
      <c r="E85">
        <v>252.5</v>
      </c>
      <c r="F85">
        <v>20</v>
      </c>
      <c r="G85">
        <f>'Monthly Data'!G85</f>
        <v>0</v>
      </c>
      <c r="H85">
        <f>'Monthly Data'!H85</f>
        <v>0</v>
      </c>
      <c r="I85">
        <f>'Monthly Data'!I85</f>
        <v>7</v>
      </c>
      <c r="K85">
        <f t="shared" si="4"/>
        <v>1935533.30592324</v>
      </c>
      <c r="L85">
        <f>LondonHDD*C85</f>
        <v>7199673.7696420345</v>
      </c>
      <c r="M85">
        <f>LondonCDD*D85</f>
        <v>0</v>
      </c>
      <c r="N85">
        <f>LONFTE*E85</f>
        <v>11817327.754675675</v>
      </c>
      <c r="O85">
        <f>PeakDays*F85</f>
        <v>4300543.1037432998</v>
      </c>
      <c r="P85">
        <f>Spring*G85</f>
        <v>0</v>
      </c>
      <c r="Q85">
        <f>Fall*H85</f>
        <v>0</v>
      </c>
      <c r="R85">
        <f>trend*I85</f>
        <v>-754938.89104764897</v>
      </c>
      <c r="S85">
        <f t="shared" si="5"/>
        <v>24498139.042936601</v>
      </c>
    </row>
    <row r="86" spans="1:19" x14ac:dyDescent="0.25">
      <c r="A86" s="5">
        <f>'Monthly Data'!A86</f>
        <v>40909</v>
      </c>
      <c r="B86" s="20">
        <f>'Monthly Data'!B86</f>
        <v>24503624.296666659</v>
      </c>
      <c r="C86">
        <v>716.23</v>
      </c>
      <c r="D86">
        <v>0</v>
      </c>
      <c r="E86">
        <v>250.9</v>
      </c>
      <c r="F86">
        <v>21</v>
      </c>
      <c r="G86">
        <f>'Monthly Data'!G86</f>
        <v>0</v>
      </c>
      <c r="H86">
        <f>'Monthly Data'!H86</f>
        <v>0</v>
      </c>
      <c r="I86">
        <f>'Monthly Data'!I86</f>
        <v>8</v>
      </c>
      <c r="K86">
        <f t="shared" si="4"/>
        <v>1935533.30592324</v>
      </c>
      <c r="L86">
        <f>LondonHDD*C86</f>
        <v>8173438.4910932239</v>
      </c>
      <c r="M86">
        <f>LondonCDD*D86</f>
        <v>0</v>
      </c>
      <c r="N86">
        <f>LONFTE*E86</f>
        <v>11742445.677814363</v>
      </c>
      <c r="O86">
        <f>PeakDays*F86</f>
        <v>4515570.2589304643</v>
      </c>
      <c r="P86">
        <f>Spring*G86</f>
        <v>0</v>
      </c>
      <c r="Q86">
        <f>Fall*H86</f>
        <v>0</v>
      </c>
      <c r="R86">
        <f>trend*I86</f>
        <v>-862787.30405445595</v>
      </c>
      <c r="S86">
        <f t="shared" si="5"/>
        <v>25504200.429706834</v>
      </c>
    </row>
    <row r="87" spans="1:19" x14ac:dyDescent="0.25">
      <c r="A87" s="5">
        <f>'Monthly Data'!A87</f>
        <v>40940</v>
      </c>
      <c r="B87" s="20">
        <f>'Monthly Data'!B87</f>
        <v>21864892.256666664</v>
      </c>
      <c r="C87">
        <v>650.25</v>
      </c>
      <c r="D87">
        <v>0</v>
      </c>
      <c r="E87">
        <v>248.9</v>
      </c>
      <c r="F87">
        <v>20</v>
      </c>
      <c r="G87">
        <f>'Monthly Data'!G87</f>
        <v>0</v>
      </c>
      <c r="H87">
        <f>'Monthly Data'!H87</f>
        <v>0</v>
      </c>
      <c r="I87">
        <f>'Monthly Data'!I87</f>
        <v>8</v>
      </c>
      <c r="K87">
        <f t="shared" si="4"/>
        <v>1935533.30592324</v>
      </c>
      <c r="L87">
        <f>LondonHDD*C87</f>
        <v>7420491.1534470338</v>
      </c>
      <c r="M87">
        <f>LondonCDD*D87</f>
        <v>0</v>
      </c>
      <c r="N87">
        <f>LONFTE*E87</f>
        <v>11648843.081737725</v>
      </c>
      <c r="O87">
        <f>PeakDays*F87</f>
        <v>4300543.1037432998</v>
      </c>
      <c r="P87">
        <f>Spring*G87</f>
        <v>0</v>
      </c>
      <c r="Q87">
        <f>Fall*H87</f>
        <v>0</v>
      </c>
      <c r="R87">
        <f>trend*I87</f>
        <v>-862787.30405445595</v>
      </c>
      <c r="S87">
        <f t="shared" si="5"/>
        <v>24442623.340796839</v>
      </c>
    </row>
    <row r="88" spans="1:19" x14ac:dyDescent="0.25">
      <c r="A88" s="5">
        <f>'Monthly Data'!A88</f>
        <v>40969</v>
      </c>
      <c r="B88" s="20">
        <f>'Monthly Data'!B88</f>
        <v>20378098.906666666</v>
      </c>
      <c r="C88">
        <v>533.91</v>
      </c>
      <c r="D88">
        <v>0.22</v>
      </c>
      <c r="E88">
        <v>246.3</v>
      </c>
      <c r="F88">
        <v>22</v>
      </c>
      <c r="G88">
        <f>'Monthly Data'!G88</f>
        <v>1</v>
      </c>
      <c r="H88">
        <f>'Monthly Data'!H88</f>
        <v>0</v>
      </c>
      <c r="I88">
        <f>'Monthly Data'!I88</f>
        <v>8</v>
      </c>
      <c r="K88">
        <f t="shared" si="4"/>
        <v>1935533.30592324</v>
      </c>
      <c r="L88">
        <f>LondonHDD*C88</f>
        <v>6092848.0303527955</v>
      </c>
      <c r="M88">
        <f>LondonCDD*D88</f>
        <v>9927.3006870295503</v>
      </c>
      <c r="N88">
        <f>LONFTE*E88</f>
        <v>11527159.706838094</v>
      </c>
      <c r="O88">
        <f>PeakDays*F88</f>
        <v>4730597.4141176296</v>
      </c>
      <c r="P88">
        <f>Spring*G88</f>
        <v>-920536.49162735697</v>
      </c>
      <c r="Q88">
        <f>Fall*H88</f>
        <v>0</v>
      </c>
      <c r="R88">
        <f>trend*I88</f>
        <v>-862787.30405445595</v>
      </c>
      <c r="S88">
        <f t="shared" si="5"/>
        <v>22512741.962236974</v>
      </c>
    </row>
    <row r="89" spans="1:19" x14ac:dyDescent="0.25">
      <c r="A89" s="5">
        <f>'Monthly Data'!A89</f>
        <v>41000</v>
      </c>
      <c r="B89" s="20">
        <f>'Monthly Data'!B89</f>
        <v>18775059.906666663</v>
      </c>
      <c r="C89">
        <v>312.88</v>
      </c>
      <c r="D89">
        <v>0.32</v>
      </c>
      <c r="E89">
        <v>252</v>
      </c>
      <c r="F89">
        <v>19</v>
      </c>
      <c r="G89">
        <f>'Monthly Data'!G89</f>
        <v>1</v>
      </c>
      <c r="H89">
        <f>'Monthly Data'!H89</f>
        <v>0</v>
      </c>
      <c r="I89">
        <f>'Monthly Data'!I89</f>
        <v>8</v>
      </c>
      <c r="K89">
        <f t="shared" si="4"/>
        <v>1935533.30592324</v>
      </c>
      <c r="L89">
        <f>LondonHDD*C89</f>
        <v>3570508.6844913615</v>
      </c>
      <c r="M89">
        <f>LondonCDD*D89</f>
        <v>14439.710090224802</v>
      </c>
      <c r="N89">
        <f>LONFTE*E89</f>
        <v>11793927.105656514</v>
      </c>
      <c r="O89">
        <f>PeakDays*F89</f>
        <v>4085515.9485561349</v>
      </c>
      <c r="P89">
        <f>Spring*G89</f>
        <v>-920536.49162735697</v>
      </c>
      <c r="Q89">
        <f>Fall*H89</f>
        <v>0</v>
      </c>
      <c r="R89">
        <f>trend*I89</f>
        <v>-862787.30405445595</v>
      </c>
      <c r="S89">
        <f t="shared" si="5"/>
        <v>19616600.959035661</v>
      </c>
    </row>
    <row r="90" spans="1:19" x14ac:dyDescent="0.25">
      <c r="A90" s="5">
        <f>'Monthly Data'!A90</f>
        <v>41030</v>
      </c>
      <c r="B90" s="20">
        <f>'Monthly Data'!B90</f>
        <v>18685878.536666665</v>
      </c>
      <c r="C90">
        <v>145.96</v>
      </c>
      <c r="D90">
        <v>16.98</v>
      </c>
      <c r="E90">
        <v>258.5</v>
      </c>
      <c r="F90">
        <v>22</v>
      </c>
      <c r="G90">
        <f>'Monthly Data'!G90</f>
        <v>1</v>
      </c>
      <c r="H90">
        <f>'Monthly Data'!H90</f>
        <v>0</v>
      </c>
      <c r="I90">
        <f>'Monthly Data'!I90</f>
        <v>8</v>
      </c>
      <c r="K90">
        <f t="shared" si="4"/>
        <v>1935533.30592324</v>
      </c>
      <c r="L90">
        <f>LondonHDD*C90</f>
        <v>1665659.1907068498</v>
      </c>
      <c r="M90">
        <f>LondonCDD*D90</f>
        <v>766207.11666255351</v>
      </c>
      <c r="N90">
        <f>LONFTE*E90</f>
        <v>12098135.542905591</v>
      </c>
      <c r="O90">
        <f>PeakDays*F90</f>
        <v>4730597.4141176296</v>
      </c>
      <c r="P90">
        <f>Spring*G90</f>
        <v>-920536.49162735697</v>
      </c>
      <c r="Q90">
        <f>Fall*H90</f>
        <v>0</v>
      </c>
      <c r="R90">
        <f>trend*I90</f>
        <v>-862787.30405445595</v>
      </c>
      <c r="S90">
        <f t="shared" si="5"/>
        <v>19412808.774634048</v>
      </c>
    </row>
    <row r="91" spans="1:19" x14ac:dyDescent="0.25">
      <c r="A91" s="5">
        <f>'Monthly Data'!A91</f>
        <v>41061</v>
      </c>
      <c r="B91" s="20">
        <f>'Monthly Data'!B91</f>
        <v>20735989.536666665</v>
      </c>
      <c r="C91">
        <v>30.95</v>
      </c>
      <c r="D91">
        <v>59.64</v>
      </c>
      <c r="E91">
        <v>263.39999999999998</v>
      </c>
      <c r="F91">
        <v>21</v>
      </c>
      <c r="G91">
        <f>'Monthly Data'!G91</f>
        <v>0</v>
      </c>
      <c r="H91">
        <f>'Monthly Data'!H91</f>
        <v>0</v>
      </c>
      <c r="I91">
        <f>'Monthly Data'!I91</f>
        <v>8</v>
      </c>
      <c r="K91">
        <f t="shared" si="4"/>
        <v>1935533.30592324</v>
      </c>
      <c r="L91">
        <f>LondonHDD*C91</f>
        <v>353193.69657698681</v>
      </c>
      <c r="M91">
        <f>LondonCDD*D91</f>
        <v>2691200.9680656474</v>
      </c>
      <c r="N91">
        <f>LONFTE*E91</f>
        <v>12327461.903293356</v>
      </c>
      <c r="O91">
        <f>PeakDays*F91</f>
        <v>4515570.2589304643</v>
      </c>
      <c r="P91">
        <f>Spring*G91</f>
        <v>0</v>
      </c>
      <c r="Q91">
        <f>Fall*H91</f>
        <v>0</v>
      </c>
      <c r="R91">
        <f>trend*I91</f>
        <v>-862787.30405445595</v>
      </c>
      <c r="S91">
        <f t="shared" si="5"/>
        <v>20960172.828735236</v>
      </c>
    </row>
    <row r="92" spans="1:19" x14ac:dyDescent="0.25">
      <c r="A92" s="5">
        <f>'Monthly Data'!A92</f>
        <v>41091</v>
      </c>
      <c r="B92" s="20">
        <f>'Monthly Data'!B92</f>
        <v>24756579.266666666</v>
      </c>
      <c r="C92">
        <v>6</v>
      </c>
      <c r="D92">
        <v>109.95</v>
      </c>
      <c r="E92">
        <v>267</v>
      </c>
      <c r="F92">
        <v>21</v>
      </c>
      <c r="G92">
        <f>'Monthly Data'!G92</f>
        <v>0</v>
      </c>
      <c r="H92">
        <f>'Monthly Data'!H92</f>
        <v>0</v>
      </c>
      <c r="I92">
        <f>'Monthly Data'!I92</f>
        <v>8</v>
      </c>
      <c r="K92">
        <f t="shared" si="4"/>
        <v>1935533.30592324</v>
      </c>
      <c r="L92">
        <f>LondonHDD*C92</f>
        <v>68470.506606201001</v>
      </c>
      <c r="M92">
        <f>LondonCDD*D92</f>
        <v>4961394.1388131781</v>
      </c>
      <c r="N92">
        <f>LONFTE*E92</f>
        <v>12495946.576231306</v>
      </c>
      <c r="O92">
        <f>PeakDays*F92</f>
        <v>4515570.2589304643</v>
      </c>
      <c r="P92">
        <f>Spring*G92</f>
        <v>0</v>
      </c>
      <c r="Q92">
        <f>Fall*H92</f>
        <v>0</v>
      </c>
      <c r="R92">
        <f>trend*I92</f>
        <v>-862787.30405445595</v>
      </c>
      <c r="S92">
        <f t="shared" si="5"/>
        <v>23114127.48244993</v>
      </c>
    </row>
    <row r="93" spans="1:19" x14ac:dyDescent="0.25">
      <c r="A93" s="5">
        <f>'Monthly Data'!A93</f>
        <v>41122</v>
      </c>
      <c r="B93" s="20">
        <f>'Monthly Data'!B93</f>
        <v>21905861.66666666</v>
      </c>
      <c r="C93">
        <v>11.72</v>
      </c>
      <c r="D93">
        <v>76.849999999999994</v>
      </c>
      <c r="E93">
        <v>269.3</v>
      </c>
      <c r="F93">
        <v>22</v>
      </c>
      <c r="G93">
        <f>'Monthly Data'!G93</f>
        <v>0</v>
      </c>
      <c r="H93">
        <f>'Monthly Data'!H93</f>
        <v>0</v>
      </c>
      <c r="I93">
        <f>'Monthly Data'!I93</f>
        <v>8</v>
      </c>
      <c r="K93">
        <f t="shared" si="4"/>
        <v>1935533.30592324</v>
      </c>
      <c r="L93">
        <f>LondonHDD*C93</f>
        <v>133745.72290411263</v>
      </c>
      <c r="M93">
        <f>LondonCDD*D93</f>
        <v>3467786.6263555498</v>
      </c>
      <c r="N93">
        <f>LONFTE*E93</f>
        <v>12603589.561719442</v>
      </c>
      <c r="O93">
        <f>PeakDays*F93</f>
        <v>4730597.4141176296</v>
      </c>
      <c r="P93">
        <f>Spring*G93</f>
        <v>0</v>
      </c>
      <c r="Q93">
        <f>Fall*H93</f>
        <v>0</v>
      </c>
      <c r="R93">
        <f>trend*I93</f>
        <v>-862787.30405445595</v>
      </c>
      <c r="S93">
        <f t="shared" si="5"/>
        <v>22008465.326965518</v>
      </c>
    </row>
    <row r="94" spans="1:19" x14ac:dyDescent="0.25">
      <c r="A94" s="5">
        <f>'Monthly Data'!A94</f>
        <v>41153</v>
      </c>
      <c r="B94" s="20">
        <f>'Monthly Data'!B94</f>
        <v>18885814.516666662</v>
      </c>
      <c r="C94">
        <v>72.849999999999994</v>
      </c>
      <c r="D94">
        <v>24.35</v>
      </c>
      <c r="E94">
        <v>267.2</v>
      </c>
      <c r="F94">
        <v>19</v>
      </c>
      <c r="G94">
        <f>'Monthly Data'!G94</f>
        <v>0</v>
      </c>
      <c r="H94">
        <f>'Monthly Data'!H94</f>
        <v>1</v>
      </c>
      <c r="I94">
        <f>'Monthly Data'!I94</f>
        <v>8</v>
      </c>
      <c r="K94">
        <f t="shared" si="4"/>
        <v>1935533.30592324</v>
      </c>
      <c r="L94">
        <f>LondonHDD*C94</f>
        <v>831346.06771029043</v>
      </c>
      <c r="M94">
        <f>LondonCDD*D94</f>
        <v>1098771.6896780436</v>
      </c>
      <c r="N94">
        <f>LONFTE*E94</f>
        <v>12505306.83583897</v>
      </c>
      <c r="O94">
        <f>PeakDays*F94</f>
        <v>4085515.9485561349</v>
      </c>
      <c r="P94">
        <f>Spring*G94</f>
        <v>0</v>
      </c>
      <c r="Q94">
        <f>Fall*H94</f>
        <v>-746255.995185229</v>
      </c>
      <c r="R94">
        <f>trend*I94</f>
        <v>-862787.30405445595</v>
      </c>
      <c r="S94">
        <f t="shared" si="5"/>
        <v>18847430.548466992</v>
      </c>
    </row>
    <row r="95" spans="1:19" x14ac:dyDescent="0.25">
      <c r="A95" s="5">
        <f>'Monthly Data'!A95</f>
        <v>41183</v>
      </c>
      <c r="B95" s="20">
        <f>'Monthly Data'!B95</f>
        <v>19665509.326666664</v>
      </c>
      <c r="C95">
        <v>241.64</v>
      </c>
      <c r="D95">
        <v>3.42</v>
      </c>
      <c r="E95">
        <v>261.39999999999998</v>
      </c>
      <c r="F95">
        <v>22</v>
      </c>
      <c r="G95">
        <f>'Monthly Data'!G95</f>
        <v>0</v>
      </c>
      <c r="H95">
        <f>'Monthly Data'!H95</f>
        <v>1</v>
      </c>
      <c r="I95">
        <f>'Monthly Data'!I95</f>
        <v>8</v>
      </c>
      <c r="K95">
        <f t="shared" si="4"/>
        <v>1935533.30592324</v>
      </c>
      <c r="L95">
        <f>LondonHDD*C95</f>
        <v>2757535.5360537348</v>
      </c>
      <c r="M95">
        <f>LondonCDD*D95</f>
        <v>154324.40158927755</v>
      </c>
      <c r="N95">
        <f>LONFTE*E95</f>
        <v>12233859.307216717</v>
      </c>
      <c r="O95">
        <f>PeakDays*F95</f>
        <v>4730597.4141176296</v>
      </c>
      <c r="P95">
        <f>Spring*G95</f>
        <v>0</v>
      </c>
      <c r="Q95">
        <f>Fall*H95</f>
        <v>-746255.995185229</v>
      </c>
      <c r="R95">
        <f>trend*I95</f>
        <v>-862787.30405445595</v>
      </c>
      <c r="S95">
        <f t="shared" si="5"/>
        <v>20202806.665660914</v>
      </c>
    </row>
    <row r="96" spans="1:19" x14ac:dyDescent="0.25">
      <c r="A96" s="5">
        <f>'Monthly Data'!A96</f>
        <v>41214</v>
      </c>
      <c r="B96" s="20">
        <f>'Monthly Data'!B96</f>
        <v>21360467.68666666</v>
      </c>
      <c r="C96">
        <v>414.34</v>
      </c>
      <c r="D96">
        <v>0</v>
      </c>
      <c r="E96">
        <v>256.3</v>
      </c>
      <c r="F96">
        <v>22</v>
      </c>
      <c r="G96">
        <f>'Monthly Data'!G96</f>
        <v>0</v>
      </c>
      <c r="H96">
        <f>'Monthly Data'!H96</f>
        <v>1</v>
      </c>
      <c r="I96">
        <f>'Monthly Data'!I96</f>
        <v>8</v>
      </c>
      <c r="K96">
        <f t="shared" si="4"/>
        <v>1935533.30592324</v>
      </c>
      <c r="L96">
        <f>LondonHDD*C96</f>
        <v>4728344.9512022203</v>
      </c>
      <c r="M96">
        <f>LondonCDD*D96</f>
        <v>0</v>
      </c>
      <c r="N96">
        <f>LONFTE*E96</f>
        <v>11995172.687221289</v>
      </c>
      <c r="O96">
        <f>PeakDays*F96</f>
        <v>4730597.4141176296</v>
      </c>
      <c r="P96">
        <f>Spring*G96</f>
        <v>0</v>
      </c>
      <c r="Q96">
        <f>Fall*H96</f>
        <v>-746255.995185229</v>
      </c>
      <c r="R96">
        <f>trend*I96</f>
        <v>-862787.30405445595</v>
      </c>
      <c r="S96">
        <f t="shared" si="5"/>
        <v>21780605.059224691</v>
      </c>
    </row>
    <row r="97" spans="1:19" x14ac:dyDescent="0.25">
      <c r="A97" s="5">
        <f>'Monthly Data'!A97</f>
        <v>41244</v>
      </c>
      <c r="B97" s="20">
        <f>'Monthly Data'!B97</f>
        <v>23911472.796666663</v>
      </c>
      <c r="C97">
        <v>630.9</v>
      </c>
      <c r="D97">
        <v>0</v>
      </c>
      <c r="E97">
        <v>254.9</v>
      </c>
      <c r="F97">
        <v>19</v>
      </c>
      <c r="G97">
        <f>'Monthly Data'!G97</f>
        <v>0</v>
      </c>
      <c r="H97">
        <f>'Monthly Data'!H97</f>
        <v>0</v>
      </c>
      <c r="I97">
        <f>'Monthly Data'!I97</f>
        <v>8</v>
      </c>
      <c r="K97">
        <f t="shared" si="4"/>
        <v>1935533.30592324</v>
      </c>
      <c r="L97">
        <f>LondonHDD*C97</f>
        <v>7199673.7696420345</v>
      </c>
      <c r="M97">
        <f>LondonCDD*D97</f>
        <v>0</v>
      </c>
      <c r="N97">
        <f>LONFTE*E97</f>
        <v>11929650.869967641</v>
      </c>
      <c r="O97">
        <f>PeakDays*F97</f>
        <v>4085515.9485561349</v>
      </c>
      <c r="P97">
        <f>Spring*G97</f>
        <v>0</v>
      </c>
      <c r="Q97">
        <f>Fall*H97</f>
        <v>0</v>
      </c>
      <c r="R97">
        <f>trend*I97</f>
        <v>-862787.30405445595</v>
      </c>
      <c r="S97">
        <f t="shared" si="5"/>
        <v>24287586.590034597</v>
      </c>
    </row>
    <row r="98" spans="1:19" x14ac:dyDescent="0.25">
      <c r="A98" s="5">
        <f>'Monthly Data'!A98</f>
        <v>41275</v>
      </c>
      <c r="B98" s="20">
        <f>'Monthly Data'!B98</f>
        <v>24740826.696666665</v>
      </c>
      <c r="C98">
        <v>716.23</v>
      </c>
      <c r="D98">
        <v>0</v>
      </c>
      <c r="E98">
        <v>253.9</v>
      </c>
      <c r="F98">
        <v>22</v>
      </c>
      <c r="G98">
        <f>'Monthly Data'!G98</f>
        <v>0</v>
      </c>
      <c r="H98">
        <f>'Monthly Data'!H98</f>
        <v>0</v>
      </c>
      <c r="I98">
        <f>'Monthly Data'!I98</f>
        <v>9</v>
      </c>
      <c r="K98">
        <f t="shared" si="4"/>
        <v>1935533.30592324</v>
      </c>
      <c r="L98">
        <f>LondonHDD*C98</f>
        <v>8173438.4910932239</v>
      </c>
      <c r="M98">
        <f>LondonCDD*D98</f>
        <v>0</v>
      </c>
      <c r="N98">
        <f>LONFTE*E98</f>
        <v>11882849.571929323</v>
      </c>
      <c r="O98">
        <f>PeakDays*F98</f>
        <v>4730597.4141176296</v>
      </c>
      <c r="P98">
        <f>Spring*G98</f>
        <v>0</v>
      </c>
      <c r="Q98">
        <f>Fall*H98</f>
        <v>0</v>
      </c>
      <c r="R98">
        <f>trend*I98</f>
        <v>-970635.71706126293</v>
      </c>
      <c r="S98">
        <f t="shared" si="5"/>
        <v>25751783.066002153</v>
      </c>
    </row>
    <row r="99" spans="1:19" x14ac:dyDescent="0.25">
      <c r="A99" s="5">
        <f>'Monthly Data'!A99</f>
        <v>41306</v>
      </c>
      <c r="B99" s="20">
        <f>'Monthly Data'!B99</f>
        <v>22536631.536666662</v>
      </c>
      <c r="C99">
        <v>650.25</v>
      </c>
      <c r="D99">
        <v>0</v>
      </c>
      <c r="E99">
        <v>249.1</v>
      </c>
      <c r="F99">
        <v>19</v>
      </c>
      <c r="G99">
        <f>'Monthly Data'!G99</f>
        <v>0</v>
      </c>
      <c r="H99">
        <f>'Monthly Data'!H99</f>
        <v>0</v>
      </c>
      <c r="I99">
        <f>'Monthly Data'!I99</f>
        <v>9</v>
      </c>
      <c r="K99">
        <f t="shared" si="4"/>
        <v>1935533.30592324</v>
      </c>
      <c r="L99">
        <f>LondonHDD*C99</f>
        <v>7420491.1534470338</v>
      </c>
      <c r="M99">
        <f>LondonCDD*D99</f>
        <v>0</v>
      </c>
      <c r="N99">
        <f>LONFTE*E99</f>
        <v>11658203.341345388</v>
      </c>
      <c r="O99">
        <f>PeakDays*F99</f>
        <v>4085515.9485561349</v>
      </c>
      <c r="P99">
        <f>Spring*G99</f>
        <v>0</v>
      </c>
      <c r="Q99">
        <f>Fall*H99</f>
        <v>0</v>
      </c>
      <c r="R99">
        <f>trend*I99</f>
        <v>-970635.71706126293</v>
      </c>
      <c r="S99">
        <f t="shared" si="5"/>
        <v>24129108.032210536</v>
      </c>
    </row>
    <row r="100" spans="1:19" x14ac:dyDescent="0.25">
      <c r="A100" s="5">
        <f>'Monthly Data'!A100</f>
        <v>41334</v>
      </c>
      <c r="B100" s="20">
        <f>'Monthly Data'!B100</f>
        <v>22952454.086666659</v>
      </c>
      <c r="C100">
        <v>533.91</v>
      </c>
      <c r="D100">
        <v>0.22</v>
      </c>
      <c r="E100">
        <v>247.6</v>
      </c>
      <c r="F100">
        <v>20</v>
      </c>
      <c r="G100">
        <f>'Monthly Data'!G100</f>
        <v>1</v>
      </c>
      <c r="H100">
        <f>'Monthly Data'!H100</f>
        <v>0</v>
      </c>
      <c r="I100">
        <f>'Monthly Data'!I100</f>
        <v>9</v>
      </c>
      <c r="K100">
        <f t="shared" si="4"/>
        <v>1935533.30592324</v>
      </c>
      <c r="L100">
        <f>LondonHDD*C100</f>
        <v>6092848.0303527955</v>
      </c>
      <c r="M100">
        <f>LondonCDD*D100</f>
        <v>9927.3006870295503</v>
      </c>
      <c r="N100">
        <f>LONFTE*E100</f>
        <v>11588001.394287908</v>
      </c>
      <c r="O100">
        <f>PeakDays*F100</f>
        <v>4300543.1037432998</v>
      </c>
      <c r="P100">
        <f>Spring*G100</f>
        <v>-920536.49162735697</v>
      </c>
      <c r="Q100">
        <f>Fall*H100</f>
        <v>0</v>
      </c>
      <c r="R100">
        <f>trend*I100</f>
        <v>-970635.71706126293</v>
      </c>
      <c r="S100">
        <f t="shared" si="5"/>
        <v>22035680.926305655</v>
      </c>
    </row>
    <row r="101" spans="1:19" x14ac:dyDescent="0.25">
      <c r="A101" s="5">
        <f>'Monthly Data'!A101</f>
        <v>41365</v>
      </c>
      <c r="B101" s="20">
        <f>'Monthly Data'!B101</f>
        <v>20061175.656666666</v>
      </c>
      <c r="C101">
        <v>312.88</v>
      </c>
      <c r="D101">
        <v>0.32</v>
      </c>
      <c r="E101">
        <v>248.1</v>
      </c>
      <c r="F101">
        <v>21</v>
      </c>
      <c r="G101">
        <f>'Monthly Data'!G101</f>
        <v>1</v>
      </c>
      <c r="H101">
        <f>'Monthly Data'!H101</f>
        <v>0</v>
      </c>
      <c r="I101">
        <f>'Monthly Data'!I101</f>
        <v>9</v>
      </c>
      <c r="K101">
        <f t="shared" si="4"/>
        <v>1935533.30592324</v>
      </c>
      <c r="L101">
        <f>LondonHDD*C101</f>
        <v>3570508.6844913615</v>
      </c>
      <c r="M101">
        <f>LondonCDD*D101</f>
        <v>14439.710090224802</v>
      </c>
      <c r="N101">
        <f>LONFTE*E101</f>
        <v>11611402.043307068</v>
      </c>
      <c r="O101">
        <f>PeakDays*F101</f>
        <v>4515570.2589304643</v>
      </c>
      <c r="P101">
        <f>Spring*G101</f>
        <v>-920536.49162735697</v>
      </c>
      <c r="Q101">
        <f>Fall*H101</f>
        <v>0</v>
      </c>
      <c r="R101">
        <f>trend*I101</f>
        <v>-970635.71706126293</v>
      </c>
      <c r="S101">
        <f t="shared" si="5"/>
        <v>19756281.794053737</v>
      </c>
    </row>
    <row r="102" spans="1:19" x14ac:dyDescent="0.25">
      <c r="A102" s="5">
        <f>'Monthly Data'!A102</f>
        <v>41395</v>
      </c>
      <c r="B102" s="20">
        <f>'Monthly Data'!B102</f>
        <v>18868716.00666666</v>
      </c>
      <c r="C102">
        <v>145.96</v>
      </c>
      <c r="D102">
        <v>16.98</v>
      </c>
      <c r="E102">
        <v>255.6</v>
      </c>
      <c r="F102">
        <v>22</v>
      </c>
      <c r="G102">
        <f>'Monthly Data'!G102</f>
        <v>1</v>
      </c>
      <c r="H102">
        <f>'Monthly Data'!H102</f>
        <v>0</v>
      </c>
      <c r="I102">
        <f>'Monthly Data'!I102</f>
        <v>9</v>
      </c>
      <c r="K102">
        <f t="shared" si="4"/>
        <v>1935533.30592324</v>
      </c>
      <c r="L102">
        <f>LondonHDD*C102</f>
        <v>1665659.1907068498</v>
      </c>
      <c r="M102">
        <f>LondonCDD*D102</f>
        <v>766207.11666255351</v>
      </c>
      <c r="N102">
        <f>LONFTE*E102</f>
        <v>11962411.778594464</v>
      </c>
      <c r="O102">
        <f>PeakDays*F102</f>
        <v>4730597.4141176296</v>
      </c>
      <c r="P102">
        <f>Spring*G102</f>
        <v>-920536.49162735697</v>
      </c>
      <c r="Q102">
        <f>Fall*H102</f>
        <v>0</v>
      </c>
      <c r="R102">
        <f>trend*I102</f>
        <v>-970635.71706126293</v>
      </c>
      <c r="S102">
        <f t="shared" si="5"/>
        <v>19169236.597316116</v>
      </c>
    </row>
    <row r="103" spans="1:19" x14ac:dyDescent="0.25">
      <c r="A103" s="5">
        <f>'Monthly Data'!A103</f>
        <v>41426</v>
      </c>
      <c r="B103" s="20">
        <f>'Monthly Data'!B103</f>
        <v>20142170.716666665</v>
      </c>
      <c r="C103">
        <v>30.95</v>
      </c>
      <c r="D103">
        <v>59.64</v>
      </c>
      <c r="E103">
        <v>263</v>
      </c>
      <c r="F103">
        <v>20</v>
      </c>
      <c r="G103">
        <f>'Monthly Data'!G103</f>
        <v>0</v>
      </c>
      <c r="H103">
        <f>'Monthly Data'!H103</f>
        <v>0</v>
      </c>
      <c r="I103">
        <f>'Monthly Data'!I103</f>
        <v>9</v>
      </c>
      <c r="K103">
        <f t="shared" si="4"/>
        <v>1935533.30592324</v>
      </c>
      <c r="L103">
        <f>LondonHDD*C103</f>
        <v>353193.69657698681</v>
      </c>
      <c r="M103">
        <f>LondonCDD*D103</f>
        <v>2691200.9680656474</v>
      </c>
      <c r="N103">
        <f>LONFTE*E103</f>
        <v>12308741.38407803</v>
      </c>
      <c r="O103">
        <f>PeakDays*F103</f>
        <v>4300543.1037432998</v>
      </c>
      <c r="P103">
        <f>Spring*G103</f>
        <v>0</v>
      </c>
      <c r="Q103">
        <f>Fall*H103</f>
        <v>0</v>
      </c>
      <c r="R103">
        <f>trend*I103</f>
        <v>-970635.71706126293</v>
      </c>
      <c r="S103">
        <f t="shared" si="5"/>
        <v>20618576.741325941</v>
      </c>
    </row>
    <row r="104" spans="1:19" x14ac:dyDescent="0.25">
      <c r="A104" s="5">
        <f>'Monthly Data'!A104</f>
        <v>41456</v>
      </c>
      <c r="B104" s="20">
        <f>'Monthly Data'!B104</f>
        <v>24441287.616666667</v>
      </c>
      <c r="C104">
        <v>6</v>
      </c>
      <c r="D104">
        <v>109.95</v>
      </c>
      <c r="E104">
        <v>267.39999999999998</v>
      </c>
      <c r="F104">
        <v>22</v>
      </c>
      <c r="G104">
        <f>'Monthly Data'!G104</f>
        <v>0</v>
      </c>
      <c r="H104">
        <f>'Monthly Data'!H104</f>
        <v>0</v>
      </c>
      <c r="I104">
        <f>'Monthly Data'!I104</f>
        <v>9</v>
      </c>
      <c r="K104">
        <f t="shared" si="4"/>
        <v>1935533.30592324</v>
      </c>
      <c r="L104">
        <f>LondonHDD*C104</f>
        <v>68470.506606201001</v>
      </c>
      <c r="M104">
        <f>LondonCDD*D104</f>
        <v>4961394.1388131781</v>
      </c>
      <c r="N104">
        <f>LONFTE*E104</f>
        <v>12514667.095446633</v>
      </c>
      <c r="O104">
        <f>PeakDays*F104</f>
        <v>4730597.4141176296</v>
      </c>
      <c r="P104">
        <f>Spring*G104</f>
        <v>0</v>
      </c>
      <c r="Q104">
        <f>Fall*H104</f>
        <v>0</v>
      </c>
      <c r="R104">
        <f>trend*I104</f>
        <v>-970635.71706126293</v>
      </c>
      <c r="S104">
        <f t="shared" si="5"/>
        <v>23240026.743845619</v>
      </c>
    </row>
    <row r="105" spans="1:19" x14ac:dyDescent="0.25">
      <c r="A105" s="5">
        <f>'Monthly Data'!A105</f>
        <v>41487</v>
      </c>
      <c r="B105" s="20">
        <f>'Monthly Data'!B105</f>
        <v>21856231.656666663</v>
      </c>
      <c r="C105">
        <v>11.72</v>
      </c>
      <c r="D105">
        <v>76.849999999999994</v>
      </c>
      <c r="E105">
        <v>266.5</v>
      </c>
      <c r="F105">
        <v>21</v>
      </c>
      <c r="G105">
        <f>'Monthly Data'!G105</f>
        <v>0</v>
      </c>
      <c r="H105">
        <f>'Monthly Data'!H105</f>
        <v>0</v>
      </c>
      <c r="I105">
        <f>'Monthly Data'!I105</f>
        <v>9</v>
      </c>
      <c r="K105">
        <f t="shared" si="4"/>
        <v>1935533.30592324</v>
      </c>
      <c r="L105">
        <f>LondonHDD*C105</f>
        <v>133745.72290411263</v>
      </c>
      <c r="M105">
        <f>LondonCDD*D105</f>
        <v>3467786.6263555498</v>
      </c>
      <c r="N105">
        <f>LONFTE*E105</f>
        <v>12472545.927212147</v>
      </c>
      <c r="O105">
        <f>PeakDays*F105</f>
        <v>4515570.2589304643</v>
      </c>
      <c r="P105">
        <f>Spring*G105</f>
        <v>0</v>
      </c>
      <c r="Q105">
        <f>Fall*H105</f>
        <v>0</v>
      </c>
      <c r="R105">
        <f>trend*I105</f>
        <v>-970635.71706126293</v>
      </c>
      <c r="S105">
        <f t="shared" si="5"/>
        <v>21554546.124264251</v>
      </c>
    </row>
    <row r="106" spans="1:19" x14ac:dyDescent="0.25">
      <c r="A106" s="5">
        <f>'Monthly Data'!A106</f>
        <v>41518</v>
      </c>
      <c r="B106" s="20">
        <f>'Monthly Data'!B106</f>
        <v>19627599.206666663</v>
      </c>
      <c r="C106">
        <v>72.849999999999994</v>
      </c>
      <c r="D106">
        <v>24.35</v>
      </c>
      <c r="E106">
        <v>263.10000000000002</v>
      </c>
      <c r="F106">
        <v>20</v>
      </c>
      <c r="G106">
        <f>'Monthly Data'!G106</f>
        <v>0</v>
      </c>
      <c r="H106">
        <f>'Monthly Data'!H106</f>
        <v>1</v>
      </c>
      <c r="I106">
        <f>'Monthly Data'!I106</f>
        <v>9</v>
      </c>
      <c r="K106">
        <f t="shared" si="4"/>
        <v>1935533.30592324</v>
      </c>
      <c r="L106">
        <f>LondonHDD*C106</f>
        <v>831346.06771029043</v>
      </c>
      <c r="M106">
        <f>LondonCDD*D106</f>
        <v>1098771.6896780436</v>
      </c>
      <c r="N106">
        <f>LONFTE*E106</f>
        <v>12313421.513881862</v>
      </c>
      <c r="O106">
        <f>PeakDays*F106</f>
        <v>4300543.1037432998</v>
      </c>
      <c r="P106">
        <f>Spring*G106</f>
        <v>0</v>
      </c>
      <c r="Q106">
        <f>Fall*H106</f>
        <v>-746255.995185229</v>
      </c>
      <c r="R106">
        <f>trend*I106</f>
        <v>-970635.71706126293</v>
      </c>
      <c r="S106">
        <f t="shared" si="5"/>
        <v>18762723.968690243</v>
      </c>
    </row>
    <row r="107" spans="1:19" x14ac:dyDescent="0.25">
      <c r="A107" s="5">
        <f>'Monthly Data'!A107</f>
        <v>41548</v>
      </c>
      <c r="B107" s="20">
        <f>'Monthly Data'!B107</f>
        <v>20952918.896666661</v>
      </c>
      <c r="C107">
        <v>241.64</v>
      </c>
      <c r="D107">
        <v>3.42</v>
      </c>
      <c r="E107">
        <v>259.39999999999998</v>
      </c>
      <c r="F107">
        <v>22</v>
      </c>
      <c r="G107">
        <f>'Monthly Data'!G107</f>
        <v>0</v>
      </c>
      <c r="H107">
        <f>'Monthly Data'!H107</f>
        <v>1</v>
      </c>
      <c r="I107">
        <f>'Monthly Data'!I107</f>
        <v>9</v>
      </c>
      <c r="K107">
        <f t="shared" si="4"/>
        <v>1935533.30592324</v>
      </c>
      <c r="L107">
        <f>LondonHDD*C107</f>
        <v>2757535.5360537348</v>
      </c>
      <c r="M107">
        <f>LondonCDD*D107</f>
        <v>154324.40158927755</v>
      </c>
      <c r="N107">
        <f>LONFTE*E107</f>
        <v>12140256.711140078</v>
      </c>
      <c r="O107">
        <f>PeakDays*F107</f>
        <v>4730597.4141176296</v>
      </c>
      <c r="P107">
        <f>Spring*G107</f>
        <v>0</v>
      </c>
      <c r="Q107">
        <f>Fall*H107</f>
        <v>-746255.995185229</v>
      </c>
      <c r="R107">
        <f>trend*I107</f>
        <v>-970635.71706126293</v>
      </c>
      <c r="S107">
        <f t="shared" si="5"/>
        <v>20001355.656577468</v>
      </c>
    </row>
    <row r="108" spans="1:19" x14ac:dyDescent="0.25">
      <c r="A108" s="5">
        <f>'Monthly Data'!A108</f>
        <v>41579</v>
      </c>
      <c r="B108" s="20">
        <f>'Monthly Data'!B108</f>
        <v>23000874.046666667</v>
      </c>
      <c r="C108">
        <v>414.34</v>
      </c>
      <c r="D108">
        <v>0</v>
      </c>
      <c r="E108">
        <v>259.10000000000002</v>
      </c>
      <c r="F108">
        <v>21</v>
      </c>
      <c r="G108">
        <f>'Monthly Data'!G108</f>
        <v>0</v>
      </c>
      <c r="H108">
        <f>'Monthly Data'!H108</f>
        <v>1</v>
      </c>
      <c r="I108">
        <f>'Monthly Data'!I108</f>
        <v>9</v>
      </c>
      <c r="K108">
        <f t="shared" si="4"/>
        <v>1935533.30592324</v>
      </c>
      <c r="L108">
        <f>LondonHDD*C108</f>
        <v>4728344.9512022203</v>
      </c>
      <c r="M108">
        <f>LondonCDD*D108</f>
        <v>0</v>
      </c>
      <c r="N108">
        <f>LONFTE*E108</f>
        <v>12126216.321728583</v>
      </c>
      <c r="O108">
        <f>PeakDays*F108</f>
        <v>4515570.2589304643</v>
      </c>
      <c r="P108">
        <f>Spring*G108</f>
        <v>0</v>
      </c>
      <c r="Q108">
        <f>Fall*H108</f>
        <v>-746255.995185229</v>
      </c>
      <c r="R108">
        <f>trend*I108</f>
        <v>-970635.71706126293</v>
      </c>
      <c r="S108">
        <f t="shared" si="5"/>
        <v>21588773.125538014</v>
      </c>
    </row>
    <row r="109" spans="1:19" x14ac:dyDescent="0.25">
      <c r="A109" s="5">
        <f>'Monthly Data'!A109</f>
        <v>41609</v>
      </c>
      <c r="B109" s="20">
        <f>'Monthly Data'!B109</f>
        <v>26249065.88666667</v>
      </c>
      <c r="C109">
        <v>630.9</v>
      </c>
      <c r="D109">
        <v>0</v>
      </c>
      <c r="E109">
        <v>257.89999999999998</v>
      </c>
      <c r="F109">
        <v>20</v>
      </c>
      <c r="G109">
        <f>'Monthly Data'!G109</f>
        <v>0</v>
      </c>
      <c r="H109">
        <f>'Monthly Data'!H109</f>
        <v>0</v>
      </c>
      <c r="I109">
        <f>'Monthly Data'!I109</f>
        <v>9</v>
      </c>
      <c r="K109">
        <f t="shared" si="4"/>
        <v>1935533.30592324</v>
      </c>
      <c r="L109">
        <f>LondonHDD*C109</f>
        <v>7199673.7696420345</v>
      </c>
      <c r="M109">
        <f>LondonCDD*D109</f>
        <v>0</v>
      </c>
      <c r="N109">
        <f>LONFTE*E109</f>
        <v>12070054.764082599</v>
      </c>
      <c r="O109">
        <f>PeakDays*F109</f>
        <v>4300543.1037432998</v>
      </c>
      <c r="P109">
        <f>Spring*G109</f>
        <v>0</v>
      </c>
      <c r="Q109">
        <f>Fall*H109</f>
        <v>0</v>
      </c>
      <c r="R109">
        <f>trend*I109</f>
        <v>-970635.71706126293</v>
      </c>
      <c r="S109">
        <f t="shared" si="5"/>
        <v>24535169.226329912</v>
      </c>
    </row>
    <row r="110" spans="1:19" x14ac:dyDescent="0.25">
      <c r="A110" s="21">
        <v>41640</v>
      </c>
      <c r="C110">
        <v>716.23</v>
      </c>
      <c r="D110">
        <v>0</v>
      </c>
      <c r="E110">
        <v>255.45955451374309</v>
      </c>
      <c r="F110">
        <v>22</v>
      </c>
      <c r="G110">
        <f>G98</f>
        <v>0</v>
      </c>
      <c r="H110">
        <f t="shared" ref="H110:I110" si="6">H98</f>
        <v>0</v>
      </c>
      <c r="I110">
        <f>I98+1</f>
        <v>10</v>
      </c>
      <c r="K110">
        <f t="shared" si="4"/>
        <v>1935533.30592324</v>
      </c>
      <c r="L110">
        <f>LondonHDD*C110</f>
        <v>8173438.4910932239</v>
      </c>
      <c r="M110">
        <f>LondonCDD*D110</f>
        <v>0</v>
      </c>
      <c r="N110">
        <f>LONFTE*E110</f>
        <v>11955838.747534018</v>
      </c>
      <c r="O110">
        <f>PeakDays*F110</f>
        <v>4730597.4141176296</v>
      </c>
      <c r="P110">
        <f>Spring*G110</f>
        <v>0</v>
      </c>
      <c r="Q110">
        <f>Fall*H110</f>
        <v>0</v>
      </c>
      <c r="R110">
        <f>trend*I110</f>
        <v>-1078484.13006807</v>
      </c>
      <c r="S110">
        <f t="shared" si="5"/>
        <v>25716923.828600042</v>
      </c>
    </row>
    <row r="111" spans="1:19" x14ac:dyDescent="0.25">
      <c r="A111" s="5">
        <v>41671</v>
      </c>
      <c r="C111">
        <v>650.25</v>
      </c>
      <c r="D111">
        <v>0</v>
      </c>
      <c r="E111">
        <v>252.01712131714086</v>
      </c>
      <c r="F111">
        <v>19</v>
      </c>
      <c r="G111">
        <f t="shared" ref="G111:I111" si="7">G99</f>
        <v>0</v>
      </c>
      <c r="H111">
        <f t="shared" si="7"/>
        <v>0</v>
      </c>
      <c r="I111">
        <f t="shared" ref="I111:I133" si="8">I99+1</f>
        <v>10</v>
      </c>
      <c r="K111">
        <f t="shared" si="4"/>
        <v>1935533.30592324</v>
      </c>
      <c r="L111">
        <f>LondonHDD*C111</f>
        <v>7420491.1534470338</v>
      </c>
      <c r="M111">
        <f>LondonCDD*D111</f>
        <v>0</v>
      </c>
      <c r="N111">
        <f>LONFTE*E111</f>
        <v>11794728.405522833</v>
      </c>
      <c r="O111">
        <f>PeakDays*F111</f>
        <v>4085515.9485561349</v>
      </c>
      <c r="P111">
        <f>Spring*G111</f>
        <v>0</v>
      </c>
      <c r="Q111">
        <f>Fall*H111</f>
        <v>0</v>
      </c>
      <c r="R111">
        <f>trend*I111</f>
        <v>-1078484.13006807</v>
      </c>
      <c r="S111">
        <f t="shared" si="5"/>
        <v>24157784.683381174</v>
      </c>
    </row>
    <row r="112" spans="1:19" x14ac:dyDescent="0.25">
      <c r="A112" s="21">
        <v>41699</v>
      </c>
      <c r="C112">
        <v>533.91</v>
      </c>
      <c r="D112">
        <v>0.22</v>
      </c>
      <c r="E112">
        <v>249.94276816155806</v>
      </c>
      <c r="F112">
        <v>21</v>
      </c>
      <c r="G112">
        <f t="shared" ref="G112:I112" si="9">G100</f>
        <v>1</v>
      </c>
      <c r="H112">
        <f t="shared" si="9"/>
        <v>0</v>
      </c>
      <c r="I112">
        <f t="shared" si="8"/>
        <v>10</v>
      </c>
      <c r="K112">
        <f t="shared" si="4"/>
        <v>1935533.30592324</v>
      </c>
      <c r="L112">
        <f>LondonHDD*C112</f>
        <v>6092848.0303527955</v>
      </c>
      <c r="M112">
        <f>LondonCDD*D112</f>
        <v>9927.3006870295503</v>
      </c>
      <c r="N112">
        <f>LONFTE*E112</f>
        <v>11697645.985251674</v>
      </c>
      <c r="O112">
        <f>PeakDays*F112</f>
        <v>4515570.2589304643</v>
      </c>
      <c r="P112">
        <f>Spring*G112</f>
        <v>-920536.49162735697</v>
      </c>
      <c r="Q112">
        <f>Fall*H112</f>
        <v>0</v>
      </c>
      <c r="R112">
        <f>trend*I112</f>
        <v>-1078484.13006807</v>
      </c>
      <c r="S112">
        <f t="shared" si="5"/>
        <v>22252504.259449776</v>
      </c>
    </row>
    <row r="113" spans="1:19" x14ac:dyDescent="0.25">
      <c r="A113" s="5">
        <v>41730</v>
      </c>
      <c r="C113">
        <v>312.88</v>
      </c>
      <c r="D113">
        <v>0.32</v>
      </c>
      <c r="E113">
        <v>253.07803277187423</v>
      </c>
      <c r="F113">
        <v>20</v>
      </c>
      <c r="G113">
        <f t="shared" ref="G113:I113" si="10">G101</f>
        <v>1</v>
      </c>
      <c r="H113">
        <f t="shared" si="10"/>
        <v>0</v>
      </c>
      <c r="I113">
        <f t="shared" si="8"/>
        <v>10</v>
      </c>
      <c r="K113">
        <f t="shared" si="4"/>
        <v>1935533.30592324</v>
      </c>
      <c r="L113">
        <f>LondonHDD*C113</f>
        <v>3570508.6844913615</v>
      </c>
      <c r="M113">
        <f>LondonCDD*D113</f>
        <v>14439.710090224802</v>
      </c>
      <c r="N113">
        <f>LONFTE*E113</f>
        <v>11844380.438708076</v>
      </c>
      <c r="O113">
        <f>PeakDays*F113</f>
        <v>4300543.1037432998</v>
      </c>
      <c r="P113">
        <f>Spring*G113</f>
        <v>-920536.49162735697</v>
      </c>
      <c r="Q113">
        <f>Fall*H113</f>
        <v>0</v>
      </c>
      <c r="R113">
        <f>trend*I113</f>
        <v>-1078484.13006807</v>
      </c>
      <c r="S113">
        <f t="shared" si="5"/>
        <v>19666384.621260773</v>
      </c>
    </row>
    <row r="114" spans="1:19" x14ac:dyDescent="0.25">
      <c r="A114" s="21">
        <v>41760</v>
      </c>
      <c r="C114">
        <v>145.96</v>
      </c>
      <c r="D114">
        <v>16.98</v>
      </c>
      <c r="E114">
        <v>260.16329066083131</v>
      </c>
      <c r="F114">
        <v>21</v>
      </c>
      <c r="G114">
        <f t="shared" ref="G114:I114" si="11">G102</f>
        <v>1</v>
      </c>
      <c r="H114">
        <f t="shared" si="11"/>
        <v>0</v>
      </c>
      <c r="I114">
        <f t="shared" si="8"/>
        <v>10</v>
      </c>
      <c r="K114">
        <f t="shared" si="4"/>
        <v>1935533.30592324</v>
      </c>
      <c r="L114">
        <f>LondonHDD*C114</f>
        <v>1665659.1907068498</v>
      </c>
      <c r="M114">
        <f>LondonCDD*D114</f>
        <v>766207.11666255351</v>
      </c>
      <c r="N114">
        <f>LONFTE*E114</f>
        <v>12175979.704847511</v>
      </c>
      <c r="O114">
        <f>PeakDays*F114</f>
        <v>4515570.2589304643</v>
      </c>
      <c r="P114">
        <f>Spring*G114</f>
        <v>-920536.49162735697</v>
      </c>
      <c r="Q114">
        <f>Fall*H114</f>
        <v>0</v>
      </c>
      <c r="R114">
        <f>trend*I114</f>
        <v>-1078484.13006807</v>
      </c>
      <c r="S114">
        <f t="shared" si="5"/>
        <v>19059928.955375191</v>
      </c>
    </row>
    <row r="115" spans="1:19" x14ac:dyDescent="0.25">
      <c r="A115" s="5">
        <v>41791</v>
      </c>
      <c r="C115">
        <v>30.95</v>
      </c>
      <c r="D115">
        <v>59.64</v>
      </c>
      <c r="E115">
        <v>266.38891199250662</v>
      </c>
      <c r="F115">
        <v>21</v>
      </c>
      <c r="G115">
        <f t="shared" ref="G115:I115" si="12">G103</f>
        <v>0</v>
      </c>
      <c r="H115">
        <f t="shared" si="12"/>
        <v>0</v>
      </c>
      <c r="I115">
        <f t="shared" si="8"/>
        <v>10</v>
      </c>
      <c r="K115">
        <f t="shared" si="4"/>
        <v>1935533.30592324</v>
      </c>
      <c r="L115">
        <f>LondonHDD*C115</f>
        <v>353193.69657698681</v>
      </c>
      <c r="M115">
        <f>LondonCDD*D115</f>
        <v>2691200.9680656474</v>
      </c>
      <c r="N115">
        <f>LONFTE*E115</f>
        <v>12467346.864264967</v>
      </c>
      <c r="O115">
        <f>PeakDays*F115</f>
        <v>4515570.2589304643</v>
      </c>
      <c r="P115">
        <f>Spring*G115</f>
        <v>0</v>
      </c>
      <c r="Q115">
        <f>Fall*H115</f>
        <v>0</v>
      </c>
      <c r="R115">
        <f>trend*I115</f>
        <v>-1078484.13006807</v>
      </c>
      <c r="S115">
        <f t="shared" si="5"/>
        <v>20884360.963693235</v>
      </c>
    </row>
    <row r="116" spans="1:19" x14ac:dyDescent="0.25">
      <c r="A116" s="21">
        <v>41821</v>
      </c>
      <c r="C116">
        <v>6</v>
      </c>
      <c r="D116">
        <v>109.95</v>
      </c>
      <c r="E116">
        <v>270.43773174639057</v>
      </c>
      <c r="F116">
        <v>22</v>
      </c>
      <c r="G116">
        <f t="shared" ref="G116:I116" si="13">G104</f>
        <v>0</v>
      </c>
      <c r="H116">
        <f t="shared" si="13"/>
        <v>0</v>
      </c>
      <c r="I116">
        <f t="shared" si="8"/>
        <v>10</v>
      </c>
      <c r="K116">
        <f t="shared" si="4"/>
        <v>1935533.30592324</v>
      </c>
      <c r="L116">
        <f>LondonHDD*C116</f>
        <v>68470.506606201001</v>
      </c>
      <c r="M116">
        <f>LondonCDD*D116</f>
        <v>4961394.1388131781</v>
      </c>
      <c r="N116">
        <f>LONFTE*E116</f>
        <v>12656836.884269925</v>
      </c>
      <c r="O116">
        <f>PeakDays*F116</f>
        <v>4730597.4141176296</v>
      </c>
      <c r="P116">
        <f>Spring*G116</f>
        <v>0</v>
      </c>
      <c r="Q116">
        <f>Fall*H116</f>
        <v>0</v>
      </c>
      <c r="R116">
        <f>trend*I116</f>
        <v>-1078484.13006807</v>
      </c>
      <c r="S116">
        <f t="shared" si="5"/>
        <v>23274348.119662102</v>
      </c>
    </row>
    <row r="117" spans="1:19" x14ac:dyDescent="0.25">
      <c r="A117" s="5">
        <v>41852</v>
      </c>
      <c r="C117">
        <v>11.72</v>
      </c>
      <c r="D117">
        <v>76.849999999999994</v>
      </c>
      <c r="E117">
        <v>271.14479992248306</v>
      </c>
      <c r="F117">
        <v>20</v>
      </c>
      <c r="G117">
        <f t="shared" ref="G117:I117" si="14">G105</f>
        <v>0</v>
      </c>
      <c r="H117">
        <f t="shared" si="14"/>
        <v>0</v>
      </c>
      <c r="I117">
        <f t="shared" si="8"/>
        <v>10</v>
      </c>
      <c r="K117">
        <f t="shared" si="4"/>
        <v>1935533.30592324</v>
      </c>
      <c r="L117">
        <f>LondonHDD*C117</f>
        <v>133745.72290411263</v>
      </c>
      <c r="M117">
        <f>LondonCDD*D117</f>
        <v>3467786.6263555498</v>
      </c>
      <c r="N117">
        <f>LONFTE*E117</f>
        <v>12689928.592712641</v>
      </c>
      <c r="O117">
        <f>PeakDays*F117</f>
        <v>4300543.1037432998</v>
      </c>
      <c r="P117">
        <f>Spring*G117</f>
        <v>0</v>
      </c>
      <c r="Q117">
        <f>Fall*H117</f>
        <v>0</v>
      </c>
      <c r="R117">
        <f>trend*I117</f>
        <v>-1078484.13006807</v>
      </c>
      <c r="S117">
        <f t="shared" si="5"/>
        <v>21449053.221570771</v>
      </c>
    </row>
    <row r="118" spans="1:19" x14ac:dyDescent="0.25">
      <c r="A118" s="21">
        <v>41883</v>
      </c>
      <c r="C118">
        <v>72.849999999999994</v>
      </c>
      <c r="D118">
        <v>24.35</v>
      </c>
      <c r="E118">
        <v>268.3609050660508</v>
      </c>
      <c r="F118">
        <v>21</v>
      </c>
      <c r="G118">
        <f t="shared" ref="G118:I118" si="15">G106</f>
        <v>0</v>
      </c>
      <c r="H118">
        <f t="shared" si="15"/>
        <v>1</v>
      </c>
      <c r="I118">
        <f t="shared" si="8"/>
        <v>10</v>
      </c>
      <c r="K118">
        <f t="shared" si="4"/>
        <v>1935533.30592324</v>
      </c>
      <c r="L118">
        <f>LondonHDD*C118</f>
        <v>831346.06771029043</v>
      </c>
      <c r="M118">
        <f>LondonCDD*D118</f>
        <v>1098771.6896780436</v>
      </c>
      <c r="N118">
        <f>LONFTE*E118</f>
        <v>12559638.699829409</v>
      </c>
      <c r="O118">
        <f>PeakDays*F118</f>
        <v>4515570.2589304643</v>
      </c>
      <c r="P118">
        <f>Spring*G118</f>
        <v>0</v>
      </c>
      <c r="Q118">
        <f>Fall*H118</f>
        <v>-746255.995185229</v>
      </c>
      <c r="R118">
        <f>trend*I118</f>
        <v>-1078484.13006807</v>
      </c>
      <c r="S118">
        <f t="shared" si="5"/>
        <v>19116119.896818146</v>
      </c>
    </row>
    <row r="119" spans="1:19" x14ac:dyDescent="0.25">
      <c r="A119" s="5">
        <v>41913</v>
      </c>
      <c r="C119">
        <v>241.64</v>
      </c>
      <c r="D119">
        <v>3.42</v>
      </c>
      <c r="E119">
        <v>263.55427879590445</v>
      </c>
      <c r="F119">
        <v>22</v>
      </c>
      <c r="G119">
        <f t="shared" ref="G119:I119" si="16">G107</f>
        <v>0</v>
      </c>
      <c r="H119">
        <f t="shared" si="16"/>
        <v>1</v>
      </c>
      <c r="I119">
        <f t="shared" si="8"/>
        <v>10</v>
      </c>
      <c r="K119">
        <f t="shared" si="4"/>
        <v>1935533.30592324</v>
      </c>
      <c r="L119">
        <f>LondonHDD*C119</f>
        <v>2757535.5360537348</v>
      </c>
      <c r="M119">
        <f>LondonCDD*D119</f>
        <v>154324.40158927755</v>
      </c>
      <c r="N119">
        <f>LONFTE*E119</f>
        <v>12334682.351201475</v>
      </c>
      <c r="O119">
        <f>PeakDays*F119</f>
        <v>4730597.4141176296</v>
      </c>
      <c r="P119">
        <f>Spring*G119</f>
        <v>0</v>
      </c>
      <c r="Q119">
        <f>Fall*H119</f>
        <v>-746255.995185229</v>
      </c>
      <c r="R119">
        <f>trend*I119</f>
        <v>-1078484.13006807</v>
      </c>
      <c r="S119">
        <f t="shared" si="5"/>
        <v>20087932.883632056</v>
      </c>
    </row>
    <row r="120" spans="1:19" x14ac:dyDescent="0.25">
      <c r="A120" s="21">
        <v>41944</v>
      </c>
      <c r="C120">
        <v>414.34</v>
      </c>
      <c r="D120">
        <v>0</v>
      </c>
      <c r="E120">
        <v>260.82368414456897</v>
      </c>
      <c r="F120">
        <v>20</v>
      </c>
      <c r="G120">
        <f t="shared" ref="G120:I120" si="17">G108</f>
        <v>0</v>
      </c>
      <c r="H120">
        <f t="shared" si="17"/>
        <v>1</v>
      </c>
      <c r="I120">
        <f t="shared" si="8"/>
        <v>10</v>
      </c>
      <c r="K120">
        <f t="shared" si="4"/>
        <v>1935533.30592324</v>
      </c>
      <c r="L120">
        <f>LondonHDD*C120</f>
        <v>4728344.9512022203</v>
      </c>
      <c r="M120">
        <f>LondonCDD*D120</f>
        <v>0</v>
      </c>
      <c r="N120">
        <f>LONFTE*E120</f>
        <v>12206886.977102481</v>
      </c>
      <c r="O120">
        <f>PeakDays*F120</f>
        <v>4300543.1037432998</v>
      </c>
      <c r="P120">
        <f>Spring*G120</f>
        <v>0</v>
      </c>
      <c r="Q120">
        <f>Fall*H120</f>
        <v>-746255.995185229</v>
      </c>
      <c r="R120">
        <f>trend*I120</f>
        <v>-1078484.13006807</v>
      </c>
      <c r="S120">
        <f t="shared" si="5"/>
        <v>21346568.212717939</v>
      </c>
    </row>
    <row r="121" spans="1:19" x14ac:dyDescent="0.25">
      <c r="A121" s="5">
        <v>41974</v>
      </c>
      <c r="C121">
        <v>630.9</v>
      </c>
      <c r="D121">
        <v>0</v>
      </c>
      <c r="E121">
        <v>259.50802090694742</v>
      </c>
      <c r="F121">
        <v>21</v>
      </c>
      <c r="G121">
        <f t="shared" ref="G121:I121" si="18">G109</f>
        <v>0</v>
      </c>
      <c r="H121">
        <f t="shared" si="18"/>
        <v>0</v>
      </c>
      <c r="I121">
        <f t="shared" si="8"/>
        <v>10</v>
      </c>
      <c r="K121">
        <f t="shared" si="4"/>
        <v>1935533.30592324</v>
      </c>
      <c r="L121">
        <f>LondonHDD*C121</f>
        <v>7199673.7696420345</v>
      </c>
      <c r="M121">
        <f>LondonCDD*D121</f>
        <v>0</v>
      </c>
      <c r="N121">
        <f>LONFTE*E121</f>
        <v>12145312.229800494</v>
      </c>
      <c r="O121">
        <f>PeakDays*F121</f>
        <v>4515570.2589304643</v>
      </c>
      <c r="P121">
        <f>Spring*G121</f>
        <v>0</v>
      </c>
      <c r="Q121">
        <f>Fall*H121</f>
        <v>0</v>
      </c>
      <c r="R121">
        <f>trend*I121</f>
        <v>-1078484.13006807</v>
      </c>
      <c r="S121">
        <f t="shared" si="5"/>
        <v>24717605.434228163</v>
      </c>
    </row>
    <row r="122" spans="1:19" x14ac:dyDescent="0.25">
      <c r="A122" s="21">
        <v>42005</v>
      </c>
      <c r="C122">
        <v>716.23</v>
      </c>
      <c r="D122">
        <v>0</v>
      </c>
      <c r="E122">
        <v>259.03598827693548</v>
      </c>
      <c r="F122">
        <v>21</v>
      </c>
      <c r="G122">
        <f t="shared" ref="G122:I122" si="19">G110</f>
        <v>0</v>
      </c>
      <c r="H122">
        <f t="shared" si="19"/>
        <v>0</v>
      </c>
      <c r="I122">
        <f t="shared" si="8"/>
        <v>11</v>
      </c>
      <c r="K122">
        <f t="shared" si="4"/>
        <v>1935533.30592324</v>
      </c>
      <c r="L122">
        <f>LondonHDD*C122</f>
        <v>8173438.4910932239</v>
      </c>
      <c r="M122">
        <f>LondonCDD*D122</f>
        <v>0</v>
      </c>
      <c r="N122">
        <f>LONFTE*E122</f>
        <v>12123220.489999494</v>
      </c>
      <c r="O122">
        <f>PeakDays*F122</f>
        <v>4515570.2589304643</v>
      </c>
      <c r="P122">
        <f>Spring*G122</f>
        <v>0</v>
      </c>
      <c r="Q122">
        <f>Fall*H122</f>
        <v>0</v>
      </c>
      <c r="R122">
        <f>trend*I122</f>
        <v>-1186332.543074877</v>
      </c>
      <c r="S122">
        <f t="shared" si="5"/>
        <v>25561430.002871547</v>
      </c>
    </row>
    <row r="123" spans="1:19" x14ac:dyDescent="0.25">
      <c r="A123" s="5">
        <v>42036</v>
      </c>
      <c r="C123">
        <v>650.25</v>
      </c>
      <c r="D123">
        <v>0</v>
      </c>
      <c r="E123">
        <v>255.54536101558085</v>
      </c>
      <c r="F123">
        <v>19</v>
      </c>
      <c r="G123">
        <f t="shared" ref="G123:I123" si="20">G111</f>
        <v>0</v>
      </c>
      <c r="H123">
        <f t="shared" si="20"/>
        <v>0</v>
      </c>
      <c r="I123">
        <f t="shared" si="8"/>
        <v>11</v>
      </c>
      <c r="K123">
        <f t="shared" si="4"/>
        <v>1935533.30592324</v>
      </c>
      <c r="L123">
        <f>LondonHDD*C123</f>
        <v>7420491.1534470338</v>
      </c>
      <c r="M123">
        <f>LondonCDD*D123</f>
        <v>0</v>
      </c>
      <c r="N123">
        <f>LONFTE*E123</f>
        <v>11959854.603200153</v>
      </c>
      <c r="O123">
        <f>PeakDays*F123</f>
        <v>4085515.9485561349</v>
      </c>
      <c r="P123">
        <f>Spring*G123</f>
        <v>0</v>
      </c>
      <c r="Q123">
        <f>Fall*H123</f>
        <v>0</v>
      </c>
      <c r="R123">
        <f>trend*I123</f>
        <v>-1186332.543074877</v>
      </c>
      <c r="S123">
        <f t="shared" si="5"/>
        <v>24215062.468051687</v>
      </c>
    </row>
    <row r="124" spans="1:19" x14ac:dyDescent="0.25">
      <c r="A124" s="21">
        <v>42064</v>
      </c>
      <c r="C124">
        <v>533.91</v>
      </c>
      <c r="D124">
        <v>0.22</v>
      </c>
      <c r="E124">
        <v>253.44196691581988</v>
      </c>
      <c r="F124">
        <v>22</v>
      </c>
      <c r="G124">
        <f t="shared" ref="G124:I124" si="21">G112</f>
        <v>1</v>
      </c>
      <c r="H124">
        <f t="shared" si="21"/>
        <v>0</v>
      </c>
      <c r="I124">
        <f t="shared" si="8"/>
        <v>11</v>
      </c>
      <c r="K124">
        <f t="shared" si="4"/>
        <v>1935533.30592324</v>
      </c>
      <c r="L124">
        <f>LondonHDD*C124</f>
        <v>6092848.0303527955</v>
      </c>
      <c r="M124">
        <f>LondonCDD*D124</f>
        <v>9927.3006870295503</v>
      </c>
      <c r="N124">
        <f>LONFTE*E124</f>
        <v>11861413.029045196</v>
      </c>
      <c r="O124">
        <f>PeakDays*F124</f>
        <v>4730597.4141176296</v>
      </c>
      <c r="P124">
        <f>Spring*G124</f>
        <v>-920536.49162735697</v>
      </c>
      <c r="Q124">
        <f>Fall*H124</f>
        <v>0</v>
      </c>
      <c r="R124">
        <f>trend*I124</f>
        <v>-1186332.543074877</v>
      </c>
      <c r="S124">
        <f t="shared" si="5"/>
        <v>22523450.04542366</v>
      </c>
    </row>
    <row r="125" spans="1:19" x14ac:dyDescent="0.25">
      <c r="A125" s="5">
        <v>42095</v>
      </c>
      <c r="C125">
        <v>312.88</v>
      </c>
      <c r="D125">
        <v>0.32</v>
      </c>
      <c r="E125">
        <v>256.62112523068049</v>
      </c>
      <c r="F125">
        <v>20</v>
      </c>
      <c r="G125">
        <f t="shared" ref="G125:I125" si="22">G113</f>
        <v>1</v>
      </c>
      <c r="H125">
        <f t="shared" si="22"/>
        <v>0</v>
      </c>
      <c r="I125">
        <f t="shared" si="8"/>
        <v>11</v>
      </c>
      <c r="K125">
        <f t="shared" si="4"/>
        <v>1935533.30592324</v>
      </c>
      <c r="L125">
        <f>LondonHDD*C125</f>
        <v>3570508.6844913615</v>
      </c>
      <c r="M125">
        <f>LondonCDD*D125</f>
        <v>14439.710090224802</v>
      </c>
      <c r="N125">
        <f>LONFTE*E125</f>
        <v>12010201.764849991</v>
      </c>
      <c r="O125">
        <f>PeakDays*F125</f>
        <v>4300543.1037432998</v>
      </c>
      <c r="P125">
        <f>Spring*G125</f>
        <v>-920536.49162735697</v>
      </c>
      <c r="Q125">
        <f>Fall*H125</f>
        <v>0</v>
      </c>
      <c r="R125">
        <f>trend*I125</f>
        <v>-1186332.543074877</v>
      </c>
      <c r="S125">
        <f t="shared" si="5"/>
        <v>19724357.534395881</v>
      </c>
    </row>
    <row r="126" spans="1:19" x14ac:dyDescent="0.25">
      <c r="A126" s="21">
        <v>42125</v>
      </c>
      <c r="C126">
        <v>145.96</v>
      </c>
      <c r="D126">
        <v>16.98</v>
      </c>
      <c r="E126">
        <v>263.80557673008298</v>
      </c>
      <c r="F126">
        <v>20</v>
      </c>
      <c r="G126">
        <f t="shared" ref="G126:I126" si="23">G114</f>
        <v>1</v>
      </c>
      <c r="H126">
        <f t="shared" si="23"/>
        <v>0</v>
      </c>
      <c r="I126">
        <f t="shared" si="8"/>
        <v>11</v>
      </c>
      <c r="K126">
        <f t="shared" si="4"/>
        <v>1935533.30592324</v>
      </c>
      <c r="L126">
        <f>LondonHDD*C126</f>
        <v>1665659.1907068498</v>
      </c>
      <c r="M126">
        <f>LondonCDD*D126</f>
        <v>766207.11666255351</v>
      </c>
      <c r="N126">
        <f>LONFTE*E126</f>
        <v>12346443.420715377</v>
      </c>
      <c r="O126">
        <f>PeakDays*F126</f>
        <v>4300543.1037432998</v>
      </c>
      <c r="P126">
        <f>Spring*G126</f>
        <v>-920536.49162735697</v>
      </c>
      <c r="Q126">
        <f>Fall*H126</f>
        <v>0</v>
      </c>
      <c r="R126">
        <f>trend*I126</f>
        <v>-1186332.543074877</v>
      </c>
      <c r="S126">
        <f t="shared" si="5"/>
        <v>18907517.103049085</v>
      </c>
    </row>
    <row r="127" spans="1:19" x14ac:dyDescent="0.25">
      <c r="A127" s="5">
        <v>42156</v>
      </c>
      <c r="C127">
        <v>30.95</v>
      </c>
      <c r="D127">
        <v>59.64</v>
      </c>
      <c r="E127">
        <v>270.11835676040175</v>
      </c>
      <c r="F127">
        <v>22</v>
      </c>
      <c r="G127">
        <f t="shared" ref="G127:I127" si="24">G115</f>
        <v>0</v>
      </c>
      <c r="H127">
        <f t="shared" si="24"/>
        <v>0</v>
      </c>
      <c r="I127">
        <f t="shared" si="8"/>
        <v>11</v>
      </c>
      <c r="K127">
        <f t="shared" si="4"/>
        <v>1935533.30592324</v>
      </c>
      <c r="L127">
        <f>LondonHDD*C127</f>
        <v>353193.69657698681</v>
      </c>
      <c r="M127">
        <f>LondonCDD*D127</f>
        <v>2691200.9680656474</v>
      </c>
      <c r="N127">
        <f>LONFTE*E127</f>
        <v>12641889.720364679</v>
      </c>
      <c r="O127">
        <f>PeakDays*F127</f>
        <v>4730597.4141176296</v>
      </c>
      <c r="P127">
        <f>Spring*G127</f>
        <v>0</v>
      </c>
      <c r="Q127">
        <f>Fall*H127</f>
        <v>0</v>
      </c>
      <c r="R127">
        <f>trend*I127</f>
        <v>-1186332.543074877</v>
      </c>
      <c r="S127">
        <f t="shared" si="5"/>
        <v>21166082.561973307</v>
      </c>
    </row>
    <row r="128" spans="1:19" x14ac:dyDescent="0.25">
      <c r="A128" s="21">
        <v>42186</v>
      </c>
      <c r="C128">
        <v>6</v>
      </c>
      <c r="D128">
        <v>109.95</v>
      </c>
      <c r="E128">
        <v>274.22385999084008</v>
      </c>
      <c r="F128">
        <v>22</v>
      </c>
      <c r="G128">
        <f t="shared" ref="G128:I128" si="25">G116</f>
        <v>0</v>
      </c>
      <c r="H128">
        <f t="shared" si="25"/>
        <v>0</v>
      </c>
      <c r="I128">
        <f t="shared" si="8"/>
        <v>11</v>
      </c>
      <c r="K128">
        <f t="shared" si="4"/>
        <v>1935533.30592324</v>
      </c>
      <c r="L128">
        <f>LondonHDD*C128</f>
        <v>68470.506606201001</v>
      </c>
      <c r="M128">
        <f>LondonCDD*D128</f>
        <v>4961394.1388131781</v>
      </c>
      <c r="N128">
        <f>LONFTE*E128</f>
        <v>12834032.600649705</v>
      </c>
      <c r="O128">
        <f>PeakDays*F128</f>
        <v>4730597.4141176296</v>
      </c>
      <c r="P128">
        <f>Spring*G128</f>
        <v>0</v>
      </c>
      <c r="Q128">
        <f>Fall*H128</f>
        <v>0</v>
      </c>
      <c r="R128">
        <f>trend*I128</f>
        <v>-1186332.543074877</v>
      </c>
      <c r="S128">
        <f t="shared" si="5"/>
        <v>23343695.423035078</v>
      </c>
    </row>
    <row r="129" spans="1:19" x14ac:dyDescent="0.25">
      <c r="A129" s="5">
        <v>42217</v>
      </c>
      <c r="C129">
        <v>11.72</v>
      </c>
      <c r="D129">
        <v>76.849999999999994</v>
      </c>
      <c r="E129">
        <v>274.94082712139789</v>
      </c>
      <c r="F129">
        <v>20</v>
      </c>
      <c r="G129">
        <f t="shared" ref="G129:I129" si="26">G117</f>
        <v>0</v>
      </c>
      <c r="H129">
        <f t="shared" si="26"/>
        <v>0</v>
      </c>
      <c r="I129">
        <f t="shared" si="8"/>
        <v>11</v>
      </c>
      <c r="K129">
        <f t="shared" si="4"/>
        <v>1935533.30592324</v>
      </c>
      <c r="L129">
        <f>LondonHDD*C129</f>
        <v>133745.72290411263</v>
      </c>
      <c r="M129">
        <f>LondonCDD*D129</f>
        <v>3467786.6263555498</v>
      </c>
      <c r="N129">
        <f>LONFTE*E129</f>
        <v>12867587.593010621</v>
      </c>
      <c r="O129">
        <f>PeakDays*F129</f>
        <v>4300543.1037432998</v>
      </c>
      <c r="P129">
        <f>Spring*G129</f>
        <v>0</v>
      </c>
      <c r="Q129">
        <f>Fall*H129</f>
        <v>0</v>
      </c>
      <c r="R129">
        <f>trend*I129</f>
        <v>-1186332.543074877</v>
      </c>
      <c r="S129">
        <f t="shared" si="5"/>
        <v>21518863.808861949</v>
      </c>
    </row>
    <row r="130" spans="1:19" x14ac:dyDescent="0.25">
      <c r="A130" s="21">
        <v>42248</v>
      </c>
      <c r="C130">
        <v>72.849999999999994</v>
      </c>
      <c r="D130">
        <v>24.35</v>
      </c>
      <c r="E130">
        <v>272.11795773697554</v>
      </c>
      <c r="F130">
        <v>21</v>
      </c>
      <c r="G130">
        <f t="shared" ref="G130:I130" si="27">G118</f>
        <v>0</v>
      </c>
      <c r="H130">
        <f t="shared" si="27"/>
        <v>1</v>
      </c>
      <c r="I130">
        <f t="shared" si="8"/>
        <v>11</v>
      </c>
      <c r="K130">
        <f t="shared" ref="K130:K133" si="28">const</f>
        <v>1935533.30592324</v>
      </c>
      <c r="L130">
        <f>LondonHDD*C130</f>
        <v>831346.06771029043</v>
      </c>
      <c r="M130">
        <f>LondonCDD*D130</f>
        <v>1098771.6896780436</v>
      </c>
      <c r="N130">
        <f>LONFTE*E130</f>
        <v>12735473.641627023</v>
      </c>
      <c r="O130">
        <f>PeakDays*F130</f>
        <v>4515570.2589304643</v>
      </c>
      <c r="P130">
        <f>Spring*G130</f>
        <v>0</v>
      </c>
      <c r="Q130">
        <f>Fall*H130</f>
        <v>-746255.995185229</v>
      </c>
      <c r="R130">
        <f>trend*I130</f>
        <v>-1186332.543074877</v>
      </c>
      <c r="S130">
        <f t="shared" si="5"/>
        <v>19184106.425608955</v>
      </c>
    </row>
    <row r="131" spans="1:19" x14ac:dyDescent="0.25">
      <c r="A131" s="5">
        <v>42278</v>
      </c>
      <c r="C131">
        <v>241.64</v>
      </c>
      <c r="D131">
        <v>3.42</v>
      </c>
      <c r="E131">
        <v>267.24403869904717</v>
      </c>
      <c r="F131">
        <v>21</v>
      </c>
      <c r="G131">
        <f t="shared" ref="G131:I131" si="29">G119</f>
        <v>0</v>
      </c>
      <c r="H131">
        <f t="shared" si="29"/>
        <v>1</v>
      </c>
      <c r="I131">
        <f t="shared" si="8"/>
        <v>11</v>
      </c>
      <c r="K131">
        <f t="shared" si="28"/>
        <v>1935533.30592324</v>
      </c>
      <c r="L131">
        <f>LondonHDD*C131</f>
        <v>2757535.5360537348</v>
      </c>
      <c r="M131">
        <f>LondonCDD*D131</f>
        <v>154324.40158927755</v>
      </c>
      <c r="N131">
        <f>LONFTE*E131</f>
        <v>12507367.904118298</v>
      </c>
      <c r="O131">
        <f>PeakDays*F131</f>
        <v>4515570.2589304643</v>
      </c>
      <c r="P131">
        <f>Spring*G131</f>
        <v>0</v>
      </c>
      <c r="Q131">
        <f>Fall*H131</f>
        <v>-746255.995185229</v>
      </c>
      <c r="R131">
        <f>trend*I131</f>
        <v>-1186332.543074877</v>
      </c>
      <c r="S131">
        <f t="shared" ref="S131:S133" si="30">SUM(K131:R131)</f>
        <v>19937742.868354909</v>
      </c>
    </row>
    <row r="132" spans="1:19" x14ac:dyDescent="0.25">
      <c r="A132" s="21">
        <v>42309</v>
      </c>
      <c r="C132">
        <v>414.34</v>
      </c>
      <c r="D132">
        <v>0</v>
      </c>
      <c r="E132">
        <v>264.47521572259296</v>
      </c>
      <c r="F132">
        <v>21</v>
      </c>
      <c r="G132">
        <f t="shared" ref="G132:I132" si="31">G120</f>
        <v>0</v>
      </c>
      <c r="H132">
        <f t="shared" si="31"/>
        <v>1</v>
      </c>
      <c r="I132">
        <f t="shared" si="8"/>
        <v>11</v>
      </c>
      <c r="K132">
        <f t="shared" si="28"/>
        <v>1935533.30592324</v>
      </c>
      <c r="L132">
        <f>LondonHDD*C132</f>
        <v>4728344.9512022203</v>
      </c>
      <c r="M132">
        <f>LondonCDD*D132</f>
        <v>0</v>
      </c>
      <c r="N132">
        <f>LONFTE*E132</f>
        <v>12377783.394781917</v>
      </c>
      <c r="O132">
        <f>PeakDays*F132</f>
        <v>4515570.2589304643</v>
      </c>
      <c r="P132">
        <f>Spring*G132</f>
        <v>0</v>
      </c>
      <c r="Q132">
        <f>Fall*H132</f>
        <v>-746255.995185229</v>
      </c>
      <c r="R132">
        <f>trend*I132</f>
        <v>-1186332.543074877</v>
      </c>
      <c r="S132">
        <f t="shared" si="30"/>
        <v>21624643.372577734</v>
      </c>
    </row>
    <row r="133" spans="1:19" x14ac:dyDescent="0.25">
      <c r="A133" s="5">
        <v>42339</v>
      </c>
      <c r="C133">
        <v>630.9</v>
      </c>
      <c r="D133">
        <v>0</v>
      </c>
      <c r="E133">
        <v>263.14113319964468</v>
      </c>
      <c r="F133">
        <v>21</v>
      </c>
      <c r="G133">
        <f t="shared" ref="G133:I133" si="32">G121</f>
        <v>0</v>
      </c>
      <c r="H133">
        <f t="shared" si="32"/>
        <v>0</v>
      </c>
      <c r="I133">
        <f t="shared" si="8"/>
        <v>11</v>
      </c>
      <c r="K133">
        <f t="shared" si="28"/>
        <v>1935533.30592324</v>
      </c>
      <c r="L133">
        <f>LondonHDD*C133</f>
        <v>7199673.7696420345</v>
      </c>
      <c r="M133">
        <f>LondonCDD*D133</f>
        <v>0</v>
      </c>
      <c r="N133">
        <f>LONFTE*E133</f>
        <v>12315346.601017702</v>
      </c>
      <c r="O133">
        <f>PeakDays*F133</f>
        <v>4515570.2589304643</v>
      </c>
      <c r="P133">
        <f>Spring*G133</f>
        <v>0</v>
      </c>
      <c r="Q133">
        <f>Fall*H133</f>
        <v>0</v>
      </c>
      <c r="R133">
        <f>trend*I133</f>
        <v>-1186332.543074877</v>
      </c>
      <c r="S133">
        <f t="shared" si="30"/>
        <v>24779791.392438564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33"/>
  <sheetViews>
    <sheetView topLeftCell="A109" workbookViewId="0">
      <selection activeCell="D133" sqref="D133"/>
    </sheetView>
  </sheetViews>
  <sheetFormatPr defaultRowHeight="15" x14ac:dyDescent="0.25"/>
  <cols>
    <col min="3" max="3" width="11.28515625" bestFit="1" customWidth="1"/>
  </cols>
  <sheetData>
    <row r="1" spans="1:4" x14ac:dyDescent="0.25">
      <c r="A1" t="s">
        <v>10</v>
      </c>
      <c r="B1" t="s">
        <v>1</v>
      </c>
      <c r="C1" t="s">
        <v>44</v>
      </c>
      <c r="D1" t="s">
        <v>41</v>
      </c>
    </row>
    <row r="2" spans="1:4" x14ac:dyDescent="0.25">
      <c r="A2" s="5">
        <v>38353</v>
      </c>
      <c r="B2" s="9">
        <f t="shared" ref="B2:B33" si="0">YEAR(A2)</f>
        <v>2005</v>
      </c>
      <c r="C2" s="20">
        <f>'Normalized Monthly Data'!B2</f>
        <v>28622997.07</v>
      </c>
      <c r="D2">
        <f>'Normalized Monthly Data'!S2</f>
        <v>26601047.612223323</v>
      </c>
    </row>
    <row r="3" spans="1:4" x14ac:dyDescent="0.25">
      <c r="A3" s="5">
        <v>38384</v>
      </c>
      <c r="B3" s="9">
        <f t="shared" si="0"/>
        <v>2005</v>
      </c>
      <c r="C3" s="20">
        <f>'Normalized Monthly Data'!B3</f>
        <v>24248151.560000002</v>
      </c>
      <c r="D3">
        <f>'Normalized Monthly Data'!S3</f>
        <v>25843420.144773301</v>
      </c>
    </row>
    <row r="4" spans="1:4" x14ac:dyDescent="0.25">
      <c r="A4" s="5">
        <v>38412</v>
      </c>
      <c r="B4" s="9">
        <f t="shared" si="0"/>
        <v>2005</v>
      </c>
      <c r="C4" s="20">
        <f>'Normalized Monthly Data'!B4</f>
        <v>25340650.720000003</v>
      </c>
      <c r="D4">
        <f>'Normalized Monthly Data'!S4</f>
        <v>23810834.726318233</v>
      </c>
    </row>
    <row r="5" spans="1:4" x14ac:dyDescent="0.25">
      <c r="A5" s="5">
        <v>38443</v>
      </c>
      <c r="B5" s="9">
        <f t="shared" si="0"/>
        <v>2005</v>
      </c>
      <c r="C5" s="20">
        <f>'Normalized Monthly Data'!B5</f>
        <v>20286648.91</v>
      </c>
      <c r="D5">
        <f>'Normalized Monthly Data'!S5</f>
        <v>21395970.645544294</v>
      </c>
    </row>
    <row r="6" spans="1:4" x14ac:dyDescent="0.25">
      <c r="A6" s="5">
        <v>38473</v>
      </c>
      <c r="B6" s="9">
        <f t="shared" si="0"/>
        <v>2005</v>
      </c>
      <c r="C6" s="20">
        <f>'Normalized Monthly Data'!B6</f>
        <v>19819607.190000001</v>
      </c>
      <c r="D6">
        <f>'Normalized Monthly Data'!S6</f>
        <v>20364571.933231745</v>
      </c>
    </row>
    <row r="7" spans="1:4" x14ac:dyDescent="0.25">
      <c r="A7" s="5">
        <v>38504</v>
      </c>
      <c r="B7" s="9">
        <f t="shared" si="0"/>
        <v>2005</v>
      </c>
      <c r="C7" s="20">
        <f>'Normalized Monthly Data'!B7</f>
        <v>24239634.66</v>
      </c>
      <c r="D7">
        <f>'Normalized Monthly Data'!S7</f>
        <v>22351350.557314925</v>
      </c>
    </row>
    <row r="8" spans="1:4" x14ac:dyDescent="0.25">
      <c r="A8" s="5">
        <v>38534</v>
      </c>
      <c r="B8" s="9">
        <f t="shared" si="0"/>
        <v>2005</v>
      </c>
      <c r="C8" s="20">
        <f>'Normalized Monthly Data'!B8</f>
        <v>25395311.940000001</v>
      </c>
      <c r="D8">
        <f>'Normalized Monthly Data'!S8</f>
        <v>24145452.847712774</v>
      </c>
    </row>
    <row r="9" spans="1:4" x14ac:dyDescent="0.25">
      <c r="A9" s="5">
        <v>38565</v>
      </c>
      <c r="B9" s="9">
        <f t="shared" si="0"/>
        <v>2005</v>
      </c>
      <c r="C9" s="20">
        <f>'Normalized Monthly Data'!B9</f>
        <v>24070887.219999999</v>
      </c>
      <c r="D9">
        <f>'Normalized Monthly Data'!S9</f>
        <v>23273538.366630848</v>
      </c>
    </row>
    <row r="10" spans="1:4" x14ac:dyDescent="0.25">
      <c r="A10" s="5">
        <v>38596</v>
      </c>
      <c r="B10" s="9">
        <f t="shared" si="0"/>
        <v>2005</v>
      </c>
      <c r="C10" s="20">
        <f>'Normalized Monthly Data'!B10</f>
        <v>20477242.48</v>
      </c>
      <c r="D10">
        <f>'Normalized Monthly Data'!S10</f>
        <v>20439595.04282235</v>
      </c>
    </row>
    <row r="11" spans="1:4" x14ac:dyDescent="0.25">
      <c r="A11" s="5">
        <v>38626</v>
      </c>
      <c r="B11" s="9">
        <f t="shared" si="0"/>
        <v>2005</v>
      </c>
      <c r="C11" s="20">
        <f>'Normalized Monthly Data'!B11</f>
        <v>20828690.909999996</v>
      </c>
      <c r="D11">
        <f>'Normalized Monthly Data'!S11</f>
        <v>20874020.851817794</v>
      </c>
    </row>
    <row r="12" spans="1:4" x14ac:dyDescent="0.25">
      <c r="A12" s="5">
        <v>38657</v>
      </c>
      <c r="B12" s="9">
        <f t="shared" si="0"/>
        <v>2005</v>
      </c>
      <c r="C12" s="20">
        <f>'Normalized Monthly Data'!B12</f>
        <v>22508551.010000002</v>
      </c>
      <c r="D12">
        <f>'Normalized Monthly Data'!S12</f>
        <v>22849112.647129081</v>
      </c>
    </row>
    <row r="13" spans="1:4" x14ac:dyDescent="0.25">
      <c r="A13" s="5">
        <v>38687</v>
      </c>
      <c r="B13" s="9">
        <f t="shared" si="0"/>
        <v>2005</v>
      </c>
      <c r="C13" s="20">
        <f>'Normalized Monthly Data'!B13</f>
        <v>27451289.5</v>
      </c>
      <c r="D13">
        <f>'Normalized Monthly Data'!S13</f>
        <v>25589841.852341477</v>
      </c>
    </row>
    <row r="14" spans="1:4" x14ac:dyDescent="0.25">
      <c r="A14" s="5">
        <v>38718</v>
      </c>
      <c r="B14" s="9">
        <f t="shared" si="0"/>
        <v>2006</v>
      </c>
      <c r="C14" s="20">
        <f>'Normalized Monthly Data'!B14</f>
        <v>25519571.829999998</v>
      </c>
      <c r="D14">
        <f>'Normalized Monthly Data'!S14</f>
        <v>26577182.719896384</v>
      </c>
    </row>
    <row r="15" spans="1:4" x14ac:dyDescent="0.25">
      <c r="A15" s="5">
        <v>38749</v>
      </c>
      <c r="B15" s="9">
        <f t="shared" si="0"/>
        <v>2006</v>
      </c>
      <c r="C15" s="20">
        <f>'Normalized Monthly Data'!B15</f>
        <v>23636616.529999997</v>
      </c>
      <c r="D15">
        <f>'Normalized Monthly Data'!S15</f>
        <v>25487524.852163401</v>
      </c>
    </row>
    <row r="16" spans="1:4" x14ac:dyDescent="0.25">
      <c r="A16" s="5">
        <v>38777</v>
      </c>
      <c r="B16" s="9">
        <f t="shared" si="0"/>
        <v>2006</v>
      </c>
      <c r="C16" s="20">
        <f>'Normalized Monthly Data'!B16</f>
        <v>24126650.760000002</v>
      </c>
      <c r="D16">
        <f>'Normalized Monthly Data'!S16</f>
        <v>23828832.186436679</v>
      </c>
    </row>
    <row r="17" spans="1:4" x14ac:dyDescent="0.25">
      <c r="A17" s="5">
        <v>38808</v>
      </c>
      <c r="B17" s="9">
        <f t="shared" si="0"/>
        <v>2006</v>
      </c>
      <c r="C17" s="20">
        <f>'Normalized Monthly Data'!B17</f>
        <v>19562803.740000002</v>
      </c>
      <c r="D17">
        <f>'Normalized Monthly Data'!S17</f>
        <v>20455835.574822716</v>
      </c>
    </row>
    <row r="18" spans="1:4" x14ac:dyDescent="0.25">
      <c r="A18" s="5">
        <v>38838</v>
      </c>
      <c r="B18" s="9">
        <f t="shared" si="0"/>
        <v>2006</v>
      </c>
      <c r="C18" s="20">
        <f>'Normalized Monthly Data'!B18</f>
        <v>19991986.050000001</v>
      </c>
      <c r="D18">
        <f>'Normalized Monthly Data'!S18</f>
        <v>20471750.675412107</v>
      </c>
    </row>
    <row r="19" spans="1:4" x14ac:dyDescent="0.25">
      <c r="A19" s="5">
        <v>38869</v>
      </c>
      <c r="B19" s="9">
        <f t="shared" si="0"/>
        <v>2006</v>
      </c>
      <c r="C19" s="20">
        <f>'Normalized Monthly Data'!B19</f>
        <v>20889575.020000003</v>
      </c>
      <c r="D19">
        <f>'Normalized Monthly Data'!S19</f>
        <v>22163939.93764298</v>
      </c>
    </row>
    <row r="20" spans="1:4" x14ac:dyDescent="0.25">
      <c r="A20" s="5">
        <v>38899</v>
      </c>
      <c r="B20" s="9">
        <f t="shared" si="0"/>
        <v>2006</v>
      </c>
      <c r="C20" s="20">
        <f>'Normalized Monthly Data'!B20</f>
        <v>24737970.199999999</v>
      </c>
      <c r="D20">
        <f>'Normalized Monthly Data'!S20</f>
        <v>23808278.074318204</v>
      </c>
    </row>
    <row r="21" spans="1:4" x14ac:dyDescent="0.25">
      <c r="A21" s="5">
        <v>38930</v>
      </c>
      <c r="B21" s="9">
        <f t="shared" si="0"/>
        <v>2006</v>
      </c>
      <c r="C21" s="20">
        <f>'Normalized Monthly Data'!B21</f>
        <v>22593665.560000002</v>
      </c>
      <c r="D21">
        <f>'Normalized Monthly Data'!S21</f>
        <v>22842760.997159641</v>
      </c>
    </row>
    <row r="22" spans="1:4" x14ac:dyDescent="0.25">
      <c r="A22" s="5">
        <v>38961</v>
      </c>
      <c r="B22" s="9">
        <f t="shared" si="0"/>
        <v>2006</v>
      </c>
      <c r="C22" s="20">
        <f>'Normalized Monthly Data'!B22</f>
        <v>19182041.209999997</v>
      </c>
      <c r="D22">
        <f>'Normalized Monthly Data'!S22</f>
        <v>19971635.450709593</v>
      </c>
    </row>
    <row r="23" spans="1:4" x14ac:dyDescent="0.25">
      <c r="A23" s="5">
        <v>38991</v>
      </c>
      <c r="B23" s="9">
        <f t="shared" si="0"/>
        <v>2006</v>
      </c>
      <c r="C23" s="20">
        <f>'Normalized Monthly Data'!B23</f>
        <v>21407417.84</v>
      </c>
      <c r="D23">
        <f>'Normalized Monthly Data'!S23</f>
        <v>21074802.190074794</v>
      </c>
    </row>
    <row r="24" spans="1:4" x14ac:dyDescent="0.25">
      <c r="A24" s="5">
        <v>39022</v>
      </c>
      <c r="B24" s="9">
        <f t="shared" si="0"/>
        <v>2006</v>
      </c>
      <c r="C24" s="20">
        <f>'Normalized Monthly Data'!B24</f>
        <v>22027561.960000001</v>
      </c>
      <c r="D24">
        <f>'Normalized Monthly Data'!S24</f>
        <v>22933149.556079388</v>
      </c>
    </row>
    <row r="25" spans="1:4" x14ac:dyDescent="0.25">
      <c r="A25" s="5">
        <v>39052</v>
      </c>
      <c r="B25" s="9">
        <f t="shared" si="0"/>
        <v>2006</v>
      </c>
      <c r="C25" s="20">
        <f>'Normalized Monthly Data'!B25</f>
        <v>25361773.539999999</v>
      </c>
      <c r="D25">
        <f>'Normalized Monthly Data'!S25</f>
        <v>25533733.682965927</v>
      </c>
    </row>
    <row r="26" spans="1:4" x14ac:dyDescent="0.25">
      <c r="A26" s="5">
        <v>39083</v>
      </c>
      <c r="B26" s="9">
        <f t="shared" si="0"/>
        <v>2007</v>
      </c>
      <c r="C26" s="20">
        <f>'Normalized Monthly Data'!B26</f>
        <v>25989297.806666661</v>
      </c>
      <c r="D26">
        <f>'Normalized Monthly Data'!S26</f>
        <v>26838805.7456032</v>
      </c>
    </row>
    <row r="27" spans="1:4" x14ac:dyDescent="0.25">
      <c r="A27" s="5">
        <v>39114</v>
      </c>
      <c r="B27" s="9">
        <f t="shared" si="0"/>
        <v>2007</v>
      </c>
      <c r="C27" s="20">
        <f>'Normalized Monthly Data'!B27</f>
        <v>25405002.176666662</v>
      </c>
      <c r="D27">
        <f>'Normalized Monthly Data'!S27</f>
        <v>25557521.371702205</v>
      </c>
    </row>
    <row r="28" spans="1:4" x14ac:dyDescent="0.25">
      <c r="A28" s="5">
        <v>39142</v>
      </c>
      <c r="B28" s="9">
        <f t="shared" si="0"/>
        <v>2007</v>
      </c>
      <c r="C28" s="20">
        <f>'Normalized Monthly Data'!B28</f>
        <v>24292353.446666665</v>
      </c>
      <c r="D28">
        <f>'Normalized Monthly Data'!S28</f>
        <v>23585518.82490785</v>
      </c>
    </row>
    <row r="29" spans="1:4" x14ac:dyDescent="0.25">
      <c r="A29" s="5">
        <v>39173</v>
      </c>
      <c r="B29" s="9">
        <f t="shared" si="0"/>
        <v>2007</v>
      </c>
      <c r="C29" s="20">
        <f>'Normalized Monthly Data'!B29</f>
        <v>21175397.006666664</v>
      </c>
      <c r="D29">
        <f>'Normalized Monthly Data'!S29</f>
        <v>20558334.187199246</v>
      </c>
    </row>
    <row r="30" spans="1:4" x14ac:dyDescent="0.25">
      <c r="A30" s="5">
        <v>39203</v>
      </c>
      <c r="B30" s="9">
        <f t="shared" si="0"/>
        <v>2007</v>
      </c>
      <c r="C30" s="20">
        <f>'Normalized Monthly Data'!B30</f>
        <v>19844241.896666665</v>
      </c>
      <c r="D30">
        <f>'Normalized Monthly Data'!S30</f>
        <v>20246899.017309498</v>
      </c>
    </row>
    <row r="31" spans="1:4" x14ac:dyDescent="0.25">
      <c r="A31" s="5">
        <v>39234</v>
      </c>
      <c r="B31" s="9">
        <f t="shared" si="0"/>
        <v>2007</v>
      </c>
      <c r="C31" s="20">
        <f>'Normalized Monthly Data'!B31</f>
        <v>22507117.626666661</v>
      </c>
      <c r="D31">
        <f>'Normalized Monthly Data'!S31</f>
        <v>21733421.383960869</v>
      </c>
    </row>
    <row r="32" spans="1:4" x14ac:dyDescent="0.25">
      <c r="A32" s="5">
        <v>39264</v>
      </c>
      <c r="B32" s="9">
        <f t="shared" si="0"/>
        <v>2007</v>
      </c>
      <c r="C32" s="20">
        <f>'Normalized Monthly Data'!B32</f>
        <v>22641026.906666666</v>
      </c>
      <c r="D32">
        <f>'Normalized Monthly Data'!S32</f>
        <v>24079261.359632675</v>
      </c>
    </row>
    <row r="33" spans="1:4" x14ac:dyDescent="0.25">
      <c r="A33" s="5">
        <v>39295</v>
      </c>
      <c r="B33" s="9">
        <f t="shared" si="0"/>
        <v>2007</v>
      </c>
      <c r="C33" s="20">
        <f>'Normalized Monthly Data'!B33</f>
        <v>23733180.766666666</v>
      </c>
      <c r="D33">
        <f>'Normalized Monthly Data'!S33</f>
        <v>22973599.204148259</v>
      </c>
    </row>
    <row r="34" spans="1:4" x14ac:dyDescent="0.25">
      <c r="A34" s="5">
        <v>39326</v>
      </c>
      <c r="B34" s="9">
        <f t="shared" ref="B34:B65" si="1">YEAR(A34)</f>
        <v>2007</v>
      </c>
      <c r="C34" s="20">
        <f>'Normalized Monthly Data'!B34</f>
        <v>20748753.376666665</v>
      </c>
      <c r="D34">
        <f>'Normalized Monthly Data'!S34</f>
        <v>20041890.786037501</v>
      </c>
    </row>
    <row r="35" spans="1:4" x14ac:dyDescent="0.25">
      <c r="A35" s="5">
        <v>39356</v>
      </c>
      <c r="B35" s="9">
        <f t="shared" si="1"/>
        <v>2007</v>
      </c>
      <c r="C35" s="20">
        <f>'Normalized Monthly Data'!B35</f>
        <v>21043161.836666662</v>
      </c>
      <c r="D35">
        <f>'Normalized Monthly Data'!S35</f>
        <v>21504909.888719559</v>
      </c>
    </row>
    <row r="36" spans="1:4" x14ac:dyDescent="0.25">
      <c r="A36" s="5">
        <v>39387</v>
      </c>
      <c r="B36" s="9">
        <f t="shared" si="1"/>
        <v>2007</v>
      </c>
      <c r="C36" s="20">
        <f>'Normalized Monthly Data'!B36</f>
        <v>23066783.216666665</v>
      </c>
      <c r="D36">
        <f>'Normalized Monthly Data'!S36</f>
        <v>23106108.931302495</v>
      </c>
    </row>
    <row r="37" spans="1:4" x14ac:dyDescent="0.25">
      <c r="A37" s="5">
        <v>39417</v>
      </c>
      <c r="B37" s="9">
        <f t="shared" si="1"/>
        <v>2007</v>
      </c>
      <c r="C37" s="20">
        <f>'Normalized Monthly Data'!B37</f>
        <v>27007513.506666664</v>
      </c>
      <c r="D37">
        <f>'Normalized Monthly Data'!S37</f>
        <v>25613090.462112397</v>
      </c>
    </row>
    <row r="38" spans="1:4" x14ac:dyDescent="0.25">
      <c r="A38" s="5">
        <v>39448</v>
      </c>
      <c r="B38" s="9">
        <f t="shared" si="1"/>
        <v>2008</v>
      </c>
      <c r="C38" s="20">
        <f>'Normalized Monthly Data'!B38</f>
        <v>26898401.383333337</v>
      </c>
      <c r="D38">
        <f>'Normalized Monthly Data'!S38</f>
        <v>27002404.861218646</v>
      </c>
    </row>
    <row r="39" spans="1:4" x14ac:dyDescent="0.25">
      <c r="A39" s="5">
        <v>39479</v>
      </c>
      <c r="B39" s="9">
        <f t="shared" si="1"/>
        <v>2008</v>
      </c>
      <c r="C39" s="20">
        <f>'Normalized Monthly Data'!B39</f>
        <v>25491713.493333336</v>
      </c>
      <c r="D39">
        <f>'Normalized Monthly Data'!S39</f>
        <v>25833443.602609619</v>
      </c>
    </row>
    <row r="40" spans="1:4" x14ac:dyDescent="0.25">
      <c r="A40" s="5">
        <v>39508</v>
      </c>
      <c r="B40" s="9">
        <f t="shared" si="1"/>
        <v>2008</v>
      </c>
      <c r="C40" s="20">
        <f>'Normalized Monthly Data'!B40</f>
        <v>25384508.963333335</v>
      </c>
      <c r="D40">
        <f>'Normalized Monthly Data'!S40</f>
        <v>23272521.147899758</v>
      </c>
    </row>
    <row r="41" spans="1:4" x14ac:dyDescent="0.25">
      <c r="A41" s="5">
        <v>39539</v>
      </c>
      <c r="B41" s="9">
        <f t="shared" si="1"/>
        <v>2008</v>
      </c>
      <c r="C41" s="20">
        <f>'Normalized Monthly Data'!B41</f>
        <v>20527641.313333336</v>
      </c>
      <c r="D41">
        <f>'Normalized Monthly Data'!S41</f>
        <v>21381055.157787684</v>
      </c>
    </row>
    <row r="42" spans="1:4" x14ac:dyDescent="0.25">
      <c r="A42" s="5">
        <v>39569</v>
      </c>
      <c r="B42" s="9">
        <f t="shared" si="1"/>
        <v>2008</v>
      </c>
      <c r="C42" s="20">
        <f>'Normalized Monthly Data'!B42</f>
        <v>19827797.303333335</v>
      </c>
      <c r="D42">
        <f>'Normalized Monthly Data'!S42</f>
        <v>20041026.694211327</v>
      </c>
    </row>
    <row r="43" spans="1:4" x14ac:dyDescent="0.25">
      <c r="A43" s="5">
        <v>39600</v>
      </c>
      <c r="B43" s="9">
        <f t="shared" si="1"/>
        <v>2008</v>
      </c>
      <c r="C43" s="20">
        <f>'Normalized Monthly Data'!B43</f>
        <v>21414260.283333335</v>
      </c>
      <c r="D43">
        <f>'Normalized Monthly Data'!S43</f>
        <v>21765976.865069021</v>
      </c>
    </row>
    <row r="44" spans="1:4" x14ac:dyDescent="0.25">
      <c r="A44" s="5">
        <v>39630</v>
      </c>
      <c r="B44" s="9">
        <f t="shared" si="1"/>
        <v>2008</v>
      </c>
      <c r="C44" s="20">
        <f>'Normalized Monthly Data'!B44</f>
        <v>23762525.153333336</v>
      </c>
      <c r="D44">
        <f>'Normalized Monthly Data'!S44</f>
        <v>24209840.750832196</v>
      </c>
    </row>
    <row r="45" spans="1:4" x14ac:dyDescent="0.25">
      <c r="A45" s="5">
        <v>39661</v>
      </c>
      <c r="B45" s="9">
        <f t="shared" si="1"/>
        <v>2008</v>
      </c>
      <c r="C45" s="20">
        <f>'Normalized Monthly Data'!B45</f>
        <v>22118269.213333335</v>
      </c>
      <c r="D45">
        <f>'Normalized Monthly Data'!S45</f>
        <v>22608861.283508908</v>
      </c>
    </row>
    <row r="46" spans="1:4" x14ac:dyDescent="0.25">
      <c r="A46" s="5">
        <v>39692</v>
      </c>
      <c r="B46" s="9">
        <f t="shared" si="1"/>
        <v>2008</v>
      </c>
      <c r="C46" s="20">
        <f>'Normalized Monthly Data'!B46</f>
        <v>20204472.273333337</v>
      </c>
      <c r="D46">
        <f>'Normalized Monthly Data'!S46</f>
        <v>20190931.880663242</v>
      </c>
    </row>
    <row r="47" spans="1:4" x14ac:dyDescent="0.25">
      <c r="A47" s="5">
        <v>39722</v>
      </c>
      <c r="B47" s="9">
        <f t="shared" si="1"/>
        <v>2008</v>
      </c>
      <c r="C47" s="20">
        <f>'Normalized Monthly Data'!B47</f>
        <v>21060690.823333338</v>
      </c>
      <c r="D47">
        <f>'Normalized Monthly Data'!S47</f>
        <v>21163054.985521153</v>
      </c>
    </row>
    <row r="48" spans="1:4" x14ac:dyDescent="0.25">
      <c r="A48" s="5">
        <v>39753</v>
      </c>
      <c r="B48" s="9">
        <f t="shared" si="1"/>
        <v>2008</v>
      </c>
      <c r="C48" s="20">
        <f>'Normalized Monthly Data'!B48</f>
        <v>23006111.283333331</v>
      </c>
      <c r="D48">
        <f>'Normalized Monthly Data'!S48</f>
        <v>22100193.227538165</v>
      </c>
    </row>
    <row r="49" spans="1:4" x14ac:dyDescent="0.25">
      <c r="A49" s="5">
        <v>39783</v>
      </c>
      <c r="B49" s="9">
        <f t="shared" si="1"/>
        <v>2008</v>
      </c>
      <c r="C49" s="20">
        <f>'Normalized Monthly Data'!B49</f>
        <v>27318717.57333333</v>
      </c>
      <c r="D49">
        <f>'Normalized Monthly Data'!S49</f>
        <v>25359640.393608589</v>
      </c>
    </row>
    <row r="50" spans="1:4" x14ac:dyDescent="0.25">
      <c r="A50" s="5">
        <v>39814</v>
      </c>
      <c r="B50" s="9">
        <f t="shared" si="1"/>
        <v>2009</v>
      </c>
      <c r="C50" s="20">
        <f>'Normalized Monthly Data'!B50</f>
        <v>28195934.98</v>
      </c>
      <c r="D50">
        <f>'Normalized Monthly Data'!S50</f>
        <v>25958789.303234547</v>
      </c>
    </row>
    <row r="51" spans="1:4" x14ac:dyDescent="0.25">
      <c r="A51" s="5">
        <v>39845</v>
      </c>
      <c r="B51" s="9">
        <f t="shared" si="1"/>
        <v>2009</v>
      </c>
      <c r="C51" s="20">
        <f>'Normalized Monthly Data'!B51</f>
        <v>23533242.719999995</v>
      </c>
      <c r="D51">
        <f>'Normalized Monthly Data'!S51</f>
        <v>24551141.424630098</v>
      </c>
    </row>
    <row r="52" spans="1:4" x14ac:dyDescent="0.25">
      <c r="A52" s="5">
        <v>39873</v>
      </c>
      <c r="B52" s="9">
        <f t="shared" si="1"/>
        <v>2009</v>
      </c>
      <c r="C52" s="20">
        <f>'Normalized Monthly Data'!B52</f>
        <v>23805160.720000003</v>
      </c>
      <c r="D52">
        <f>'Normalized Monthly Data'!S52</f>
        <v>22803526.292630572</v>
      </c>
    </row>
    <row r="53" spans="1:4" x14ac:dyDescent="0.25">
      <c r="A53" s="5">
        <v>39904</v>
      </c>
      <c r="B53" s="9">
        <f t="shared" si="1"/>
        <v>2009</v>
      </c>
      <c r="C53" s="20">
        <f>'Normalized Monthly Data'!B53</f>
        <v>21691888.189999998</v>
      </c>
      <c r="D53">
        <f>'Normalized Monthly Data'!S53</f>
        <v>19808843.747759681</v>
      </c>
    </row>
    <row r="54" spans="1:4" x14ac:dyDescent="0.25">
      <c r="A54" s="5">
        <v>39934</v>
      </c>
      <c r="B54" s="9">
        <f t="shared" si="1"/>
        <v>2009</v>
      </c>
      <c r="C54" s="20">
        <f>'Normalized Monthly Data'!B54</f>
        <v>19644740.68</v>
      </c>
      <c r="D54">
        <f>'Normalized Monthly Data'!S54</f>
        <v>18810205.944073956</v>
      </c>
    </row>
    <row r="55" spans="1:4" x14ac:dyDescent="0.25">
      <c r="A55" s="5">
        <v>39965</v>
      </c>
      <c r="B55" s="9">
        <f t="shared" si="1"/>
        <v>2009</v>
      </c>
      <c r="C55" s="20">
        <f>'Normalized Monthly Data'!B55</f>
        <v>19976014.390000004</v>
      </c>
      <c r="D55">
        <f>'Normalized Monthly Data'!S55</f>
        <v>20974570.684913646</v>
      </c>
    </row>
    <row r="56" spans="1:4" x14ac:dyDescent="0.25">
      <c r="A56" s="5">
        <v>39995</v>
      </c>
      <c r="B56" s="9">
        <f t="shared" si="1"/>
        <v>2009</v>
      </c>
      <c r="C56" s="20">
        <f>'Normalized Monthly Data'!B56</f>
        <v>20346936.549999997</v>
      </c>
      <c r="D56">
        <f>'Normalized Monthly Data'!S56</f>
        <v>23137885.598236006</v>
      </c>
    </row>
    <row r="57" spans="1:4" x14ac:dyDescent="0.25">
      <c r="A57" s="5">
        <v>40026</v>
      </c>
      <c r="B57" s="9">
        <f t="shared" si="1"/>
        <v>2009</v>
      </c>
      <c r="C57" s="20">
        <f>'Normalized Monthly Data'!B57</f>
        <v>22334126.620000001</v>
      </c>
      <c r="D57">
        <f>'Normalized Monthly Data'!S57</f>
        <v>21330980.419544112</v>
      </c>
    </row>
    <row r="58" spans="1:4" x14ac:dyDescent="0.25">
      <c r="A58" s="5">
        <v>40057</v>
      </c>
      <c r="B58" s="9">
        <f t="shared" si="1"/>
        <v>2009</v>
      </c>
      <c r="C58" s="20">
        <f>'Normalized Monthly Data'!B58</f>
        <v>19258864.259999998</v>
      </c>
      <c r="D58">
        <f>'Normalized Monthly Data'!S58</f>
        <v>18987933.093559757</v>
      </c>
    </row>
    <row r="59" spans="1:4" x14ac:dyDescent="0.25">
      <c r="A59" s="5">
        <v>40087</v>
      </c>
      <c r="B59" s="9">
        <f t="shared" si="1"/>
        <v>2009</v>
      </c>
      <c r="C59" s="20">
        <f>'Normalized Monthly Data'!B59</f>
        <v>20756342.680000003</v>
      </c>
      <c r="D59">
        <f>'Normalized Monthly Data'!S59</f>
        <v>19810550.860484149</v>
      </c>
    </row>
    <row r="60" spans="1:4" x14ac:dyDescent="0.25">
      <c r="A60" s="5">
        <v>40118</v>
      </c>
      <c r="B60" s="9">
        <f t="shared" si="1"/>
        <v>2009</v>
      </c>
      <c r="C60" s="20">
        <f>'Normalized Monthly Data'!B60</f>
        <v>21120714.619999994</v>
      </c>
      <c r="D60">
        <f>'Normalized Monthly Data'!S60</f>
        <v>21519392.888555221</v>
      </c>
    </row>
    <row r="61" spans="1:4" x14ac:dyDescent="0.25">
      <c r="A61" s="5">
        <v>40148</v>
      </c>
      <c r="B61" s="9">
        <f t="shared" si="1"/>
        <v>2009</v>
      </c>
      <c r="C61" s="20">
        <f>'Normalized Monthly Data'!B61</f>
        <v>25946111.009999998</v>
      </c>
      <c r="D61">
        <f>'Normalized Monthly Data'!S61</f>
        <v>24802499.519433916</v>
      </c>
    </row>
    <row r="62" spans="1:4" x14ac:dyDescent="0.25">
      <c r="A62" s="5">
        <v>40179</v>
      </c>
      <c r="B62" s="9">
        <f t="shared" si="1"/>
        <v>2010</v>
      </c>
      <c r="C62" s="20">
        <f>'Normalized Monthly Data'!B62</f>
        <v>26142073.753333338</v>
      </c>
      <c r="D62">
        <f>'Normalized Monthly Data'!S62</f>
        <v>25312984.778576177</v>
      </c>
    </row>
    <row r="63" spans="1:4" x14ac:dyDescent="0.25">
      <c r="A63" s="5">
        <v>40210</v>
      </c>
      <c r="B63" s="9">
        <f t="shared" si="1"/>
        <v>2010</v>
      </c>
      <c r="C63" s="20">
        <f>'Normalized Monthly Data'!B63</f>
        <v>22846232.453333337</v>
      </c>
      <c r="D63">
        <f>'Normalized Monthly Data'!S63</f>
        <v>24279488.468489178</v>
      </c>
    </row>
    <row r="64" spans="1:4" x14ac:dyDescent="0.25">
      <c r="A64" s="5">
        <v>40238</v>
      </c>
      <c r="B64" s="9">
        <f t="shared" si="1"/>
        <v>2010</v>
      </c>
      <c r="C64" s="20">
        <f>'Normalized Monthly Data'!B64</f>
        <v>21856743.573333338</v>
      </c>
      <c r="D64">
        <f>'Normalized Monthly Data'!S64</f>
        <v>22774981.270499807</v>
      </c>
    </row>
    <row r="65" spans="1:4" x14ac:dyDescent="0.25">
      <c r="A65" s="5">
        <v>40269</v>
      </c>
      <c r="B65" s="9">
        <f t="shared" si="1"/>
        <v>2010</v>
      </c>
      <c r="C65" s="20">
        <f>'Normalized Monthly Data'!B65</f>
        <v>18311020.943333331</v>
      </c>
      <c r="D65">
        <f>'Normalized Monthly Data'!S65</f>
        <v>19874160.137494661</v>
      </c>
    </row>
    <row r="66" spans="1:4" x14ac:dyDescent="0.25">
      <c r="A66" s="5">
        <v>40299</v>
      </c>
      <c r="B66" s="9">
        <f t="shared" ref="B66:B97" si="2">YEAR(A66)</f>
        <v>2010</v>
      </c>
      <c r="C66" s="20">
        <f>'Normalized Monthly Data'!B66</f>
        <v>19813333.883333333</v>
      </c>
      <c r="D66">
        <f>'Normalized Monthly Data'!S66</f>
        <v>18964444.800081741</v>
      </c>
    </row>
    <row r="67" spans="1:4" x14ac:dyDescent="0.25">
      <c r="A67" s="5">
        <v>40330</v>
      </c>
      <c r="B67" s="9">
        <f t="shared" si="2"/>
        <v>2010</v>
      </c>
      <c r="C67" s="20">
        <f>'Normalized Monthly Data'!B67</f>
        <v>20211623.123333335</v>
      </c>
      <c r="D67">
        <f>'Normalized Monthly Data'!S67</f>
        <v>21231772.396605738</v>
      </c>
    </row>
    <row r="68" spans="1:4" x14ac:dyDescent="0.25">
      <c r="A68" s="5">
        <v>40360</v>
      </c>
      <c r="B68" s="9">
        <f t="shared" si="2"/>
        <v>2010</v>
      </c>
      <c r="C68" s="20">
        <f>'Normalized Monthly Data'!B68</f>
        <v>24129649.153333332</v>
      </c>
      <c r="D68">
        <f>'Normalized Monthly Data'!S68</f>
        <v>23081777.428860456</v>
      </c>
    </row>
    <row r="69" spans="1:4" x14ac:dyDescent="0.25">
      <c r="A69" s="5">
        <v>40391</v>
      </c>
      <c r="B69" s="9">
        <f t="shared" si="2"/>
        <v>2010</v>
      </c>
      <c r="C69" s="20">
        <f>'Normalized Monthly Data'!B69</f>
        <v>23362004.293333333</v>
      </c>
      <c r="D69">
        <f>'Normalized Monthly Data'!S69</f>
        <v>21545802.147212602</v>
      </c>
    </row>
    <row r="70" spans="1:4" x14ac:dyDescent="0.25">
      <c r="A70" s="5">
        <v>40422</v>
      </c>
      <c r="B70" s="9">
        <f t="shared" si="2"/>
        <v>2010</v>
      </c>
      <c r="C70" s="20">
        <f>'Normalized Monthly Data'!B70</f>
        <v>18923454.90333334</v>
      </c>
      <c r="D70">
        <f>'Normalized Monthly Data'!S70</f>
        <v>18852003.90172996</v>
      </c>
    </row>
    <row r="71" spans="1:4" x14ac:dyDescent="0.25">
      <c r="A71" s="5">
        <v>40452</v>
      </c>
      <c r="B71" s="9">
        <f t="shared" si="2"/>
        <v>2010</v>
      </c>
      <c r="C71" s="20">
        <f>'Normalized Monthly Data'!B71</f>
        <v>19435090.90333334</v>
      </c>
      <c r="D71">
        <f>'Normalized Monthly Data'!S71</f>
        <v>19375352.176998213</v>
      </c>
    </row>
    <row r="72" spans="1:4" x14ac:dyDescent="0.25">
      <c r="A72" s="5">
        <v>40483</v>
      </c>
      <c r="B72" s="9">
        <f t="shared" si="2"/>
        <v>2010</v>
      </c>
      <c r="C72" s="20">
        <f>'Normalized Monthly Data'!B72</f>
        <v>21055943.953333341</v>
      </c>
      <c r="D72">
        <f>'Normalized Monthly Data'!S72</f>
        <v>21687413.3181854</v>
      </c>
    </row>
    <row r="73" spans="1:4" x14ac:dyDescent="0.25">
      <c r="A73" s="5">
        <v>40513</v>
      </c>
      <c r="B73" s="9">
        <f t="shared" si="2"/>
        <v>2010</v>
      </c>
      <c r="C73" s="20">
        <f>'Normalized Monthly Data'!B73</f>
        <v>25379014.213333335</v>
      </c>
      <c r="D73">
        <f>'Normalized Monthly Data'!S73</f>
        <v>24774213.313092254</v>
      </c>
    </row>
    <row r="74" spans="1:4" x14ac:dyDescent="0.25">
      <c r="A74" s="5">
        <v>40544</v>
      </c>
      <c r="B74" s="9">
        <f t="shared" si="2"/>
        <v>2011</v>
      </c>
      <c r="C74" s="20">
        <f>'Normalized Monthly Data'!B74</f>
        <v>25968288.383333337</v>
      </c>
      <c r="D74">
        <f>'Normalized Monthly Data'!S74</f>
        <v>25429782.596153304</v>
      </c>
    </row>
    <row r="75" spans="1:4" x14ac:dyDescent="0.25">
      <c r="A75" s="5">
        <v>40575</v>
      </c>
      <c r="B75" s="9">
        <f t="shared" si="2"/>
        <v>2011</v>
      </c>
      <c r="C75" s="20">
        <f>'Normalized Monthly Data'!B75</f>
        <v>22895626.133333344</v>
      </c>
      <c r="D75">
        <f>'Normalized Monthly Data'!S75</f>
        <v>24415006.805281628</v>
      </c>
    </row>
    <row r="76" spans="1:4" x14ac:dyDescent="0.25">
      <c r="A76" s="5">
        <v>40603</v>
      </c>
      <c r="B76" s="9">
        <f t="shared" si="2"/>
        <v>2011</v>
      </c>
      <c r="C76" s="20">
        <f>'Normalized Monthly Data'!B76</f>
        <v>23442172.173333336</v>
      </c>
      <c r="D76">
        <f>'Normalized Monthly Data'!S76</f>
        <v>23088344.539837871</v>
      </c>
    </row>
    <row r="77" spans="1:4" x14ac:dyDescent="0.25">
      <c r="A77" s="5">
        <v>40634</v>
      </c>
      <c r="B77" s="9">
        <f t="shared" si="2"/>
        <v>2011</v>
      </c>
      <c r="C77" s="20">
        <f>'Normalized Monthly Data'!B77</f>
        <v>19943782.243333336</v>
      </c>
      <c r="D77">
        <f>'Normalized Monthly Data'!S77</f>
        <v>19869533.395961259</v>
      </c>
    </row>
    <row r="78" spans="1:4" x14ac:dyDescent="0.25">
      <c r="A78" s="5">
        <v>40664</v>
      </c>
      <c r="B78" s="9">
        <f t="shared" si="2"/>
        <v>2011</v>
      </c>
      <c r="C78" s="20">
        <f>'Normalized Monthly Data'!B78</f>
        <v>19207800.74333334</v>
      </c>
      <c r="D78">
        <f>'Normalized Monthly Data'!S78</f>
        <v>19258828.734415375</v>
      </c>
    </row>
    <row r="79" spans="1:4" x14ac:dyDescent="0.25">
      <c r="A79" s="5">
        <v>40695</v>
      </c>
      <c r="B79" s="9">
        <f t="shared" si="2"/>
        <v>2011</v>
      </c>
      <c r="C79" s="20">
        <f>'Normalized Monthly Data'!B79</f>
        <v>19760831.673333336</v>
      </c>
      <c r="D79">
        <f>'Normalized Monthly Data'!S79</f>
        <v>21067762.425952945</v>
      </c>
    </row>
    <row r="80" spans="1:4" x14ac:dyDescent="0.25">
      <c r="A80" s="5">
        <v>40725</v>
      </c>
      <c r="B80" s="9">
        <f t="shared" si="2"/>
        <v>2011</v>
      </c>
      <c r="C80" s="20">
        <f>'Normalized Monthly Data'!B80</f>
        <v>25169327.073333334</v>
      </c>
      <c r="D80">
        <f>'Normalized Monthly Data'!S80</f>
        <v>22740181.341451157</v>
      </c>
    </row>
    <row r="81" spans="1:4" x14ac:dyDescent="0.25">
      <c r="A81" s="5">
        <v>40756</v>
      </c>
      <c r="B81" s="9">
        <f t="shared" si="2"/>
        <v>2011</v>
      </c>
      <c r="C81" s="20">
        <f>'Normalized Monthly Data'!B81</f>
        <v>22460865.073333338</v>
      </c>
      <c r="D81">
        <f>'Normalized Monthly Data'!S81</f>
        <v>21849546.341153905</v>
      </c>
    </row>
    <row r="82" spans="1:4" x14ac:dyDescent="0.25">
      <c r="A82" s="5">
        <v>40787</v>
      </c>
      <c r="B82" s="9">
        <f t="shared" si="2"/>
        <v>2011</v>
      </c>
      <c r="C82" s="20">
        <f>'Normalized Monthly Data'!B82</f>
        <v>19343184.393333334</v>
      </c>
      <c r="D82">
        <f>'Normalized Monthly Data'!S82</f>
        <v>19273010.156556163</v>
      </c>
    </row>
    <row r="83" spans="1:4" x14ac:dyDescent="0.25">
      <c r="A83" s="5">
        <v>40817</v>
      </c>
      <c r="B83" s="9">
        <f t="shared" si="2"/>
        <v>2011</v>
      </c>
      <c r="C83" s="20">
        <f>'Normalized Monthly Data'!B83</f>
        <v>19754696.887333337</v>
      </c>
      <c r="D83">
        <f>'Normalized Monthly Data'!S83</f>
        <v>19829119.340451241</v>
      </c>
    </row>
    <row r="84" spans="1:4" x14ac:dyDescent="0.25">
      <c r="A84" s="5">
        <v>40848</v>
      </c>
      <c r="B84" s="9">
        <f t="shared" si="2"/>
        <v>2011</v>
      </c>
      <c r="C84" s="20">
        <f>'Normalized Monthly Data'!B84</f>
        <v>20484671.063333333</v>
      </c>
      <c r="D84">
        <f>'Normalized Monthly Data'!S84</f>
        <v>21790170.74635103</v>
      </c>
    </row>
    <row r="85" spans="1:4" x14ac:dyDescent="0.25">
      <c r="A85" s="5">
        <v>40878</v>
      </c>
      <c r="B85" s="9">
        <f t="shared" si="2"/>
        <v>2011</v>
      </c>
      <c r="C85" s="20">
        <f>'Normalized Monthly Data'!B85</f>
        <v>24136908.163333334</v>
      </c>
      <c r="D85">
        <f>'Normalized Monthly Data'!S85</f>
        <v>24498139.042936601</v>
      </c>
    </row>
    <row r="86" spans="1:4" x14ac:dyDescent="0.25">
      <c r="A86" s="5">
        <v>40909</v>
      </c>
      <c r="B86" s="9">
        <f t="shared" si="2"/>
        <v>2012</v>
      </c>
      <c r="C86" s="20">
        <f>'Normalized Monthly Data'!B86</f>
        <v>24503624.296666659</v>
      </c>
      <c r="D86">
        <f>'Normalized Monthly Data'!S86</f>
        <v>25504200.429706834</v>
      </c>
    </row>
    <row r="87" spans="1:4" x14ac:dyDescent="0.25">
      <c r="A87" s="5">
        <v>40940</v>
      </c>
      <c r="B87" s="9">
        <f t="shared" si="2"/>
        <v>2012</v>
      </c>
      <c r="C87" s="20">
        <f>'Normalized Monthly Data'!B87</f>
        <v>21864892.256666664</v>
      </c>
      <c r="D87">
        <f>'Normalized Monthly Data'!S87</f>
        <v>24442623.340796839</v>
      </c>
    </row>
    <row r="88" spans="1:4" x14ac:dyDescent="0.25">
      <c r="A88" s="5">
        <v>40969</v>
      </c>
      <c r="B88" s="9">
        <f t="shared" si="2"/>
        <v>2012</v>
      </c>
      <c r="C88" s="20">
        <f>'Normalized Monthly Data'!B88</f>
        <v>20378098.906666666</v>
      </c>
      <c r="D88">
        <f>'Normalized Monthly Data'!S88</f>
        <v>22512741.962236974</v>
      </c>
    </row>
    <row r="89" spans="1:4" x14ac:dyDescent="0.25">
      <c r="A89" s="5">
        <v>41000</v>
      </c>
      <c r="B89" s="9">
        <f t="shared" si="2"/>
        <v>2012</v>
      </c>
      <c r="C89" s="20">
        <f>'Normalized Monthly Data'!B89</f>
        <v>18775059.906666663</v>
      </c>
      <c r="D89">
        <f>'Normalized Monthly Data'!S89</f>
        <v>19616600.959035661</v>
      </c>
    </row>
    <row r="90" spans="1:4" x14ac:dyDescent="0.25">
      <c r="A90" s="5">
        <v>41030</v>
      </c>
      <c r="B90" s="9">
        <f t="shared" si="2"/>
        <v>2012</v>
      </c>
      <c r="C90" s="20">
        <f>'Normalized Monthly Data'!B90</f>
        <v>18685878.536666665</v>
      </c>
      <c r="D90">
        <f>'Normalized Monthly Data'!S90</f>
        <v>19412808.774634048</v>
      </c>
    </row>
    <row r="91" spans="1:4" x14ac:dyDescent="0.25">
      <c r="A91" s="5">
        <v>41061</v>
      </c>
      <c r="B91" s="9">
        <f t="shared" si="2"/>
        <v>2012</v>
      </c>
      <c r="C91" s="20">
        <f>'Normalized Monthly Data'!B91</f>
        <v>20735989.536666665</v>
      </c>
      <c r="D91">
        <f>'Normalized Monthly Data'!S91</f>
        <v>20960172.828735236</v>
      </c>
    </row>
    <row r="92" spans="1:4" x14ac:dyDescent="0.25">
      <c r="A92" s="5">
        <v>41091</v>
      </c>
      <c r="B92" s="9">
        <f t="shared" si="2"/>
        <v>2012</v>
      </c>
      <c r="C92" s="20">
        <f>'Normalized Monthly Data'!B92</f>
        <v>24756579.266666666</v>
      </c>
      <c r="D92">
        <f>'Normalized Monthly Data'!S92</f>
        <v>23114127.48244993</v>
      </c>
    </row>
    <row r="93" spans="1:4" x14ac:dyDescent="0.25">
      <c r="A93" s="5">
        <v>41122</v>
      </c>
      <c r="B93" s="9">
        <f t="shared" si="2"/>
        <v>2012</v>
      </c>
      <c r="C93" s="20">
        <f>'Normalized Monthly Data'!B93</f>
        <v>21905861.66666666</v>
      </c>
      <c r="D93">
        <f>'Normalized Monthly Data'!S93</f>
        <v>22008465.326965518</v>
      </c>
    </row>
    <row r="94" spans="1:4" x14ac:dyDescent="0.25">
      <c r="A94" s="5">
        <v>41153</v>
      </c>
      <c r="B94" s="9">
        <f t="shared" si="2"/>
        <v>2012</v>
      </c>
      <c r="C94" s="20">
        <f>'Normalized Monthly Data'!B94</f>
        <v>18885814.516666662</v>
      </c>
      <c r="D94">
        <f>'Normalized Monthly Data'!S94</f>
        <v>18847430.548466992</v>
      </c>
    </row>
    <row r="95" spans="1:4" x14ac:dyDescent="0.25">
      <c r="A95" s="5">
        <v>41183</v>
      </c>
      <c r="B95" s="9">
        <f t="shared" si="2"/>
        <v>2012</v>
      </c>
      <c r="C95" s="20">
        <f>'Normalized Monthly Data'!B95</f>
        <v>19665509.326666664</v>
      </c>
      <c r="D95">
        <f>'Normalized Monthly Data'!S95</f>
        <v>20202806.665660914</v>
      </c>
    </row>
    <row r="96" spans="1:4" x14ac:dyDescent="0.25">
      <c r="A96" s="5">
        <v>41214</v>
      </c>
      <c r="B96" s="9">
        <f t="shared" si="2"/>
        <v>2012</v>
      </c>
      <c r="C96" s="20">
        <f>'Normalized Monthly Data'!B96</f>
        <v>21360467.68666666</v>
      </c>
      <c r="D96">
        <f>'Normalized Monthly Data'!S96</f>
        <v>21780605.059224691</v>
      </c>
    </row>
    <row r="97" spans="1:4" x14ac:dyDescent="0.25">
      <c r="A97" s="5">
        <v>41244</v>
      </c>
      <c r="B97" s="9">
        <f t="shared" si="2"/>
        <v>2012</v>
      </c>
      <c r="C97" s="20">
        <f>'Normalized Monthly Data'!B97</f>
        <v>23911472.796666663</v>
      </c>
      <c r="D97">
        <f>'Normalized Monthly Data'!S97</f>
        <v>24287586.590034597</v>
      </c>
    </row>
    <row r="98" spans="1:4" x14ac:dyDescent="0.25">
      <c r="A98" s="5">
        <v>41275</v>
      </c>
      <c r="B98" s="9">
        <f t="shared" ref="B98:B129" si="3">YEAR(A98)</f>
        <v>2013</v>
      </c>
      <c r="C98" s="20">
        <f>'Normalized Monthly Data'!B98</f>
        <v>24740826.696666665</v>
      </c>
      <c r="D98">
        <f>'Normalized Monthly Data'!S98</f>
        <v>25751783.066002153</v>
      </c>
    </row>
    <row r="99" spans="1:4" x14ac:dyDescent="0.25">
      <c r="A99" s="21">
        <v>41306</v>
      </c>
      <c r="B99" s="22">
        <f t="shared" si="3"/>
        <v>2013</v>
      </c>
      <c r="C99" s="20">
        <f>'Normalized Monthly Data'!B99</f>
        <v>22536631.536666662</v>
      </c>
      <c r="D99">
        <f>'Normalized Monthly Data'!S99</f>
        <v>24129108.032210536</v>
      </c>
    </row>
    <row r="100" spans="1:4" x14ac:dyDescent="0.25">
      <c r="A100" s="5">
        <v>41334</v>
      </c>
      <c r="B100" s="9">
        <f t="shared" si="3"/>
        <v>2013</v>
      </c>
      <c r="C100" s="20">
        <f>'Normalized Monthly Data'!B100</f>
        <v>22952454.086666659</v>
      </c>
      <c r="D100">
        <f>'Normalized Monthly Data'!S100</f>
        <v>22035680.926305655</v>
      </c>
    </row>
    <row r="101" spans="1:4" x14ac:dyDescent="0.25">
      <c r="A101" s="5">
        <v>41365</v>
      </c>
      <c r="B101" s="9">
        <f t="shared" si="3"/>
        <v>2013</v>
      </c>
      <c r="C101" s="20">
        <f>'Normalized Monthly Data'!B101</f>
        <v>20061175.656666666</v>
      </c>
      <c r="D101">
        <f>'Normalized Monthly Data'!S101</f>
        <v>19756281.794053737</v>
      </c>
    </row>
    <row r="102" spans="1:4" x14ac:dyDescent="0.25">
      <c r="A102" s="5">
        <v>41395</v>
      </c>
      <c r="B102" s="9">
        <f t="shared" si="3"/>
        <v>2013</v>
      </c>
      <c r="C102" s="20">
        <f>'Normalized Monthly Data'!B102</f>
        <v>18868716.00666666</v>
      </c>
      <c r="D102">
        <f>'Normalized Monthly Data'!S102</f>
        <v>19169236.597316116</v>
      </c>
    </row>
    <row r="103" spans="1:4" x14ac:dyDescent="0.25">
      <c r="A103" s="5">
        <v>41426</v>
      </c>
      <c r="B103" s="9">
        <f t="shared" si="3"/>
        <v>2013</v>
      </c>
      <c r="C103" s="20">
        <f>'Normalized Monthly Data'!B103</f>
        <v>20142170.716666665</v>
      </c>
      <c r="D103">
        <f>'Normalized Monthly Data'!S103</f>
        <v>20618576.741325941</v>
      </c>
    </row>
    <row r="104" spans="1:4" x14ac:dyDescent="0.25">
      <c r="A104" s="5">
        <v>41456</v>
      </c>
      <c r="B104" s="9">
        <f t="shared" si="3"/>
        <v>2013</v>
      </c>
      <c r="C104" s="20">
        <f>'Normalized Monthly Data'!B104</f>
        <v>24441287.616666667</v>
      </c>
      <c r="D104">
        <f>'Normalized Monthly Data'!S104</f>
        <v>23240026.743845619</v>
      </c>
    </row>
    <row r="105" spans="1:4" x14ac:dyDescent="0.25">
      <c r="A105" s="5">
        <v>41487</v>
      </c>
      <c r="B105" s="9">
        <f t="shared" si="3"/>
        <v>2013</v>
      </c>
      <c r="C105" s="20">
        <f>'Normalized Monthly Data'!B105</f>
        <v>21856231.656666663</v>
      </c>
      <c r="D105">
        <f>'Normalized Monthly Data'!S105</f>
        <v>21554546.124264251</v>
      </c>
    </row>
    <row r="106" spans="1:4" x14ac:dyDescent="0.25">
      <c r="A106" s="5">
        <v>41518</v>
      </c>
      <c r="B106" s="9">
        <f t="shared" si="3"/>
        <v>2013</v>
      </c>
      <c r="C106" s="20">
        <f>'Normalized Monthly Data'!B106</f>
        <v>19627599.206666663</v>
      </c>
      <c r="D106">
        <f>'Normalized Monthly Data'!S106</f>
        <v>18762723.968690243</v>
      </c>
    </row>
    <row r="107" spans="1:4" x14ac:dyDescent="0.25">
      <c r="A107" s="5">
        <v>41548</v>
      </c>
      <c r="B107" s="9">
        <f t="shared" si="3"/>
        <v>2013</v>
      </c>
      <c r="C107" s="20">
        <f>'Normalized Monthly Data'!B107</f>
        <v>20952918.896666661</v>
      </c>
      <c r="D107">
        <f>'Normalized Monthly Data'!S107</f>
        <v>20001355.656577468</v>
      </c>
    </row>
    <row r="108" spans="1:4" x14ac:dyDescent="0.25">
      <c r="A108" s="21">
        <v>41579</v>
      </c>
      <c r="B108" s="22">
        <f t="shared" si="3"/>
        <v>2013</v>
      </c>
      <c r="C108" s="20">
        <f>'Normalized Monthly Data'!B108</f>
        <v>23000874.046666667</v>
      </c>
      <c r="D108">
        <f>'Normalized Monthly Data'!S108</f>
        <v>21588773.125538014</v>
      </c>
    </row>
    <row r="109" spans="1:4" x14ac:dyDescent="0.25">
      <c r="A109" s="5">
        <v>41609</v>
      </c>
      <c r="B109" s="9">
        <f t="shared" si="3"/>
        <v>2013</v>
      </c>
      <c r="C109" s="20">
        <f>'Normalized Monthly Data'!B109</f>
        <v>26249065.88666667</v>
      </c>
      <c r="D109">
        <f>'Normalized Monthly Data'!S109</f>
        <v>24535169.226329912</v>
      </c>
    </row>
    <row r="110" spans="1:4" x14ac:dyDescent="0.25">
      <c r="A110" s="21">
        <v>41640</v>
      </c>
      <c r="B110" s="22">
        <f t="shared" si="3"/>
        <v>2014</v>
      </c>
      <c r="D110">
        <f>'Normalized Monthly Data'!S110</f>
        <v>25716923.828600042</v>
      </c>
    </row>
    <row r="111" spans="1:4" x14ac:dyDescent="0.25">
      <c r="A111" s="5">
        <v>41671</v>
      </c>
      <c r="B111" s="9">
        <f t="shared" si="3"/>
        <v>2014</v>
      </c>
      <c r="D111">
        <f>'Normalized Monthly Data'!S111</f>
        <v>24157784.683381174</v>
      </c>
    </row>
    <row r="112" spans="1:4" x14ac:dyDescent="0.25">
      <c r="A112" s="21">
        <v>41699</v>
      </c>
      <c r="B112" s="22">
        <f t="shared" si="3"/>
        <v>2014</v>
      </c>
      <c r="D112">
        <f>'Normalized Monthly Data'!S112</f>
        <v>22252504.259449776</v>
      </c>
    </row>
    <row r="113" spans="1:4" x14ac:dyDescent="0.25">
      <c r="A113" s="5">
        <v>41730</v>
      </c>
      <c r="B113" s="9">
        <f t="shared" si="3"/>
        <v>2014</v>
      </c>
      <c r="D113">
        <f>'Normalized Monthly Data'!S113</f>
        <v>19666384.621260773</v>
      </c>
    </row>
    <row r="114" spans="1:4" x14ac:dyDescent="0.25">
      <c r="A114" s="21">
        <v>41760</v>
      </c>
      <c r="B114" s="22">
        <f t="shared" si="3"/>
        <v>2014</v>
      </c>
      <c r="D114">
        <f>'Normalized Monthly Data'!S114</f>
        <v>19059928.955375191</v>
      </c>
    </row>
    <row r="115" spans="1:4" x14ac:dyDescent="0.25">
      <c r="A115" s="5">
        <v>41791</v>
      </c>
      <c r="B115" s="9">
        <f t="shared" si="3"/>
        <v>2014</v>
      </c>
      <c r="D115">
        <f>'Normalized Monthly Data'!S115</f>
        <v>20884360.963693235</v>
      </c>
    </row>
    <row r="116" spans="1:4" x14ac:dyDescent="0.25">
      <c r="A116" s="21">
        <v>41821</v>
      </c>
      <c r="B116" s="22">
        <f t="shared" si="3"/>
        <v>2014</v>
      </c>
      <c r="D116">
        <f>'Normalized Monthly Data'!S116</f>
        <v>23274348.119662102</v>
      </c>
    </row>
    <row r="117" spans="1:4" x14ac:dyDescent="0.25">
      <c r="A117" s="5">
        <v>41852</v>
      </c>
      <c r="B117" s="9">
        <f t="shared" si="3"/>
        <v>2014</v>
      </c>
      <c r="D117">
        <f>'Normalized Monthly Data'!S117</f>
        <v>21449053.221570771</v>
      </c>
    </row>
    <row r="118" spans="1:4" x14ac:dyDescent="0.25">
      <c r="A118" s="21">
        <v>41883</v>
      </c>
      <c r="B118" s="22">
        <f t="shared" si="3"/>
        <v>2014</v>
      </c>
      <c r="D118">
        <f>'Normalized Monthly Data'!S118</f>
        <v>19116119.896818146</v>
      </c>
    </row>
    <row r="119" spans="1:4" x14ac:dyDescent="0.25">
      <c r="A119" s="5">
        <v>41913</v>
      </c>
      <c r="B119" s="9">
        <f t="shared" si="3"/>
        <v>2014</v>
      </c>
      <c r="D119">
        <f>'Normalized Monthly Data'!S119</f>
        <v>20087932.883632056</v>
      </c>
    </row>
    <row r="120" spans="1:4" x14ac:dyDescent="0.25">
      <c r="A120" s="21">
        <v>41944</v>
      </c>
      <c r="B120" s="22">
        <f t="shared" si="3"/>
        <v>2014</v>
      </c>
      <c r="D120">
        <f>'Normalized Monthly Data'!S120</f>
        <v>21346568.212717939</v>
      </c>
    </row>
    <row r="121" spans="1:4" x14ac:dyDescent="0.25">
      <c r="A121" s="5">
        <v>41974</v>
      </c>
      <c r="B121" s="9">
        <f t="shared" si="3"/>
        <v>2014</v>
      </c>
      <c r="D121">
        <f>'Normalized Monthly Data'!S121</f>
        <v>24717605.434228163</v>
      </c>
    </row>
    <row r="122" spans="1:4" x14ac:dyDescent="0.25">
      <c r="A122" s="21">
        <v>42005</v>
      </c>
      <c r="B122" s="22">
        <f t="shared" si="3"/>
        <v>2015</v>
      </c>
      <c r="D122">
        <f>'Normalized Monthly Data'!S122</f>
        <v>25561430.002871547</v>
      </c>
    </row>
    <row r="123" spans="1:4" x14ac:dyDescent="0.25">
      <c r="A123" s="5">
        <v>42036</v>
      </c>
      <c r="B123" s="9">
        <f t="shared" si="3"/>
        <v>2015</v>
      </c>
      <c r="D123">
        <f>'Normalized Monthly Data'!S123</f>
        <v>24215062.468051687</v>
      </c>
    </row>
    <row r="124" spans="1:4" x14ac:dyDescent="0.25">
      <c r="A124" s="21">
        <v>42064</v>
      </c>
      <c r="B124" s="22">
        <f t="shared" si="3"/>
        <v>2015</v>
      </c>
      <c r="D124">
        <f>'Normalized Monthly Data'!S124</f>
        <v>22523450.04542366</v>
      </c>
    </row>
    <row r="125" spans="1:4" x14ac:dyDescent="0.25">
      <c r="A125" s="5">
        <v>42095</v>
      </c>
      <c r="B125" s="9">
        <f t="shared" si="3"/>
        <v>2015</v>
      </c>
      <c r="D125">
        <f>'Normalized Monthly Data'!S125</f>
        <v>19724357.534395881</v>
      </c>
    </row>
    <row r="126" spans="1:4" x14ac:dyDescent="0.25">
      <c r="A126" s="21">
        <v>42125</v>
      </c>
      <c r="B126" s="22">
        <f t="shared" si="3"/>
        <v>2015</v>
      </c>
      <c r="D126">
        <f>'Normalized Monthly Data'!S126</f>
        <v>18907517.103049085</v>
      </c>
    </row>
    <row r="127" spans="1:4" x14ac:dyDescent="0.25">
      <c r="A127" s="5">
        <v>42156</v>
      </c>
      <c r="B127" s="9">
        <f t="shared" si="3"/>
        <v>2015</v>
      </c>
      <c r="D127">
        <f>'Normalized Monthly Data'!S127</f>
        <v>21166082.561973307</v>
      </c>
    </row>
    <row r="128" spans="1:4" x14ac:dyDescent="0.25">
      <c r="A128" s="21">
        <v>42186</v>
      </c>
      <c r="B128" s="22">
        <f t="shared" si="3"/>
        <v>2015</v>
      </c>
      <c r="D128">
        <f>'Normalized Monthly Data'!S128</f>
        <v>23343695.423035078</v>
      </c>
    </row>
    <row r="129" spans="1:4" x14ac:dyDescent="0.25">
      <c r="A129" s="5">
        <v>42217</v>
      </c>
      <c r="B129" s="9">
        <f t="shared" si="3"/>
        <v>2015</v>
      </c>
      <c r="D129">
        <f>'Normalized Monthly Data'!S129</f>
        <v>21518863.808861949</v>
      </c>
    </row>
    <row r="130" spans="1:4" x14ac:dyDescent="0.25">
      <c r="A130" s="21">
        <v>42248</v>
      </c>
      <c r="B130" s="22">
        <f t="shared" ref="B130:B133" si="4">YEAR(A130)</f>
        <v>2015</v>
      </c>
      <c r="D130">
        <f>'Normalized Monthly Data'!S130</f>
        <v>19184106.425608955</v>
      </c>
    </row>
    <row r="131" spans="1:4" x14ac:dyDescent="0.25">
      <c r="A131" s="5">
        <v>42278</v>
      </c>
      <c r="B131" s="9">
        <f t="shared" si="4"/>
        <v>2015</v>
      </c>
      <c r="D131">
        <f>'Normalized Monthly Data'!S131</f>
        <v>19937742.868354909</v>
      </c>
    </row>
    <row r="132" spans="1:4" x14ac:dyDescent="0.25">
      <c r="A132" s="21">
        <v>42309</v>
      </c>
      <c r="B132" s="22">
        <f t="shared" si="4"/>
        <v>2015</v>
      </c>
      <c r="D132">
        <f>'Normalized Monthly Data'!S132</f>
        <v>21624643.372577734</v>
      </c>
    </row>
    <row r="133" spans="1:4" x14ac:dyDescent="0.25">
      <c r="A133" s="5">
        <v>42339</v>
      </c>
      <c r="B133" s="9">
        <f t="shared" si="4"/>
        <v>2015</v>
      </c>
      <c r="D133">
        <f>'Normalized Monthly Data'!S133</f>
        <v>24779791.392438564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Admin</vt:lpstr>
      <vt:lpstr>Monthly Data</vt:lpstr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Rate Class kWh Forecast</vt:lpstr>
      <vt:lpstr>const</vt:lpstr>
      <vt:lpstr>Fall</vt:lpstr>
      <vt:lpstr>LondonCDD</vt:lpstr>
      <vt:lpstr>LondonHDD</vt:lpstr>
      <vt:lpstr>LONFTE</vt:lpstr>
      <vt:lpstr>PeakDays</vt:lpstr>
      <vt:lpstr>Spring</vt:lpstr>
      <vt:lpstr>trend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Andrew Frank</cp:lastModifiedBy>
  <dcterms:created xsi:type="dcterms:W3CDTF">2013-12-10T17:59:21Z</dcterms:created>
  <dcterms:modified xsi:type="dcterms:W3CDTF">2014-08-13T17:48:02Z</dcterms:modified>
</cp:coreProperties>
</file>