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hidePivotFieldList="1" defaultThemeVersion="124226"/>
  <bookViews>
    <workbookView xWindow="480" yWindow="150" windowWidth="18195" windowHeight="7170" tabRatio="730" firstSheet="6" activeTab="12"/>
  </bookViews>
  <sheets>
    <sheet name="Admin" sheetId="13" r:id="rId1"/>
    <sheet name="Monthly Data" sheetId="1" r:id="rId2"/>
    <sheet name="OLS Model" sheetId="2" r:id="rId3"/>
    <sheet name="Predicted Monthly Data" sheetId="31" r:id="rId4"/>
    <sheet name="Predicted Monthly Data Summ" sheetId="32" r:id="rId5"/>
    <sheet name="PredictedAnnualDataSumm" sheetId="35" r:id="rId6"/>
    <sheet name="PredictedAnnualDataSumm2" sheetId="36" r:id="rId7"/>
    <sheet name="Normalized Monthly Data" sheetId="33" r:id="rId8"/>
    <sheet name="Normalized Monthly Data Summ" sheetId="34" r:id="rId9"/>
    <sheet name="NormalizedAnnualDataSumm" sheetId="37" r:id="rId10"/>
    <sheet name="NormalizedAnnualDataSumm2" sheetId="38" r:id="rId11"/>
    <sheet name="Rate Class kWh Forecast" sheetId="40" r:id="rId12"/>
    <sheet name="Rate Class kW Forecast" sheetId="43" r:id="rId13"/>
  </sheets>
  <definedNames>
    <definedName name="const">'OLS Model'!$B$5</definedName>
    <definedName name="Increment">'OLS Model'!$B$13</definedName>
    <definedName name="LondonCDD">'OLS Model'!$B$7</definedName>
    <definedName name="LondonHDD">'OLS Model'!$B$6</definedName>
    <definedName name="LONFTE">'OLS Model'!$B$8</definedName>
    <definedName name="PeakDays">'OLS Model'!$B$9</definedName>
    <definedName name="_xlnm.Print_Area" localSheetId="12">'Rate Class kW Forecast'!$A$1:$F$31</definedName>
    <definedName name="Shoulder1">'OLS Model'!$B$11</definedName>
    <definedName name="WorkDays">'OLS Model'!$B$10</definedName>
  </definedNames>
  <calcPr calcId="125725"/>
  <pivotCaches>
    <pivotCache cacheId="6" r:id="rId14"/>
    <pivotCache cacheId="7" r:id="rId15"/>
    <pivotCache cacheId="8" r:id="rId16"/>
  </pivotCaches>
</workbook>
</file>

<file path=xl/calcChain.xml><?xml version="1.0" encoding="utf-8"?>
<calcChain xmlns="http://schemas.openxmlformats.org/spreadsheetml/2006/main">
  <c r="J122" i="33"/>
  <c r="I122"/>
  <c r="S122" s="1"/>
  <c r="H122"/>
  <c r="G122"/>
  <c r="J121"/>
  <c r="J133" s="1"/>
  <c r="I121"/>
  <c r="S121" s="1"/>
  <c r="H121"/>
  <c r="H133" s="1"/>
  <c r="G121"/>
  <c r="G133" s="1"/>
  <c r="J120"/>
  <c r="J132" s="1"/>
  <c r="I120"/>
  <c r="I132" s="1"/>
  <c r="S132" s="1"/>
  <c r="H120"/>
  <c r="H132" s="1"/>
  <c r="G120"/>
  <c r="G132" s="1"/>
  <c r="J119"/>
  <c r="J131" s="1"/>
  <c r="I119"/>
  <c r="S119" s="1"/>
  <c r="H119"/>
  <c r="H131" s="1"/>
  <c r="G119"/>
  <c r="G131" s="1"/>
  <c r="J118"/>
  <c r="J130" s="1"/>
  <c r="I118"/>
  <c r="S118" s="1"/>
  <c r="H118"/>
  <c r="H130" s="1"/>
  <c r="G118"/>
  <c r="G130" s="1"/>
  <c r="J117"/>
  <c r="J129" s="1"/>
  <c r="I117"/>
  <c r="S117" s="1"/>
  <c r="H117"/>
  <c r="H129" s="1"/>
  <c r="G117"/>
  <c r="G129" s="1"/>
  <c r="J116"/>
  <c r="J128" s="1"/>
  <c r="I116"/>
  <c r="I128" s="1"/>
  <c r="S128" s="1"/>
  <c r="H116"/>
  <c r="H128" s="1"/>
  <c r="G116"/>
  <c r="G128" s="1"/>
  <c r="J115"/>
  <c r="J127" s="1"/>
  <c r="I115"/>
  <c r="S115" s="1"/>
  <c r="H115"/>
  <c r="H127" s="1"/>
  <c r="G115"/>
  <c r="G127" s="1"/>
  <c r="J114"/>
  <c r="J126" s="1"/>
  <c r="I114"/>
  <c r="S114" s="1"/>
  <c r="H114"/>
  <c r="H126" s="1"/>
  <c r="G114"/>
  <c r="G126" s="1"/>
  <c r="J113"/>
  <c r="J125" s="1"/>
  <c r="I113"/>
  <c r="S113" s="1"/>
  <c r="H113"/>
  <c r="H125" s="1"/>
  <c r="G113"/>
  <c r="G125" s="1"/>
  <c r="J112"/>
  <c r="J124" s="1"/>
  <c r="I112"/>
  <c r="I124" s="1"/>
  <c r="S124" s="1"/>
  <c r="H112"/>
  <c r="H124" s="1"/>
  <c r="G112"/>
  <c r="G124" s="1"/>
  <c r="J111"/>
  <c r="J123" s="1"/>
  <c r="I111"/>
  <c r="S111" s="1"/>
  <c r="H111"/>
  <c r="H123" s="1"/>
  <c r="G111"/>
  <c r="G123" s="1"/>
  <c r="J110"/>
  <c r="I110"/>
  <c r="H110"/>
  <c r="G110"/>
  <c r="S120"/>
  <c r="S116"/>
  <c r="S112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J109"/>
  <c r="I109"/>
  <c r="H109"/>
  <c r="G109"/>
  <c r="J108"/>
  <c r="I108"/>
  <c r="H108"/>
  <c r="G108"/>
  <c r="J107"/>
  <c r="I107"/>
  <c r="H107"/>
  <c r="G107"/>
  <c r="J106"/>
  <c r="I106"/>
  <c r="H106"/>
  <c r="G106"/>
  <c r="J105"/>
  <c r="I105"/>
  <c r="H105"/>
  <c r="G105"/>
  <c r="J104"/>
  <c r="I104"/>
  <c r="H104"/>
  <c r="G104"/>
  <c r="J103"/>
  <c r="I103"/>
  <c r="H103"/>
  <c r="G103"/>
  <c r="J102"/>
  <c r="I102"/>
  <c r="H102"/>
  <c r="G102"/>
  <c r="J101"/>
  <c r="I101"/>
  <c r="H101"/>
  <c r="G101"/>
  <c r="J100"/>
  <c r="I100"/>
  <c r="H100"/>
  <c r="G100"/>
  <c r="J99"/>
  <c r="I99"/>
  <c r="H99"/>
  <c r="G99"/>
  <c r="J98"/>
  <c r="I98"/>
  <c r="H98"/>
  <c r="G98"/>
  <c r="J97"/>
  <c r="I97"/>
  <c r="H97"/>
  <c r="G97"/>
  <c r="J96"/>
  <c r="I96"/>
  <c r="H96"/>
  <c r="G96"/>
  <c r="J95"/>
  <c r="I95"/>
  <c r="H95"/>
  <c r="G95"/>
  <c r="J94"/>
  <c r="I94"/>
  <c r="H94"/>
  <c r="G94"/>
  <c r="J93"/>
  <c r="I93"/>
  <c r="H93"/>
  <c r="G93"/>
  <c r="J92"/>
  <c r="I92"/>
  <c r="H92"/>
  <c r="G92"/>
  <c r="J91"/>
  <c r="I91"/>
  <c r="H91"/>
  <c r="G91"/>
  <c r="J90"/>
  <c r="I90"/>
  <c r="H90"/>
  <c r="G90"/>
  <c r="J89"/>
  <c r="I89"/>
  <c r="H89"/>
  <c r="G89"/>
  <c r="J88"/>
  <c r="I88"/>
  <c r="H88"/>
  <c r="G88"/>
  <c r="J87"/>
  <c r="I87"/>
  <c r="H87"/>
  <c r="G87"/>
  <c r="J86"/>
  <c r="I86"/>
  <c r="H86"/>
  <c r="G86"/>
  <c r="J85"/>
  <c r="I85"/>
  <c r="H85"/>
  <c r="G85"/>
  <c r="J84"/>
  <c r="I84"/>
  <c r="H84"/>
  <c r="G84"/>
  <c r="J83"/>
  <c r="I83"/>
  <c r="H83"/>
  <c r="G83"/>
  <c r="J82"/>
  <c r="I82"/>
  <c r="H82"/>
  <c r="G82"/>
  <c r="J81"/>
  <c r="I81"/>
  <c r="H81"/>
  <c r="G81"/>
  <c r="J80"/>
  <c r="I80"/>
  <c r="H80"/>
  <c r="G80"/>
  <c r="J79"/>
  <c r="I79"/>
  <c r="H79"/>
  <c r="G79"/>
  <c r="J78"/>
  <c r="I78"/>
  <c r="H78"/>
  <c r="G78"/>
  <c r="J77"/>
  <c r="I77"/>
  <c r="H77"/>
  <c r="G77"/>
  <c r="J76"/>
  <c r="I76"/>
  <c r="H76"/>
  <c r="G76"/>
  <c r="J75"/>
  <c r="I75"/>
  <c r="H75"/>
  <c r="G75"/>
  <c r="J74"/>
  <c r="I74"/>
  <c r="H74"/>
  <c r="G74"/>
  <c r="J73"/>
  <c r="I73"/>
  <c r="H73"/>
  <c r="G73"/>
  <c r="J72"/>
  <c r="I72"/>
  <c r="H72"/>
  <c r="G72"/>
  <c r="J71"/>
  <c r="I71"/>
  <c r="H71"/>
  <c r="G71"/>
  <c r="J70"/>
  <c r="I70"/>
  <c r="H70"/>
  <c r="G70"/>
  <c r="J69"/>
  <c r="I69"/>
  <c r="H69"/>
  <c r="G69"/>
  <c r="J68"/>
  <c r="I68"/>
  <c r="H68"/>
  <c r="G68"/>
  <c r="J67"/>
  <c r="I67"/>
  <c r="H67"/>
  <c r="G67"/>
  <c r="J66"/>
  <c r="I66"/>
  <c r="H66"/>
  <c r="G66"/>
  <c r="J65"/>
  <c r="I65"/>
  <c r="H65"/>
  <c r="G65"/>
  <c r="J64"/>
  <c r="I64"/>
  <c r="H64"/>
  <c r="G64"/>
  <c r="J63"/>
  <c r="I63"/>
  <c r="H63"/>
  <c r="G63"/>
  <c r="J62"/>
  <c r="I62"/>
  <c r="H62"/>
  <c r="G62"/>
  <c r="J61"/>
  <c r="I61"/>
  <c r="H61"/>
  <c r="G61"/>
  <c r="J60"/>
  <c r="I60"/>
  <c r="H60"/>
  <c r="G60"/>
  <c r="J59"/>
  <c r="I59"/>
  <c r="H59"/>
  <c r="G59"/>
  <c r="J58"/>
  <c r="I58"/>
  <c r="H58"/>
  <c r="G58"/>
  <c r="J57"/>
  <c r="I57"/>
  <c r="H57"/>
  <c r="G57"/>
  <c r="J56"/>
  <c r="I56"/>
  <c r="H56"/>
  <c r="G56"/>
  <c r="J55"/>
  <c r="I55"/>
  <c r="H55"/>
  <c r="G55"/>
  <c r="J54"/>
  <c r="I54"/>
  <c r="H54"/>
  <c r="G54"/>
  <c r="J53"/>
  <c r="I53"/>
  <c r="H53"/>
  <c r="G53"/>
  <c r="J52"/>
  <c r="I52"/>
  <c r="H52"/>
  <c r="G52"/>
  <c r="J51"/>
  <c r="I51"/>
  <c r="H51"/>
  <c r="G51"/>
  <c r="J50"/>
  <c r="I50"/>
  <c r="H50"/>
  <c r="G50"/>
  <c r="J49"/>
  <c r="I49"/>
  <c r="H49"/>
  <c r="G49"/>
  <c r="J48"/>
  <c r="I48"/>
  <c r="H48"/>
  <c r="G48"/>
  <c r="J47"/>
  <c r="I47"/>
  <c r="H47"/>
  <c r="G47"/>
  <c r="J46"/>
  <c r="I46"/>
  <c r="H46"/>
  <c r="G46"/>
  <c r="J45"/>
  <c r="I45"/>
  <c r="H45"/>
  <c r="G45"/>
  <c r="J44"/>
  <c r="I44"/>
  <c r="H44"/>
  <c r="G44"/>
  <c r="J43"/>
  <c r="I43"/>
  <c r="H43"/>
  <c r="G43"/>
  <c r="J42"/>
  <c r="I42"/>
  <c r="H42"/>
  <c r="G42"/>
  <c r="J41"/>
  <c r="I41"/>
  <c r="H41"/>
  <c r="G41"/>
  <c r="J40"/>
  <c r="I40"/>
  <c r="H40"/>
  <c r="G40"/>
  <c r="J39"/>
  <c r="I39"/>
  <c r="H39"/>
  <c r="J38"/>
  <c r="I38"/>
  <c r="H38"/>
  <c r="G38"/>
  <c r="J37"/>
  <c r="I37"/>
  <c r="H37"/>
  <c r="G37"/>
  <c r="J36"/>
  <c r="I36"/>
  <c r="H36"/>
  <c r="G36"/>
  <c r="J35"/>
  <c r="I35"/>
  <c r="H35"/>
  <c r="G35"/>
  <c r="J34"/>
  <c r="I34"/>
  <c r="H34"/>
  <c r="G34"/>
  <c r="J33"/>
  <c r="I33"/>
  <c r="H33"/>
  <c r="G33"/>
  <c r="J32"/>
  <c r="I32"/>
  <c r="H32"/>
  <c r="G32"/>
  <c r="J31"/>
  <c r="I31"/>
  <c r="H31"/>
  <c r="G31"/>
  <c r="J30"/>
  <c r="I30"/>
  <c r="H30"/>
  <c r="G30"/>
  <c r="J29"/>
  <c r="I29"/>
  <c r="H29"/>
  <c r="G29"/>
  <c r="J28"/>
  <c r="I28"/>
  <c r="H28"/>
  <c r="G28"/>
  <c r="J27"/>
  <c r="I27"/>
  <c r="H27"/>
  <c r="G27"/>
  <c r="J26"/>
  <c r="I26"/>
  <c r="H26"/>
  <c r="G26"/>
  <c r="J25"/>
  <c r="I25"/>
  <c r="H25"/>
  <c r="G25"/>
  <c r="J24"/>
  <c r="I24"/>
  <c r="H24"/>
  <c r="G24"/>
  <c r="J23"/>
  <c r="I23"/>
  <c r="H23"/>
  <c r="G23"/>
  <c r="J22"/>
  <c r="I22"/>
  <c r="H22"/>
  <c r="G22"/>
  <c r="J21"/>
  <c r="I21"/>
  <c r="H21"/>
  <c r="G21"/>
  <c r="J20"/>
  <c r="I20"/>
  <c r="H20"/>
  <c r="G20"/>
  <c r="J19"/>
  <c r="I19"/>
  <c r="H19"/>
  <c r="G19"/>
  <c r="J18"/>
  <c r="I18"/>
  <c r="H18"/>
  <c r="G18"/>
  <c r="J17"/>
  <c r="I17"/>
  <c r="H17"/>
  <c r="G17"/>
  <c r="J16"/>
  <c r="I16"/>
  <c r="H16"/>
  <c r="G16"/>
  <c r="J15"/>
  <c r="I15"/>
  <c r="H15"/>
  <c r="G15"/>
  <c r="J14"/>
  <c r="I14"/>
  <c r="H14"/>
  <c r="G14"/>
  <c r="J13"/>
  <c r="I13"/>
  <c r="H13"/>
  <c r="G13"/>
  <c r="J12"/>
  <c r="I12"/>
  <c r="H12"/>
  <c r="G12"/>
  <c r="J11"/>
  <c r="I11"/>
  <c r="H11"/>
  <c r="G11"/>
  <c r="J10"/>
  <c r="I10"/>
  <c r="H10"/>
  <c r="G10"/>
  <c r="J9"/>
  <c r="I9"/>
  <c r="H9"/>
  <c r="G9"/>
  <c r="J8"/>
  <c r="I8"/>
  <c r="H8"/>
  <c r="G8"/>
  <c r="J7"/>
  <c r="I7"/>
  <c r="H7"/>
  <c r="G7"/>
  <c r="J6"/>
  <c r="I6"/>
  <c r="H6"/>
  <c r="G6"/>
  <c r="J5"/>
  <c r="I5"/>
  <c r="H5"/>
  <c r="G5"/>
  <c r="J4"/>
  <c r="I4"/>
  <c r="H4"/>
  <c r="G4"/>
  <c r="J3"/>
  <c r="I3"/>
  <c r="H3"/>
  <c r="G3"/>
  <c r="J2"/>
  <c r="I2"/>
  <c r="H2"/>
  <c r="J1"/>
  <c r="I1"/>
  <c r="H1"/>
  <c r="G1"/>
  <c r="G2"/>
  <c r="S109" i="31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J109"/>
  <c r="I109"/>
  <c r="H109"/>
  <c r="G109"/>
  <c r="F109"/>
  <c r="E109"/>
  <c r="D109"/>
  <c r="C109"/>
  <c r="B109"/>
  <c r="A109"/>
  <c r="J108"/>
  <c r="I108"/>
  <c r="H108"/>
  <c r="G108"/>
  <c r="F108"/>
  <c r="E108"/>
  <c r="D108"/>
  <c r="C108"/>
  <c r="B108"/>
  <c r="A108"/>
  <c r="J107"/>
  <c r="I107"/>
  <c r="H107"/>
  <c r="G107"/>
  <c r="F107"/>
  <c r="E107"/>
  <c r="D107"/>
  <c r="C107"/>
  <c r="B107"/>
  <c r="A107"/>
  <c r="J106"/>
  <c r="I106"/>
  <c r="H106"/>
  <c r="G106"/>
  <c r="F106"/>
  <c r="E106"/>
  <c r="D106"/>
  <c r="C106"/>
  <c r="B106"/>
  <c r="A106"/>
  <c r="J105"/>
  <c r="I105"/>
  <c r="H105"/>
  <c r="G105"/>
  <c r="F105"/>
  <c r="E105"/>
  <c r="D105"/>
  <c r="C105"/>
  <c r="B105"/>
  <c r="A105"/>
  <c r="J104"/>
  <c r="I104"/>
  <c r="H104"/>
  <c r="G104"/>
  <c r="F104"/>
  <c r="E104"/>
  <c r="D104"/>
  <c r="C104"/>
  <c r="B104"/>
  <c r="A104"/>
  <c r="J103"/>
  <c r="I103"/>
  <c r="H103"/>
  <c r="G103"/>
  <c r="F103"/>
  <c r="E103"/>
  <c r="D103"/>
  <c r="C103"/>
  <c r="B103"/>
  <c r="A103"/>
  <c r="J102"/>
  <c r="I102"/>
  <c r="H102"/>
  <c r="G102"/>
  <c r="F102"/>
  <c r="E102"/>
  <c r="D102"/>
  <c r="C102"/>
  <c r="B102"/>
  <c r="A102"/>
  <c r="J101"/>
  <c r="I101"/>
  <c r="H101"/>
  <c r="G101"/>
  <c r="F101"/>
  <c r="E101"/>
  <c r="D101"/>
  <c r="C101"/>
  <c r="B101"/>
  <c r="A101"/>
  <c r="J100"/>
  <c r="I100"/>
  <c r="H100"/>
  <c r="G100"/>
  <c r="F100"/>
  <c r="E100"/>
  <c r="D100"/>
  <c r="C100"/>
  <c r="B100"/>
  <c r="A100"/>
  <c r="J99"/>
  <c r="I99"/>
  <c r="H99"/>
  <c r="G99"/>
  <c r="F99"/>
  <c r="E99"/>
  <c r="D99"/>
  <c r="C99"/>
  <c r="B99"/>
  <c r="A99"/>
  <c r="J98"/>
  <c r="I98"/>
  <c r="H98"/>
  <c r="G98"/>
  <c r="F98"/>
  <c r="E98"/>
  <c r="D98"/>
  <c r="C98"/>
  <c r="B98"/>
  <c r="A98"/>
  <c r="J97"/>
  <c r="I97"/>
  <c r="H97"/>
  <c r="G97"/>
  <c r="F97"/>
  <c r="E97"/>
  <c r="D97"/>
  <c r="C97"/>
  <c r="B97"/>
  <c r="A97"/>
  <c r="J96"/>
  <c r="I96"/>
  <c r="H96"/>
  <c r="G96"/>
  <c r="F96"/>
  <c r="E96"/>
  <c r="D96"/>
  <c r="C96"/>
  <c r="B96"/>
  <c r="A96"/>
  <c r="J95"/>
  <c r="I95"/>
  <c r="H95"/>
  <c r="G95"/>
  <c r="F95"/>
  <c r="E95"/>
  <c r="D95"/>
  <c r="C95"/>
  <c r="B95"/>
  <c r="A95"/>
  <c r="J94"/>
  <c r="I94"/>
  <c r="H94"/>
  <c r="G94"/>
  <c r="F94"/>
  <c r="E94"/>
  <c r="D94"/>
  <c r="C94"/>
  <c r="B94"/>
  <c r="A94"/>
  <c r="J93"/>
  <c r="I93"/>
  <c r="H93"/>
  <c r="G93"/>
  <c r="F93"/>
  <c r="E93"/>
  <c r="D93"/>
  <c r="C93"/>
  <c r="B93"/>
  <c r="A93"/>
  <c r="J92"/>
  <c r="I92"/>
  <c r="H92"/>
  <c r="G92"/>
  <c r="F92"/>
  <c r="E92"/>
  <c r="D92"/>
  <c r="C92"/>
  <c r="B92"/>
  <c r="A92"/>
  <c r="J91"/>
  <c r="I91"/>
  <c r="H91"/>
  <c r="G91"/>
  <c r="F91"/>
  <c r="E91"/>
  <c r="D91"/>
  <c r="C91"/>
  <c r="B91"/>
  <c r="A91"/>
  <c r="J90"/>
  <c r="I90"/>
  <c r="H90"/>
  <c r="G90"/>
  <c r="F90"/>
  <c r="E90"/>
  <c r="D90"/>
  <c r="C90"/>
  <c r="B90"/>
  <c r="A90"/>
  <c r="J89"/>
  <c r="I89"/>
  <c r="H89"/>
  <c r="G89"/>
  <c r="F89"/>
  <c r="E89"/>
  <c r="D89"/>
  <c r="C89"/>
  <c r="B89"/>
  <c r="A89"/>
  <c r="J88"/>
  <c r="I88"/>
  <c r="H88"/>
  <c r="G88"/>
  <c r="F88"/>
  <c r="E88"/>
  <c r="D88"/>
  <c r="C88"/>
  <c r="B88"/>
  <c r="A88"/>
  <c r="J87"/>
  <c r="I87"/>
  <c r="H87"/>
  <c r="G87"/>
  <c r="F87"/>
  <c r="E87"/>
  <c r="D87"/>
  <c r="C87"/>
  <c r="B87"/>
  <c r="A87"/>
  <c r="J86"/>
  <c r="I86"/>
  <c r="H86"/>
  <c r="G86"/>
  <c r="F86"/>
  <c r="E86"/>
  <c r="D86"/>
  <c r="C86"/>
  <c r="B86"/>
  <c r="A86"/>
  <c r="J85"/>
  <c r="I85"/>
  <c r="H85"/>
  <c r="G85"/>
  <c r="F85"/>
  <c r="E85"/>
  <c r="D85"/>
  <c r="C85"/>
  <c r="B85"/>
  <c r="A85"/>
  <c r="J84"/>
  <c r="I84"/>
  <c r="H84"/>
  <c r="G84"/>
  <c r="F84"/>
  <c r="E84"/>
  <c r="D84"/>
  <c r="C84"/>
  <c r="B84"/>
  <c r="A84"/>
  <c r="J83"/>
  <c r="I83"/>
  <c r="H83"/>
  <c r="G83"/>
  <c r="F83"/>
  <c r="E83"/>
  <c r="D83"/>
  <c r="C83"/>
  <c r="B83"/>
  <c r="A83"/>
  <c r="J82"/>
  <c r="I82"/>
  <c r="H82"/>
  <c r="G82"/>
  <c r="F82"/>
  <c r="E82"/>
  <c r="D82"/>
  <c r="C82"/>
  <c r="B82"/>
  <c r="A82"/>
  <c r="J81"/>
  <c r="I81"/>
  <c r="H81"/>
  <c r="G81"/>
  <c r="F81"/>
  <c r="E81"/>
  <c r="D81"/>
  <c r="C81"/>
  <c r="B81"/>
  <c r="A81"/>
  <c r="J80"/>
  <c r="I80"/>
  <c r="H80"/>
  <c r="G80"/>
  <c r="F80"/>
  <c r="E80"/>
  <c r="D80"/>
  <c r="C80"/>
  <c r="B80"/>
  <c r="A80"/>
  <c r="J79"/>
  <c r="I79"/>
  <c r="H79"/>
  <c r="G79"/>
  <c r="F79"/>
  <c r="E79"/>
  <c r="D79"/>
  <c r="C79"/>
  <c r="B79"/>
  <c r="A79"/>
  <c r="J78"/>
  <c r="I78"/>
  <c r="H78"/>
  <c r="G78"/>
  <c r="F78"/>
  <c r="E78"/>
  <c r="D78"/>
  <c r="C78"/>
  <c r="B78"/>
  <c r="A78"/>
  <c r="J77"/>
  <c r="I77"/>
  <c r="H77"/>
  <c r="G77"/>
  <c r="F77"/>
  <c r="E77"/>
  <c r="D77"/>
  <c r="C77"/>
  <c r="B77"/>
  <c r="A77"/>
  <c r="J76"/>
  <c r="I76"/>
  <c r="H76"/>
  <c r="G76"/>
  <c r="F76"/>
  <c r="E76"/>
  <c r="D76"/>
  <c r="C76"/>
  <c r="B76"/>
  <c r="A76"/>
  <c r="J75"/>
  <c r="I75"/>
  <c r="H75"/>
  <c r="G75"/>
  <c r="F75"/>
  <c r="E75"/>
  <c r="D75"/>
  <c r="C75"/>
  <c r="B75"/>
  <c r="A75"/>
  <c r="J74"/>
  <c r="I74"/>
  <c r="H74"/>
  <c r="G74"/>
  <c r="F74"/>
  <c r="E74"/>
  <c r="D74"/>
  <c r="C74"/>
  <c r="B74"/>
  <c r="A74"/>
  <c r="J73"/>
  <c r="I73"/>
  <c r="H73"/>
  <c r="G73"/>
  <c r="F73"/>
  <c r="E73"/>
  <c r="D73"/>
  <c r="C73"/>
  <c r="B73"/>
  <c r="A73"/>
  <c r="J72"/>
  <c r="I72"/>
  <c r="H72"/>
  <c r="G72"/>
  <c r="F72"/>
  <c r="E72"/>
  <c r="D72"/>
  <c r="C72"/>
  <c r="B72"/>
  <c r="A72"/>
  <c r="J71"/>
  <c r="I71"/>
  <c r="H71"/>
  <c r="G71"/>
  <c r="F71"/>
  <c r="E71"/>
  <c r="D71"/>
  <c r="C71"/>
  <c r="B71"/>
  <c r="A71"/>
  <c r="J70"/>
  <c r="I70"/>
  <c r="H70"/>
  <c r="G70"/>
  <c r="F70"/>
  <c r="E70"/>
  <c r="D70"/>
  <c r="C70"/>
  <c r="B70"/>
  <c r="A70"/>
  <c r="J69"/>
  <c r="I69"/>
  <c r="H69"/>
  <c r="G69"/>
  <c r="F69"/>
  <c r="E69"/>
  <c r="D69"/>
  <c r="C69"/>
  <c r="B69"/>
  <c r="A69"/>
  <c r="J68"/>
  <c r="I68"/>
  <c r="H68"/>
  <c r="G68"/>
  <c r="F68"/>
  <c r="E68"/>
  <c r="D68"/>
  <c r="C68"/>
  <c r="B68"/>
  <c r="A68"/>
  <c r="J67"/>
  <c r="I67"/>
  <c r="H67"/>
  <c r="G67"/>
  <c r="F67"/>
  <c r="E67"/>
  <c r="D67"/>
  <c r="C67"/>
  <c r="B67"/>
  <c r="A67"/>
  <c r="J66"/>
  <c r="I66"/>
  <c r="H66"/>
  <c r="G66"/>
  <c r="F66"/>
  <c r="E66"/>
  <c r="D66"/>
  <c r="C66"/>
  <c r="B66"/>
  <c r="A66"/>
  <c r="J65"/>
  <c r="I65"/>
  <c r="H65"/>
  <c r="G65"/>
  <c r="F65"/>
  <c r="E65"/>
  <c r="D65"/>
  <c r="C65"/>
  <c r="B65"/>
  <c r="A65"/>
  <c r="J64"/>
  <c r="I64"/>
  <c r="H64"/>
  <c r="G64"/>
  <c r="F64"/>
  <c r="E64"/>
  <c r="D64"/>
  <c r="C64"/>
  <c r="B64"/>
  <c r="A64"/>
  <c r="J63"/>
  <c r="I63"/>
  <c r="H63"/>
  <c r="G63"/>
  <c r="F63"/>
  <c r="E63"/>
  <c r="D63"/>
  <c r="C63"/>
  <c r="B63"/>
  <c r="A63"/>
  <c r="J62"/>
  <c r="I62"/>
  <c r="H62"/>
  <c r="G62"/>
  <c r="F62"/>
  <c r="E62"/>
  <c r="D62"/>
  <c r="C62"/>
  <c r="B62"/>
  <c r="A62"/>
  <c r="J61"/>
  <c r="I61"/>
  <c r="H61"/>
  <c r="G61"/>
  <c r="F61"/>
  <c r="E61"/>
  <c r="D61"/>
  <c r="C61"/>
  <c r="B61"/>
  <c r="A61"/>
  <c r="J60"/>
  <c r="I60"/>
  <c r="H60"/>
  <c r="G60"/>
  <c r="F60"/>
  <c r="E60"/>
  <c r="D60"/>
  <c r="C60"/>
  <c r="B60"/>
  <c r="A60"/>
  <c r="J59"/>
  <c r="I59"/>
  <c r="H59"/>
  <c r="G59"/>
  <c r="F59"/>
  <c r="E59"/>
  <c r="D59"/>
  <c r="C59"/>
  <c r="B59"/>
  <c r="A59"/>
  <c r="J58"/>
  <c r="I58"/>
  <c r="H58"/>
  <c r="G58"/>
  <c r="F58"/>
  <c r="E58"/>
  <c r="D58"/>
  <c r="C58"/>
  <c r="B58"/>
  <c r="A58"/>
  <c r="J57"/>
  <c r="I57"/>
  <c r="H57"/>
  <c r="G57"/>
  <c r="F57"/>
  <c r="E57"/>
  <c r="D57"/>
  <c r="C57"/>
  <c r="B57"/>
  <c r="A57"/>
  <c r="J56"/>
  <c r="I56"/>
  <c r="H56"/>
  <c r="G56"/>
  <c r="F56"/>
  <c r="E56"/>
  <c r="D56"/>
  <c r="C56"/>
  <c r="B56"/>
  <c r="A56"/>
  <c r="J55"/>
  <c r="I55"/>
  <c r="H55"/>
  <c r="G55"/>
  <c r="F55"/>
  <c r="E55"/>
  <c r="D55"/>
  <c r="C55"/>
  <c r="B55"/>
  <c r="A55"/>
  <c r="J54"/>
  <c r="I54"/>
  <c r="H54"/>
  <c r="G54"/>
  <c r="F54"/>
  <c r="E54"/>
  <c r="D54"/>
  <c r="C54"/>
  <c r="B54"/>
  <c r="A54"/>
  <c r="J53"/>
  <c r="I53"/>
  <c r="H53"/>
  <c r="G53"/>
  <c r="F53"/>
  <c r="E53"/>
  <c r="D53"/>
  <c r="C53"/>
  <c r="B53"/>
  <c r="A53"/>
  <c r="J52"/>
  <c r="I52"/>
  <c r="H52"/>
  <c r="G52"/>
  <c r="F52"/>
  <c r="E52"/>
  <c r="D52"/>
  <c r="C52"/>
  <c r="B52"/>
  <c r="A52"/>
  <c r="J51"/>
  <c r="I51"/>
  <c r="H51"/>
  <c r="G51"/>
  <c r="F51"/>
  <c r="E51"/>
  <c r="D51"/>
  <c r="C51"/>
  <c r="B51"/>
  <c r="A51"/>
  <c r="J50"/>
  <c r="I50"/>
  <c r="H50"/>
  <c r="G50"/>
  <c r="F50"/>
  <c r="E50"/>
  <c r="D50"/>
  <c r="C50"/>
  <c r="B50"/>
  <c r="A50"/>
  <c r="J49"/>
  <c r="I49"/>
  <c r="H49"/>
  <c r="G49"/>
  <c r="F49"/>
  <c r="E49"/>
  <c r="D49"/>
  <c r="C49"/>
  <c r="B49"/>
  <c r="A49"/>
  <c r="J48"/>
  <c r="I48"/>
  <c r="H48"/>
  <c r="G48"/>
  <c r="F48"/>
  <c r="E48"/>
  <c r="D48"/>
  <c r="C48"/>
  <c r="B48"/>
  <c r="A48"/>
  <c r="J47"/>
  <c r="I47"/>
  <c r="H47"/>
  <c r="G47"/>
  <c r="F47"/>
  <c r="E47"/>
  <c r="D47"/>
  <c r="C47"/>
  <c r="B47"/>
  <c r="A47"/>
  <c r="J46"/>
  <c r="I46"/>
  <c r="H46"/>
  <c r="G46"/>
  <c r="F46"/>
  <c r="E46"/>
  <c r="D46"/>
  <c r="C46"/>
  <c r="B46"/>
  <c r="A46"/>
  <c r="J45"/>
  <c r="I45"/>
  <c r="H45"/>
  <c r="G45"/>
  <c r="F45"/>
  <c r="E45"/>
  <c r="D45"/>
  <c r="C45"/>
  <c r="B45"/>
  <c r="A45"/>
  <c r="J44"/>
  <c r="I44"/>
  <c r="H44"/>
  <c r="G44"/>
  <c r="F44"/>
  <c r="E44"/>
  <c r="D44"/>
  <c r="C44"/>
  <c r="B44"/>
  <c r="A44"/>
  <c r="J43"/>
  <c r="I43"/>
  <c r="H43"/>
  <c r="G43"/>
  <c r="F43"/>
  <c r="E43"/>
  <c r="D43"/>
  <c r="C43"/>
  <c r="B43"/>
  <c r="A43"/>
  <c r="J42"/>
  <c r="I42"/>
  <c r="H42"/>
  <c r="G42"/>
  <c r="F42"/>
  <c r="E42"/>
  <c r="D42"/>
  <c r="C42"/>
  <c r="B42"/>
  <c r="A42"/>
  <c r="J41"/>
  <c r="I41"/>
  <c r="H41"/>
  <c r="G41"/>
  <c r="F41"/>
  <c r="E41"/>
  <c r="D41"/>
  <c r="C41"/>
  <c r="B41"/>
  <c r="A41"/>
  <c r="J40"/>
  <c r="I40"/>
  <c r="H40"/>
  <c r="G40"/>
  <c r="F40"/>
  <c r="E40"/>
  <c r="D40"/>
  <c r="C40"/>
  <c r="B40"/>
  <c r="A40"/>
  <c r="J39"/>
  <c r="I39"/>
  <c r="H39"/>
  <c r="G39"/>
  <c r="G39" i="33" s="1"/>
  <c r="F39" i="31"/>
  <c r="E39"/>
  <c r="D39"/>
  <c r="C39"/>
  <c r="B39"/>
  <c r="A39"/>
  <c r="J38"/>
  <c r="I38"/>
  <c r="H38"/>
  <c r="G38"/>
  <c r="F38"/>
  <c r="E38"/>
  <c r="D38"/>
  <c r="C38"/>
  <c r="B38"/>
  <c r="A38"/>
  <c r="J37"/>
  <c r="I37"/>
  <c r="H37"/>
  <c r="G37"/>
  <c r="F37"/>
  <c r="E37"/>
  <c r="D37"/>
  <c r="C37"/>
  <c r="B37"/>
  <c r="A37"/>
  <c r="J36"/>
  <c r="I36"/>
  <c r="H36"/>
  <c r="G36"/>
  <c r="F36"/>
  <c r="E36"/>
  <c r="D36"/>
  <c r="C36"/>
  <c r="B36"/>
  <c r="A36"/>
  <c r="J35"/>
  <c r="I35"/>
  <c r="H35"/>
  <c r="G35"/>
  <c r="F35"/>
  <c r="E35"/>
  <c r="D35"/>
  <c r="C35"/>
  <c r="B35"/>
  <c r="A35"/>
  <c r="J34"/>
  <c r="I34"/>
  <c r="H34"/>
  <c r="G34"/>
  <c r="F34"/>
  <c r="E34"/>
  <c r="D34"/>
  <c r="C34"/>
  <c r="B34"/>
  <c r="A34"/>
  <c r="J33"/>
  <c r="I33"/>
  <c r="H33"/>
  <c r="G33"/>
  <c r="F33"/>
  <c r="E33"/>
  <c r="D33"/>
  <c r="C33"/>
  <c r="B33"/>
  <c r="A33"/>
  <c r="J32"/>
  <c r="I32"/>
  <c r="H32"/>
  <c r="G32"/>
  <c r="F32"/>
  <c r="E32"/>
  <c r="D32"/>
  <c r="C32"/>
  <c r="B32"/>
  <c r="A32"/>
  <c r="J31"/>
  <c r="I31"/>
  <c r="H31"/>
  <c r="G31"/>
  <c r="F31"/>
  <c r="E31"/>
  <c r="D31"/>
  <c r="C31"/>
  <c r="B31"/>
  <c r="A31"/>
  <c r="J30"/>
  <c r="I30"/>
  <c r="H30"/>
  <c r="G30"/>
  <c r="F30"/>
  <c r="E30"/>
  <c r="D30"/>
  <c r="C30"/>
  <c r="B30"/>
  <c r="A30"/>
  <c r="J29"/>
  <c r="I29"/>
  <c r="H29"/>
  <c r="G29"/>
  <c r="F29"/>
  <c r="E29"/>
  <c r="D29"/>
  <c r="C29"/>
  <c r="B29"/>
  <c r="A29"/>
  <c r="J28"/>
  <c r="I28"/>
  <c r="H28"/>
  <c r="G28"/>
  <c r="F28"/>
  <c r="E28"/>
  <c r="D28"/>
  <c r="C28"/>
  <c r="B28"/>
  <c r="A28"/>
  <c r="J27"/>
  <c r="I27"/>
  <c r="H27"/>
  <c r="G27"/>
  <c r="F27"/>
  <c r="E27"/>
  <c r="D27"/>
  <c r="C27"/>
  <c r="B27"/>
  <c r="A27"/>
  <c r="J26"/>
  <c r="I26"/>
  <c r="H26"/>
  <c r="G26"/>
  <c r="F26"/>
  <c r="E26"/>
  <c r="D26"/>
  <c r="C26"/>
  <c r="B26"/>
  <c r="A26"/>
  <c r="J25"/>
  <c r="I25"/>
  <c r="H25"/>
  <c r="G25"/>
  <c r="F25"/>
  <c r="E25"/>
  <c r="D25"/>
  <c r="C25"/>
  <c r="B25"/>
  <c r="A25"/>
  <c r="J24"/>
  <c r="I24"/>
  <c r="H24"/>
  <c r="G24"/>
  <c r="F24"/>
  <c r="E24"/>
  <c r="D24"/>
  <c r="C24"/>
  <c r="B24"/>
  <c r="A24"/>
  <c r="J23"/>
  <c r="I23"/>
  <c r="H23"/>
  <c r="G23"/>
  <c r="F23"/>
  <c r="E23"/>
  <c r="D23"/>
  <c r="C23"/>
  <c r="B23"/>
  <c r="A23"/>
  <c r="J22"/>
  <c r="I22"/>
  <c r="H22"/>
  <c r="G22"/>
  <c r="F22"/>
  <c r="E22"/>
  <c r="D22"/>
  <c r="C22"/>
  <c r="B22"/>
  <c r="A22"/>
  <c r="J21"/>
  <c r="I21"/>
  <c r="H21"/>
  <c r="G21"/>
  <c r="F21"/>
  <c r="E21"/>
  <c r="D21"/>
  <c r="C21"/>
  <c r="B21"/>
  <c r="A21"/>
  <c r="J20"/>
  <c r="I20"/>
  <c r="H20"/>
  <c r="G20"/>
  <c r="F20"/>
  <c r="E20"/>
  <c r="D20"/>
  <c r="C20"/>
  <c r="B20"/>
  <c r="A20"/>
  <c r="J19"/>
  <c r="I19"/>
  <c r="H19"/>
  <c r="G19"/>
  <c r="F19"/>
  <c r="E19"/>
  <c r="D19"/>
  <c r="C19"/>
  <c r="B19"/>
  <c r="A19"/>
  <c r="J18"/>
  <c r="I18"/>
  <c r="H18"/>
  <c r="G18"/>
  <c r="F18"/>
  <c r="E18"/>
  <c r="D18"/>
  <c r="C18"/>
  <c r="B18"/>
  <c r="A18"/>
  <c r="J17"/>
  <c r="I17"/>
  <c r="H17"/>
  <c r="G17"/>
  <c r="F17"/>
  <c r="E17"/>
  <c r="D17"/>
  <c r="C17"/>
  <c r="B17"/>
  <c r="A17"/>
  <c r="J16"/>
  <c r="I16"/>
  <c r="H16"/>
  <c r="G16"/>
  <c r="F16"/>
  <c r="E16"/>
  <c r="D16"/>
  <c r="C16"/>
  <c r="B16"/>
  <c r="A16"/>
  <c r="J15"/>
  <c r="I15"/>
  <c r="H15"/>
  <c r="G15"/>
  <c r="F15"/>
  <c r="E15"/>
  <c r="D15"/>
  <c r="C15"/>
  <c r="B15"/>
  <c r="A15"/>
  <c r="J14"/>
  <c r="I14"/>
  <c r="H14"/>
  <c r="G14"/>
  <c r="F14"/>
  <c r="E14"/>
  <c r="D14"/>
  <c r="C14"/>
  <c r="B14"/>
  <c r="A14"/>
  <c r="J13"/>
  <c r="I13"/>
  <c r="H13"/>
  <c r="G13"/>
  <c r="F13"/>
  <c r="E13"/>
  <c r="D13"/>
  <c r="C13"/>
  <c r="B13"/>
  <c r="A13"/>
  <c r="J12"/>
  <c r="I12"/>
  <c r="H12"/>
  <c r="G12"/>
  <c r="F12"/>
  <c r="E12"/>
  <c r="D12"/>
  <c r="C12"/>
  <c r="B12"/>
  <c r="A12"/>
  <c r="J11"/>
  <c r="I11"/>
  <c r="H11"/>
  <c r="G11"/>
  <c r="F11"/>
  <c r="E11"/>
  <c r="D11"/>
  <c r="C11"/>
  <c r="B11"/>
  <c r="A11"/>
  <c r="J10"/>
  <c r="I10"/>
  <c r="H10"/>
  <c r="G10"/>
  <c r="F10"/>
  <c r="E10"/>
  <c r="D10"/>
  <c r="C10"/>
  <c r="B10"/>
  <c r="A10"/>
  <c r="J9"/>
  <c r="I9"/>
  <c r="H9"/>
  <c r="G9"/>
  <c r="F9"/>
  <c r="E9"/>
  <c r="D9"/>
  <c r="C9"/>
  <c r="B9"/>
  <c r="A9"/>
  <c r="J8"/>
  <c r="I8"/>
  <c r="H8"/>
  <c r="G8"/>
  <c r="F8"/>
  <c r="E8"/>
  <c r="D8"/>
  <c r="C8"/>
  <c r="B8"/>
  <c r="A8"/>
  <c r="J7"/>
  <c r="I7"/>
  <c r="H7"/>
  <c r="G7"/>
  <c r="F7"/>
  <c r="E7"/>
  <c r="D7"/>
  <c r="C7"/>
  <c r="B7"/>
  <c r="A7"/>
  <c r="J6"/>
  <c r="I6"/>
  <c r="H6"/>
  <c r="G6"/>
  <c r="F6"/>
  <c r="E6"/>
  <c r="D6"/>
  <c r="C6"/>
  <c r="B6"/>
  <c r="A6"/>
  <c r="J5"/>
  <c r="I5"/>
  <c r="H5"/>
  <c r="G5"/>
  <c r="F5"/>
  <c r="E5"/>
  <c r="D5"/>
  <c r="C5"/>
  <c r="B5"/>
  <c r="A5"/>
  <c r="J4"/>
  <c r="I4"/>
  <c r="H4"/>
  <c r="G4"/>
  <c r="F4"/>
  <c r="E4"/>
  <c r="D4"/>
  <c r="C4"/>
  <c r="B4"/>
  <c r="A4"/>
  <c r="J3"/>
  <c r="I3"/>
  <c r="H3"/>
  <c r="G3"/>
  <c r="F3"/>
  <c r="E3"/>
  <c r="D3"/>
  <c r="C3"/>
  <c r="B3"/>
  <c r="A3"/>
  <c r="F2"/>
  <c r="E2"/>
  <c r="D2"/>
  <c r="C2"/>
  <c r="B2"/>
  <c r="A2"/>
  <c r="J2"/>
  <c r="I2"/>
  <c r="H2"/>
  <c r="G2"/>
  <c r="H66" i="1"/>
  <c r="H78" s="1"/>
  <c r="H90" s="1"/>
  <c r="H102" s="1"/>
  <c r="H62"/>
  <c r="H74" s="1"/>
  <c r="H86" s="1"/>
  <c r="H98" s="1"/>
  <c r="J58"/>
  <c r="J70" s="1"/>
  <c r="J82" s="1"/>
  <c r="J94" s="1"/>
  <c r="J106" s="1"/>
  <c r="I51"/>
  <c r="I63" s="1"/>
  <c r="I75" s="1"/>
  <c r="I87" s="1"/>
  <c r="I99" s="1"/>
  <c r="H50"/>
  <c r="J44"/>
  <c r="J56" s="1"/>
  <c r="J68" s="1"/>
  <c r="J80" s="1"/>
  <c r="J92" s="1"/>
  <c r="J104" s="1"/>
  <c r="H44"/>
  <c r="H56" s="1"/>
  <c r="H68" s="1"/>
  <c r="H80" s="1"/>
  <c r="H92" s="1"/>
  <c r="H104" s="1"/>
  <c r="J40"/>
  <c r="J52" s="1"/>
  <c r="J64" s="1"/>
  <c r="J76" s="1"/>
  <c r="J88" s="1"/>
  <c r="J100" s="1"/>
  <c r="I39"/>
  <c r="H38"/>
  <c r="I37"/>
  <c r="I49" s="1"/>
  <c r="I61" s="1"/>
  <c r="I73" s="1"/>
  <c r="I85" s="1"/>
  <c r="I97" s="1"/>
  <c r="I109" s="1"/>
  <c r="I35"/>
  <c r="I47" s="1"/>
  <c r="I59" s="1"/>
  <c r="I71" s="1"/>
  <c r="I83" s="1"/>
  <c r="I95" s="1"/>
  <c r="I107" s="1"/>
  <c r="H34"/>
  <c r="H46" s="1"/>
  <c r="H58" s="1"/>
  <c r="H70" s="1"/>
  <c r="H82" s="1"/>
  <c r="H94" s="1"/>
  <c r="H106" s="1"/>
  <c r="J32"/>
  <c r="H32"/>
  <c r="J31"/>
  <c r="J43" s="1"/>
  <c r="J55" s="1"/>
  <c r="J67" s="1"/>
  <c r="J79" s="1"/>
  <c r="J91" s="1"/>
  <c r="J103" s="1"/>
  <c r="H30"/>
  <c r="H42" s="1"/>
  <c r="H54" s="1"/>
  <c r="J28"/>
  <c r="H28"/>
  <c r="H40" s="1"/>
  <c r="H52" s="1"/>
  <c r="H64" s="1"/>
  <c r="H76" s="1"/>
  <c r="H88" s="1"/>
  <c r="H100" s="1"/>
  <c r="I27"/>
  <c r="J26"/>
  <c r="J38" s="1"/>
  <c r="J50" s="1"/>
  <c r="J62" s="1"/>
  <c r="J74" s="1"/>
  <c r="J86" s="1"/>
  <c r="J98" s="1"/>
  <c r="I26"/>
  <c r="I38" s="1"/>
  <c r="I50" s="1"/>
  <c r="I62" s="1"/>
  <c r="I74" s="1"/>
  <c r="I86" s="1"/>
  <c r="I98" s="1"/>
  <c r="H26"/>
  <c r="J25"/>
  <c r="J37" s="1"/>
  <c r="J49" s="1"/>
  <c r="J61" s="1"/>
  <c r="J73" s="1"/>
  <c r="J85" s="1"/>
  <c r="J97" s="1"/>
  <c r="J109" s="1"/>
  <c r="I25"/>
  <c r="H25"/>
  <c r="H37" s="1"/>
  <c r="H49" s="1"/>
  <c r="H61" s="1"/>
  <c r="H73" s="1"/>
  <c r="H85" s="1"/>
  <c r="H97" s="1"/>
  <c r="H109" s="1"/>
  <c r="J24"/>
  <c r="J36" s="1"/>
  <c r="J48" s="1"/>
  <c r="J60" s="1"/>
  <c r="J72" s="1"/>
  <c r="J84" s="1"/>
  <c r="J96" s="1"/>
  <c r="J108" s="1"/>
  <c r="I24"/>
  <c r="I36" s="1"/>
  <c r="I48" s="1"/>
  <c r="I60" s="1"/>
  <c r="I72" s="1"/>
  <c r="I84" s="1"/>
  <c r="I96" s="1"/>
  <c r="I108" s="1"/>
  <c r="H24"/>
  <c r="H36" s="1"/>
  <c r="H48" s="1"/>
  <c r="H60" s="1"/>
  <c r="H72" s="1"/>
  <c r="H84" s="1"/>
  <c r="H96" s="1"/>
  <c r="H108" s="1"/>
  <c r="J23"/>
  <c r="J35" s="1"/>
  <c r="J47" s="1"/>
  <c r="J59" s="1"/>
  <c r="J71" s="1"/>
  <c r="J83" s="1"/>
  <c r="J95" s="1"/>
  <c r="J107" s="1"/>
  <c r="I23"/>
  <c r="H23"/>
  <c r="H35" s="1"/>
  <c r="H47" s="1"/>
  <c r="H59" s="1"/>
  <c r="H71" s="1"/>
  <c r="H83" s="1"/>
  <c r="H95" s="1"/>
  <c r="H107" s="1"/>
  <c r="J22"/>
  <c r="J34" s="1"/>
  <c r="J46" s="1"/>
  <c r="I22"/>
  <c r="I34" s="1"/>
  <c r="I46" s="1"/>
  <c r="I58" s="1"/>
  <c r="I70" s="1"/>
  <c r="I82" s="1"/>
  <c r="I94" s="1"/>
  <c r="I106" s="1"/>
  <c r="H22"/>
  <c r="J21"/>
  <c r="J33" s="1"/>
  <c r="J45" s="1"/>
  <c r="J57" s="1"/>
  <c r="J69" s="1"/>
  <c r="J81" s="1"/>
  <c r="J93" s="1"/>
  <c r="J105" s="1"/>
  <c r="I21"/>
  <c r="I33" s="1"/>
  <c r="I45" s="1"/>
  <c r="I57" s="1"/>
  <c r="I69" s="1"/>
  <c r="I81" s="1"/>
  <c r="I93" s="1"/>
  <c r="I105" s="1"/>
  <c r="H21"/>
  <c r="H33" s="1"/>
  <c r="H45" s="1"/>
  <c r="H57" s="1"/>
  <c r="H69" s="1"/>
  <c r="H81" s="1"/>
  <c r="H93" s="1"/>
  <c r="H105" s="1"/>
  <c r="J20"/>
  <c r="I20"/>
  <c r="I32" s="1"/>
  <c r="I44" s="1"/>
  <c r="I56" s="1"/>
  <c r="I68" s="1"/>
  <c r="I80" s="1"/>
  <c r="I92" s="1"/>
  <c r="I104" s="1"/>
  <c r="H20"/>
  <c r="J19"/>
  <c r="I19"/>
  <c r="I31" s="1"/>
  <c r="I43" s="1"/>
  <c r="I55" s="1"/>
  <c r="I67" s="1"/>
  <c r="I79" s="1"/>
  <c r="I91" s="1"/>
  <c r="I103" s="1"/>
  <c r="H19"/>
  <c r="H31" s="1"/>
  <c r="H43" s="1"/>
  <c r="H55" s="1"/>
  <c r="H67" s="1"/>
  <c r="H79" s="1"/>
  <c r="H91" s="1"/>
  <c r="H103" s="1"/>
  <c r="J18"/>
  <c r="J30" s="1"/>
  <c r="J42" s="1"/>
  <c r="J54" s="1"/>
  <c r="J66" s="1"/>
  <c r="J78" s="1"/>
  <c r="J90" s="1"/>
  <c r="J102" s="1"/>
  <c r="I18"/>
  <c r="I30" s="1"/>
  <c r="I42" s="1"/>
  <c r="I54" s="1"/>
  <c r="I66" s="1"/>
  <c r="I78" s="1"/>
  <c r="I90" s="1"/>
  <c r="I102" s="1"/>
  <c r="H18"/>
  <c r="J17"/>
  <c r="J29" s="1"/>
  <c r="J41" s="1"/>
  <c r="J53" s="1"/>
  <c r="J65" s="1"/>
  <c r="J77" s="1"/>
  <c r="J89" s="1"/>
  <c r="J101" s="1"/>
  <c r="I17"/>
  <c r="I29" s="1"/>
  <c r="I41" s="1"/>
  <c r="I53" s="1"/>
  <c r="I65" s="1"/>
  <c r="I77" s="1"/>
  <c r="I89" s="1"/>
  <c r="I101" s="1"/>
  <c r="H17"/>
  <c r="H29" s="1"/>
  <c r="H41" s="1"/>
  <c r="H53" s="1"/>
  <c r="H65" s="1"/>
  <c r="H77" s="1"/>
  <c r="H89" s="1"/>
  <c r="H101" s="1"/>
  <c r="J16"/>
  <c r="I16"/>
  <c r="I28" s="1"/>
  <c r="I40" s="1"/>
  <c r="I52" s="1"/>
  <c r="I64" s="1"/>
  <c r="I76" s="1"/>
  <c r="I88" s="1"/>
  <c r="I100" s="1"/>
  <c r="H16"/>
  <c r="J15"/>
  <c r="J27" s="1"/>
  <c r="J39" s="1"/>
  <c r="J51" s="1"/>
  <c r="J63" s="1"/>
  <c r="J75" s="1"/>
  <c r="J87" s="1"/>
  <c r="J99" s="1"/>
  <c r="I15"/>
  <c r="H15"/>
  <c r="H27" s="1"/>
  <c r="H39" s="1"/>
  <c r="H51" s="1"/>
  <c r="H63" s="1"/>
  <c r="H75" s="1"/>
  <c r="H87" s="1"/>
  <c r="H99" s="1"/>
  <c r="H14"/>
  <c r="I14"/>
  <c r="J14"/>
  <c r="I123" i="33" l="1"/>
  <c r="S123" s="1"/>
  <c r="I125"/>
  <c r="S125" s="1"/>
  <c r="I126"/>
  <c r="S126" s="1"/>
  <c r="I127"/>
  <c r="S127" s="1"/>
  <c r="I129"/>
  <c r="S129" s="1"/>
  <c r="I130"/>
  <c r="S130" s="1"/>
  <c r="I131"/>
  <c r="S131" s="1"/>
  <c r="I133"/>
  <c r="S133" s="1"/>
  <c r="C25" i="43" l="1"/>
  <c r="C23"/>
  <c r="C24"/>
  <c r="C11"/>
  <c r="C10"/>
  <c r="C9"/>
  <c r="C8"/>
  <c r="C7"/>
  <c r="C6"/>
  <c r="C5"/>
  <c r="C4"/>
  <c r="C3"/>
  <c r="B109" i="33" l="1"/>
  <c r="B108"/>
  <c r="B107"/>
  <c r="C107" i="34" s="1"/>
  <c r="B106" i="33"/>
  <c r="C106" i="34" s="1"/>
  <c r="B105" i="33"/>
  <c r="B104"/>
  <c r="C104" i="34" s="1"/>
  <c r="B103" i="33"/>
  <c r="C103" i="34" s="1"/>
  <c r="B102" i="33"/>
  <c r="C102" i="34" s="1"/>
  <c r="B101" i="33"/>
  <c r="B100"/>
  <c r="C100" i="34" s="1"/>
  <c r="B99" i="33"/>
  <c r="C99" i="34" s="1"/>
  <c r="B98" i="33"/>
  <c r="C98" i="34" s="1"/>
  <c r="B97" i="33"/>
  <c r="B96"/>
  <c r="C96" i="34" s="1"/>
  <c r="B95" i="33"/>
  <c r="C95" i="34" s="1"/>
  <c r="B94" i="33"/>
  <c r="C94" i="34" s="1"/>
  <c r="B93" i="33"/>
  <c r="B92"/>
  <c r="C92" i="34" s="1"/>
  <c r="B91" i="33"/>
  <c r="C91" i="34" s="1"/>
  <c r="B90" i="33"/>
  <c r="C90" i="34" s="1"/>
  <c r="B89" i="33"/>
  <c r="B88"/>
  <c r="C88" i="34" s="1"/>
  <c r="B87" i="33"/>
  <c r="C87" i="34" s="1"/>
  <c r="B86" i="33"/>
  <c r="C86" i="34" s="1"/>
  <c r="B85" i="33"/>
  <c r="B84"/>
  <c r="C84" i="34" s="1"/>
  <c r="B83" i="33"/>
  <c r="C83" i="34" s="1"/>
  <c r="B82" i="33"/>
  <c r="C82" i="34" s="1"/>
  <c r="B81" i="33"/>
  <c r="B80"/>
  <c r="C80" i="34" s="1"/>
  <c r="B79" i="33"/>
  <c r="C79" i="34" s="1"/>
  <c r="B78" i="33"/>
  <c r="C78" i="34" s="1"/>
  <c r="B77" i="33"/>
  <c r="B76"/>
  <c r="C76" i="34" s="1"/>
  <c r="B75" i="33"/>
  <c r="C75" i="34" s="1"/>
  <c r="B74" i="33"/>
  <c r="C74" i="34" s="1"/>
  <c r="B73" i="33"/>
  <c r="B72"/>
  <c r="C72" i="34" s="1"/>
  <c r="B71" i="33"/>
  <c r="C71" i="34" s="1"/>
  <c r="B70" i="33"/>
  <c r="C70" i="34" s="1"/>
  <c r="B69" i="33"/>
  <c r="B68"/>
  <c r="C68" i="34" s="1"/>
  <c r="B67" i="33"/>
  <c r="C67" i="34" s="1"/>
  <c r="B66" i="33"/>
  <c r="C66" i="34" s="1"/>
  <c r="B65" i="33"/>
  <c r="B64"/>
  <c r="C64" i="34" s="1"/>
  <c r="B63" i="33"/>
  <c r="C63" i="34" s="1"/>
  <c r="B62" i="33"/>
  <c r="C62" i="34" s="1"/>
  <c r="B61" i="33"/>
  <c r="B60"/>
  <c r="C60" i="34" s="1"/>
  <c r="B59" i="33"/>
  <c r="C59" i="34" s="1"/>
  <c r="B58" i="33"/>
  <c r="C58" i="34" s="1"/>
  <c r="B57" i="33"/>
  <c r="B56"/>
  <c r="C56" i="34" s="1"/>
  <c r="B55" i="33"/>
  <c r="C55" i="34" s="1"/>
  <c r="B54" i="33"/>
  <c r="C54" i="34" s="1"/>
  <c r="B53" i="33"/>
  <c r="B52"/>
  <c r="C52" i="34" s="1"/>
  <c r="B51" i="33"/>
  <c r="C51" i="34" s="1"/>
  <c r="B50" i="33"/>
  <c r="C50" i="34" s="1"/>
  <c r="B49" i="33"/>
  <c r="B48"/>
  <c r="C48" i="34" s="1"/>
  <c r="B47" i="33"/>
  <c r="C47" i="34" s="1"/>
  <c r="B46" i="33"/>
  <c r="C46" i="34" s="1"/>
  <c r="B45" i="33"/>
  <c r="B44"/>
  <c r="C44" i="34" s="1"/>
  <c r="B43" i="33"/>
  <c r="C43" i="34" s="1"/>
  <c r="B42" i="33"/>
  <c r="C42" i="34" s="1"/>
  <c r="B41" i="33"/>
  <c r="B40"/>
  <c r="C40" i="34" s="1"/>
  <c r="B39" i="33"/>
  <c r="C39" i="34" s="1"/>
  <c r="B38" i="33"/>
  <c r="C38" i="34" s="1"/>
  <c r="B37" i="33"/>
  <c r="B36"/>
  <c r="C36" i="34" s="1"/>
  <c r="B35" i="33"/>
  <c r="C35" i="34" s="1"/>
  <c r="B34" i="33"/>
  <c r="C34" i="34" s="1"/>
  <c r="B33" i="33"/>
  <c r="B32"/>
  <c r="C32" i="34" s="1"/>
  <c r="B31" i="33"/>
  <c r="C31" i="34" s="1"/>
  <c r="B30" i="33"/>
  <c r="C30" i="34" s="1"/>
  <c r="B29" i="33"/>
  <c r="B28"/>
  <c r="C28" i="34" s="1"/>
  <c r="B27" i="33"/>
  <c r="C27" i="34" s="1"/>
  <c r="B26" i="33"/>
  <c r="C26" i="34" s="1"/>
  <c r="B25" i="33"/>
  <c r="B24"/>
  <c r="C24" i="34" s="1"/>
  <c r="B23" i="33"/>
  <c r="C23" i="34" s="1"/>
  <c r="B22" i="33"/>
  <c r="C22" i="34" s="1"/>
  <c r="B21" i="33"/>
  <c r="B20"/>
  <c r="C20" i="34" s="1"/>
  <c r="B19" i="33"/>
  <c r="C19" i="34" s="1"/>
  <c r="B18" i="33"/>
  <c r="C18" i="34" s="1"/>
  <c r="B17" i="33"/>
  <c r="B16"/>
  <c r="C16" i="34" s="1"/>
  <c r="B15" i="33"/>
  <c r="C15" i="34" s="1"/>
  <c r="B14" i="33"/>
  <c r="C14" i="34" s="1"/>
  <c r="B13" i="33"/>
  <c r="B12"/>
  <c r="C12" i="34" s="1"/>
  <c r="B11" i="33"/>
  <c r="C11" i="34" s="1"/>
  <c r="B10" i="33"/>
  <c r="C10" i="34" s="1"/>
  <c r="B9" i="33"/>
  <c r="B8"/>
  <c r="C8" i="34" s="1"/>
  <c r="B7" i="33"/>
  <c r="C7" i="34" s="1"/>
  <c r="B6" i="33"/>
  <c r="C6" i="34" s="1"/>
  <c r="B5" i="33"/>
  <c r="B4"/>
  <c r="C4" i="34" s="1"/>
  <c r="B3" i="33"/>
  <c r="C3" i="34" s="1"/>
  <c r="B2" i="33"/>
  <c r="C2" i="34" s="1"/>
  <c r="C109"/>
  <c r="C108"/>
  <c r="C105"/>
  <c r="C101"/>
  <c r="C97"/>
  <c r="C93"/>
  <c r="C89"/>
  <c r="C85"/>
  <c r="C81"/>
  <c r="C77"/>
  <c r="C73"/>
  <c r="C69"/>
  <c r="C65"/>
  <c r="C61"/>
  <c r="C57"/>
  <c r="C53"/>
  <c r="C49"/>
  <c r="C45"/>
  <c r="C41"/>
  <c r="C37"/>
  <c r="C33"/>
  <c r="C29"/>
  <c r="C25"/>
  <c r="C21"/>
  <c r="C17"/>
  <c r="C13"/>
  <c r="C9"/>
  <c r="C5"/>
  <c r="C109" i="32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D14" i="38"/>
  <c r="D10"/>
  <c r="D6"/>
  <c r="B10"/>
  <c r="B12"/>
  <c r="D13"/>
  <c r="B6"/>
  <c r="D12"/>
  <c r="D8"/>
  <c r="B11"/>
  <c r="B9"/>
  <c r="B4"/>
  <c r="D9"/>
  <c r="B8"/>
  <c r="D11"/>
  <c r="D7"/>
  <c r="B7"/>
  <c r="B5"/>
  <c r="D4"/>
  <c r="D5"/>
  <c r="B19" i="40" l="1"/>
  <c r="B18"/>
  <c r="B4"/>
  <c r="B6"/>
  <c r="B21"/>
  <c r="B25"/>
  <c r="C25" s="1"/>
  <c r="B7"/>
  <c r="B23"/>
  <c r="B3"/>
  <c r="B8"/>
  <c r="B10"/>
  <c r="B22"/>
  <c r="B26"/>
  <c r="B5"/>
  <c r="B27"/>
  <c r="B11"/>
  <c r="B9"/>
  <c r="B20"/>
  <c r="C20" s="1"/>
  <c r="B24"/>
  <c r="B28"/>
  <c r="C28" s="1"/>
  <c r="E6" i="38"/>
  <c r="E7"/>
  <c r="E8"/>
  <c r="E9"/>
  <c r="E10"/>
  <c r="E11"/>
  <c r="E12"/>
  <c r="E13"/>
  <c r="E14"/>
  <c r="E5"/>
  <c r="C6"/>
  <c r="C7"/>
  <c r="C8"/>
  <c r="C9"/>
  <c r="C10"/>
  <c r="C11"/>
  <c r="C12"/>
  <c r="C5"/>
  <c r="B2" i="34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T2" i="33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R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L2"/>
  <c r="U2" s="1"/>
  <c r="D2" i="34" s="1"/>
  <c r="L3" i="33"/>
  <c r="U3" s="1"/>
  <c r="D3" i="34" s="1"/>
  <c r="L4" i="33"/>
  <c r="U4" s="1"/>
  <c r="D4" i="34" s="1"/>
  <c r="L5" i="33"/>
  <c r="U5" s="1"/>
  <c r="D5" i="34" s="1"/>
  <c r="L6" i="33"/>
  <c r="U6" s="1"/>
  <c r="D6" i="34" s="1"/>
  <c r="L7" i="33"/>
  <c r="U7" s="1"/>
  <c r="D7" i="34" s="1"/>
  <c r="L8" i="33"/>
  <c r="U8" s="1"/>
  <c r="D8" i="34" s="1"/>
  <c r="L9" i="33"/>
  <c r="U9" s="1"/>
  <c r="D9" i="34" s="1"/>
  <c r="L10" i="33"/>
  <c r="U10" s="1"/>
  <c r="D10" i="34" s="1"/>
  <c r="L11" i="33"/>
  <c r="U11" s="1"/>
  <c r="D11" i="34" s="1"/>
  <c r="L12" i="33"/>
  <c r="U12" s="1"/>
  <c r="D12" i="34" s="1"/>
  <c r="L13" i="33"/>
  <c r="U13" s="1"/>
  <c r="D13" i="34" s="1"/>
  <c r="L14" i="33"/>
  <c r="U14" s="1"/>
  <c r="D14" i="34" s="1"/>
  <c r="L15" i="33"/>
  <c r="U15" s="1"/>
  <c r="D15" i="34" s="1"/>
  <c r="L16" i="33"/>
  <c r="U16" s="1"/>
  <c r="D16" i="34" s="1"/>
  <c r="L17" i="33"/>
  <c r="U17" s="1"/>
  <c r="D17" i="34" s="1"/>
  <c r="L18" i="33"/>
  <c r="U18" s="1"/>
  <c r="D18" i="34" s="1"/>
  <c r="L19" i="33"/>
  <c r="U19" s="1"/>
  <c r="D19" i="34" s="1"/>
  <c r="L20" i="33"/>
  <c r="U20" s="1"/>
  <c r="D20" i="34" s="1"/>
  <c r="L21" i="33"/>
  <c r="U21" s="1"/>
  <c r="D21" i="34" s="1"/>
  <c r="L22" i="33"/>
  <c r="U22" s="1"/>
  <c r="D22" i="34" s="1"/>
  <c r="L23" i="33"/>
  <c r="U23" s="1"/>
  <c r="D23" i="34" s="1"/>
  <c r="L24" i="33"/>
  <c r="U24" s="1"/>
  <c r="D24" i="34" s="1"/>
  <c r="L25" i="33"/>
  <c r="U25" s="1"/>
  <c r="D25" i="34" s="1"/>
  <c r="L26" i="33"/>
  <c r="U26" s="1"/>
  <c r="D26" i="34" s="1"/>
  <c r="L27" i="33"/>
  <c r="U27" s="1"/>
  <c r="D27" i="34" s="1"/>
  <c r="L28" i="33"/>
  <c r="U28" s="1"/>
  <c r="D28" i="34" s="1"/>
  <c r="L29" i="33"/>
  <c r="U29" s="1"/>
  <c r="D29" i="34" s="1"/>
  <c r="L30" i="33"/>
  <c r="U30" s="1"/>
  <c r="D30" i="34" s="1"/>
  <c r="L31" i="33"/>
  <c r="U31" s="1"/>
  <c r="D31" i="34" s="1"/>
  <c r="L32" i="33"/>
  <c r="U32" s="1"/>
  <c r="D32" i="34" s="1"/>
  <c r="L33" i="33"/>
  <c r="U33" s="1"/>
  <c r="D33" i="34" s="1"/>
  <c r="L34" i="33"/>
  <c r="U34" s="1"/>
  <c r="D34" i="34" s="1"/>
  <c r="L35" i="33"/>
  <c r="U35" s="1"/>
  <c r="D35" i="34" s="1"/>
  <c r="L36" i="33"/>
  <c r="U36" s="1"/>
  <c r="D36" i="34" s="1"/>
  <c r="L37" i="33"/>
  <c r="U37" s="1"/>
  <c r="D37" i="34" s="1"/>
  <c r="L38" i="33"/>
  <c r="U38" s="1"/>
  <c r="D38" i="34" s="1"/>
  <c r="L39" i="33"/>
  <c r="U39" s="1"/>
  <c r="D39" i="34" s="1"/>
  <c r="L40" i="33"/>
  <c r="U40" s="1"/>
  <c r="D40" i="34" s="1"/>
  <c r="L41" i="33"/>
  <c r="U41" s="1"/>
  <c r="D41" i="34" s="1"/>
  <c r="L42" i="33"/>
  <c r="U42" s="1"/>
  <c r="D42" i="34" s="1"/>
  <c r="L43" i="33"/>
  <c r="U43" s="1"/>
  <c r="D43" i="34" s="1"/>
  <c r="L44" i="33"/>
  <c r="U44" s="1"/>
  <c r="D44" i="34" s="1"/>
  <c r="L45" i="33"/>
  <c r="U45" s="1"/>
  <c r="D45" i="34" s="1"/>
  <c r="L46" i="33"/>
  <c r="U46" s="1"/>
  <c r="D46" i="34" s="1"/>
  <c r="L47" i="33"/>
  <c r="U47" s="1"/>
  <c r="D47" i="34" s="1"/>
  <c r="L48" i="33"/>
  <c r="U48" s="1"/>
  <c r="D48" i="34" s="1"/>
  <c r="L49" i="33"/>
  <c r="U49" s="1"/>
  <c r="D49" i="34" s="1"/>
  <c r="L50" i="33"/>
  <c r="U50" s="1"/>
  <c r="D50" i="34" s="1"/>
  <c r="L51" i="33"/>
  <c r="U51" s="1"/>
  <c r="D51" i="34" s="1"/>
  <c r="L52" i="33"/>
  <c r="U52" s="1"/>
  <c r="D52" i="34" s="1"/>
  <c r="L53" i="33"/>
  <c r="U53" s="1"/>
  <c r="D53" i="34" s="1"/>
  <c r="L54" i="33"/>
  <c r="U54" s="1"/>
  <c r="D54" i="34" s="1"/>
  <c r="L55" i="33"/>
  <c r="U55" s="1"/>
  <c r="D55" i="34" s="1"/>
  <c r="L56" i="33"/>
  <c r="U56" s="1"/>
  <c r="D56" i="34" s="1"/>
  <c r="L57" i="33"/>
  <c r="U57" s="1"/>
  <c r="D57" i="34" s="1"/>
  <c r="L58" i="33"/>
  <c r="U58" s="1"/>
  <c r="D58" i="34" s="1"/>
  <c r="L59" i="33"/>
  <c r="U59" s="1"/>
  <c r="D59" i="34" s="1"/>
  <c r="L60" i="33"/>
  <c r="U60" s="1"/>
  <c r="D60" i="34" s="1"/>
  <c r="L61" i="33"/>
  <c r="U61" s="1"/>
  <c r="D61" i="34" s="1"/>
  <c r="L62" i="33"/>
  <c r="U62" s="1"/>
  <c r="D62" i="34" s="1"/>
  <c r="L63" i="33"/>
  <c r="U63" s="1"/>
  <c r="D63" i="34" s="1"/>
  <c r="L64" i="33"/>
  <c r="U64" s="1"/>
  <c r="D64" i="34" s="1"/>
  <c r="L65" i="33"/>
  <c r="U65" s="1"/>
  <c r="D65" i="34" s="1"/>
  <c r="L66" i="33"/>
  <c r="U66" s="1"/>
  <c r="D66" i="34" s="1"/>
  <c r="L67" i="33"/>
  <c r="U67" s="1"/>
  <c r="D67" i="34" s="1"/>
  <c r="L68" i="33"/>
  <c r="U68" s="1"/>
  <c r="D68" i="34" s="1"/>
  <c r="L69" i="33"/>
  <c r="U69" s="1"/>
  <c r="D69" i="34" s="1"/>
  <c r="L70" i="33"/>
  <c r="U70" s="1"/>
  <c r="D70" i="34" s="1"/>
  <c r="L71" i="33"/>
  <c r="L72"/>
  <c r="U72" s="1"/>
  <c r="D72" i="34" s="1"/>
  <c r="L73" i="33"/>
  <c r="U73" s="1"/>
  <c r="D73" i="34" s="1"/>
  <c r="L74" i="33"/>
  <c r="L75"/>
  <c r="U75" s="1"/>
  <c r="D75" i="34" s="1"/>
  <c r="L76" i="33"/>
  <c r="U76" s="1"/>
  <c r="D76" i="34" s="1"/>
  <c r="L77" i="33"/>
  <c r="U77" s="1"/>
  <c r="D77" i="34" s="1"/>
  <c r="L78" i="33"/>
  <c r="U78" s="1"/>
  <c r="D78" i="34" s="1"/>
  <c r="L79" i="33"/>
  <c r="U79" s="1"/>
  <c r="D79" i="34" s="1"/>
  <c r="L80" i="33"/>
  <c r="U80" s="1"/>
  <c r="D80" i="34" s="1"/>
  <c r="L81" i="33"/>
  <c r="U81" s="1"/>
  <c r="D81" i="34" s="1"/>
  <c r="L82" i="33"/>
  <c r="U82" s="1"/>
  <c r="D82" i="34" s="1"/>
  <c r="L83" i="33"/>
  <c r="U83" s="1"/>
  <c r="D83" i="34" s="1"/>
  <c r="L84" i="33"/>
  <c r="U84" s="1"/>
  <c r="D84" i="34" s="1"/>
  <c r="L85" i="33"/>
  <c r="U85" s="1"/>
  <c r="D85" i="34" s="1"/>
  <c r="L86" i="33"/>
  <c r="U86" s="1"/>
  <c r="D86" i="34" s="1"/>
  <c r="L87" i="33"/>
  <c r="U87" s="1"/>
  <c r="D87" i="34" s="1"/>
  <c r="L88" i="33"/>
  <c r="U88" s="1"/>
  <c r="D88" i="34" s="1"/>
  <c r="L89" i="33"/>
  <c r="U89" s="1"/>
  <c r="D89" i="34" s="1"/>
  <c r="L90" i="33"/>
  <c r="L91"/>
  <c r="U91" s="1"/>
  <c r="D91" i="34" s="1"/>
  <c r="L92" i="33"/>
  <c r="U92" s="1"/>
  <c r="D92" i="34" s="1"/>
  <c r="L93" i="33"/>
  <c r="U93" s="1"/>
  <c r="D93" i="34" s="1"/>
  <c r="L94" i="33"/>
  <c r="U94" s="1"/>
  <c r="D94" i="34" s="1"/>
  <c r="L95" i="33"/>
  <c r="U95" s="1"/>
  <c r="D95" i="34" s="1"/>
  <c r="L96" i="33"/>
  <c r="U96" s="1"/>
  <c r="D96" i="34" s="1"/>
  <c r="L97" i="33"/>
  <c r="U97" s="1"/>
  <c r="D97" i="34" s="1"/>
  <c r="L98" i="33"/>
  <c r="U98" s="1"/>
  <c r="D98" i="34" s="1"/>
  <c r="L99" i="33"/>
  <c r="U99" s="1"/>
  <c r="D99" i="34" s="1"/>
  <c r="L100" i="33"/>
  <c r="U100" s="1"/>
  <c r="D100" i="34" s="1"/>
  <c r="L101" i="33"/>
  <c r="U101" s="1"/>
  <c r="D101" i="34" s="1"/>
  <c r="L102" i="33"/>
  <c r="U102" s="1"/>
  <c r="D102" i="34" s="1"/>
  <c r="L103" i="33"/>
  <c r="U103" s="1"/>
  <c r="D103" i="34" s="1"/>
  <c r="L104" i="33"/>
  <c r="U104" s="1"/>
  <c r="D104" i="34" s="1"/>
  <c r="L105" i="33"/>
  <c r="U105" s="1"/>
  <c r="D105" i="34" s="1"/>
  <c r="L106" i="33"/>
  <c r="U106" s="1"/>
  <c r="D106" i="34" s="1"/>
  <c r="L107" i="33"/>
  <c r="U107" s="1"/>
  <c r="D107" i="34" s="1"/>
  <c r="L108" i="33"/>
  <c r="U108" s="1"/>
  <c r="D108" i="34" s="1"/>
  <c r="L109" i="33"/>
  <c r="U109" s="1"/>
  <c r="D109" i="34" s="1"/>
  <c r="L110" i="33"/>
  <c r="U110" s="1"/>
  <c r="D110" i="34" s="1"/>
  <c r="L111" i="33"/>
  <c r="U111" s="1"/>
  <c r="D111" i="34" s="1"/>
  <c r="L112" i="33"/>
  <c r="L113"/>
  <c r="U113" s="1"/>
  <c r="D113" i="34" s="1"/>
  <c r="L114" i="33"/>
  <c r="U114" s="1"/>
  <c r="D114" i="34" s="1"/>
  <c r="L115" i="33"/>
  <c r="U115" s="1"/>
  <c r="D115" i="34" s="1"/>
  <c r="L116" i="33"/>
  <c r="U116" s="1"/>
  <c r="D116" i="34" s="1"/>
  <c r="L117" i="33"/>
  <c r="U117" s="1"/>
  <c r="D117" i="34" s="1"/>
  <c r="L118" i="33"/>
  <c r="U118" s="1"/>
  <c r="D118" i="34" s="1"/>
  <c r="L119" i="33"/>
  <c r="U119" s="1"/>
  <c r="D119" i="34" s="1"/>
  <c r="L120" i="33"/>
  <c r="L121"/>
  <c r="U121" s="1"/>
  <c r="D121" i="34" s="1"/>
  <c r="L122" i="33"/>
  <c r="U122" s="1"/>
  <c r="D122" i="34" s="1"/>
  <c r="L123" i="33"/>
  <c r="U123" s="1"/>
  <c r="D123" i="34" s="1"/>
  <c r="L124" i="33"/>
  <c r="U124" s="1"/>
  <c r="D124" i="34" s="1"/>
  <c r="L125" i="33"/>
  <c r="U125" s="1"/>
  <c r="D125" i="34" s="1"/>
  <c r="L126" i="33"/>
  <c r="U126" s="1"/>
  <c r="D126" i="34" s="1"/>
  <c r="L127" i="33"/>
  <c r="U127" s="1"/>
  <c r="D127" i="34" s="1"/>
  <c r="L128" i="33"/>
  <c r="U128" s="1"/>
  <c r="D128" i="34" s="1"/>
  <c r="L129" i="33"/>
  <c r="U129" s="1"/>
  <c r="D129" i="34" s="1"/>
  <c r="L130" i="33"/>
  <c r="U130" s="1"/>
  <c r="D130" i="34" s="1"/>
  <c r="L131" i="33"/>
  <c r="U131" s="1"/>
  <c r="D131" i="34" s="1"/>
  <c r="L132" i="33"/>
  <c r="U132" s="1"/>
  <c r="D132" i="34" s="1"/>
  <c r="L133" i="33"/>
  <c r="D13" i="35"/>
  <c r="B2" i="3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T2" i="31"/>
  <c r="T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R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Q2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P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L2"/>
  <c r="U2" s="1"/>
  <c r="D2" i="32" s="1"/>
  <c r="E2" s="1"/>
  <c r="L3" i="31"/>
  <c r="U3" s="1"/>
  <c r="D3" i="32" s="1"/>
  <c r="E3" s="1"/>
  <c r="L4" i="31"/>
  <c r="U4" s="1"/>
  <c r="D4" i="32" s="1"/>
  <c r="E4" s="1"/>
  <c r="L5" i="31"/>
  <c r="U5" s="1"/>
  <c r="D5" i="32" s="1"/>
  <c r="E5" s="1"/>
  <c r="L6" i="31"/>
  <c r="U6" s="1"/>
  <c r="D6" i="32" s="1"/>
  <c r="E6" s="1"/>
  <c r="L7" i="31"/>
  <c r="U7" s="1"/>
  <c r="D7" i="32" s="1"/>
  <c r="E7" s="1"/>
  <c r="L8" i="31"/>
  <c r="U8" s="1"/>
  <c r="D8" i="32" s="1"/>
  <c r="E8" s="1"/>
  <c r="L9" i="31"/>
  <c r="U9" s="1"/>
  <c r="D9" i="32" s="1"/>
  <c r="E9" s="1"/>
  <c r="L10" i="31"/>
  <c r="U10" s="1"/>
  <c r="D10" i="32" s="1"/>
  <c r="E10" s="1"/>
  <c r="L11" i="31"/>
  <c r="U11" s="1"/>
  <c r="D11" i="32" s="1"/>
  <c r="E11" s="1"/>
  <c r="L12" i="31"/>
  <c r="U12" s="1"/>
  <c r="D12" i="32" s="1"/>
  <c r="E12" s="1"/>
  <c r="L13" i="31"/>
  <c r="U13" s="1"/>
  <c r="D13" i="32" s="1"/>
  <c r="E13" s="1"/>
  <c r="L14" i="31"/>
  <c r="U14" s="1"/>
  <c r="D14" i="32" s="1"/>
  <c r="E14" s="1"/>
  <c r="L15" i="31"/>
  <c r="U15" s="1"/>
  <c r="D15" i="32" s="1"/>
  <c r="E15" s="1"/>
  <c r="L16" i="31"/>
  <c r="U16" s="1"/>
  <c r="D16" i="32" s="1"/>
  <c r="E16" s="1"/>
  <c r="L17" i="31"/>
  <c r="U17" s="1"/>
  <c r="D17" i="32" s="1"/>
  <c r="E17" s="1"/>
  <c r="L18" i="31"/>
  <c r="U18" s="1"/>
  <c r="D18" i="32" s="1"/>
  <c r="E18" s="1"/>
  <c r="L19" i="31"/>
  <c r="U19" s="1"/>
  <c r="D19" i="32" s="1"/>
  <c r="E19" s="1"/>
  <c r="L20" i="31"/>
  <c r="U20" s="1"/>
  <c r="D20" i="32" s="1"/>
  <c r="E20" s="1"/>
  <c r="L21" i="31"/>
  <c r="U21" s="1"/>
  <c r="D21" i="32" s="1"/>
  <c r="E21" s="1"/>
  <c r="L22" i="31"/>
  <c r="U22" s="1"/>
  <c r="D22" i="32" s="1"/>
  <c r="E22" s="1"/>
  <c r="L23" i="31"/>
  <c r="U23" s="1"/>
  <c r="D23" i="32" s="1"/>
  <c r="E23" s="1"/>
  <c r="L24" i="31"/>
  <c r="U24" s="1"/>
  <c r="D24" i="32" s="1"/>
  <c r="E24" s="1"/>
  <c r="L25" i="31"/>
  <c r="U25" s="1"/>
  <c r="D25" i="32" s="1"/>
  <c r="E25" s="1"/>
  <c r="L26" i="31"/>
  <c r="U26" s="1"/>
  <c r="D26" i="32" s="1"/>
  <c r="E26" s="1"/>
  <c r="L27" i="31"/>
  <c r="U27" s="1"/>
  <c r="D27" i="32" s="1"/>
  <c r="E27" s="1"/>
  <c r="L28" i="31"/>
  <c r="U28" s="1"/>
  <c r="D28" i="32" s="1"/>
  <c r="E28" s="1"/>
  <c r="L29" i="31"/>
  <c r="U29" s="1"/>
  <c r="D29" i="32" s="1"/>
  <c r="E29" s="1"/>
  <c r="L30" i="31"/>
  <c r="U30" s="1"/>
  <c r="D30" i="32" s="1"/>
  <c r="E30" s="1"/>
  <c r="L31" i="31"/>
  <c r="U31" s="1"/>
  <c r="D31" i="32" s="1"/>
  <c r="E31" s="1"/>
  <c r="L32" i="31"/>
  <c r="U32" s="1"/>
  <c r="D32" i="32" s="1"/>
  <c r="E32" s="1"/>
  <c r="L33" i="31"/>
  <c r="U33" s="1"/>
  <c r="D33" i="32" s="1"/>
  <c r="E33" s="1"/>
  <c r="L34" i="31"/>
  <c r="U34" s="1"/>
  <c r="D34" i="32" s="1"/>
  <c r="E34" s="1"/>
  <c r="L35" i="31"/>
  <c r="U35" s="1"/>
  <c r="D35" i="32" s="1"/>
  <c r="E35" s="1"/>
  <c r="L36" i="31"/>
  <c r="U36" s="1"/>
  <c r="D36" i="32" s="1"/>
  <c r="E36" s="1"/>
  <c r="L37" i="31"/>
  <c r="U37" s="1"/>
  <c r="D37" i="32" s="1"/>
  <c r="E37" s="1"/>
  <c r="L38" i="31"/>
  <c r="U38" s="1"/>
  <c r="D38" i="32" s="1"/>
  <c r="E38" s="1"/>
  <c r="L39" i="31"/>
  <c r="U39" s="1"/>
  <c r="D39" i="32" s="1"/>
  <c r="E39" s="1"/>
  <c r="L40" i="31"/>
  <c r="U40" s="1"/>
  <c r="D40" i="32" s="1"/>
  <c r="E40" s="1"/>
  <c r="L41" i="31"/>
  <c r="U41" s="1"/>
  <c r="D41" i="32" s="1"/>
  <c r="E41" s="1"/>
  <c r="L42" i="31"/>
  <c r="U42" s="1"/>
  <c r="D42" i="32" s="1"/>
  <c r="E42" s="1"/>
  <c r="L43" i="31"/>
  <c r="U43" s="1"/>
  <c r="D43" i="32" s="1"/>
  <c r="E43" s="1"/>
  <c r="L44" i="31"/>
  <c r="U44" s="1"/>
  <c r="D44" i="32" s="1"/>
  <c r="E44" s="1"/>
  <c r="L45" i="31"/>
  <c r="U45" s="1"/>
  <c r="D45" i="32" s="1"/>
  <c r="E45" s="1"/>
  <c r="L46" i="31"/>
  <c r="U46" s="1"/>
  <c r="D46" i="32" s="1"/>
  <c r="E46" s="1"/>
  <c r="L47" i="31"/>
  <c r="U47" s="1"/>
  <c r="D47" i="32" s="1"/>
  <c r="E47" s="1"/>
  <c r="L48" i="31"/>
  <c r="U48" s="1"/>
  <c r="D48" i="32" s="1"/>
  <c r="E48" s="1"/>
  <c r="L49" i="31"/>
  <c r="U49" s="1"/>
  <c r="D49" i="32" s="1"/>
  <c r="E49" s="1"/>
  <c r="L50" i="31"/>
  <c r="U50" s="1"/>
  <c r="D50" i="32" s="1"/>
  <c r="E50" s="1"/>
  <c r="L51" i="31"/>
  <c r="U51" s="1"/>
  <c r="D51" i="32" s="1"/>
  <c r="E51" s="1"/>
  <c r="L52" i="31"/>
  <c r="U52" s="1"/>
  <c r="D52" i="32" s="1"/>
  <c r="E52" s="1"/>
  <c r="L53" i="31"/>
  <c r="U53" s="1"/>
  <c r="D53" i="32" s="1"/>
  <c r="E53" s="1"/>
  <c r="L54" i="31"/>
  <c r="U54" s="1"/>
  <c r="D54" i="32" s="1"/>
  <c r="E54" s="1"/>
  <c r="L55" i="31"/>
  <c r="U55" s="1"/>
  <c r="D55" i="32" s="1"/>
  <c r="E55" s="1"/>
  <c r="L56" i="31"/>
  <c r="U56" s="1"/>
  <c r="D56" i="32" s="1"/>
  <c r="E56" s="1"/>
  <c r="L57" i="31"/>
  <c r="U57" s="1"/>
  <c r="D57" i="32" s="1"/>
  <c r="E57" s="1"/>
  <c r="L58" i="31"/>
  <c r="U58" s="1"/>
  <c r="D58" i="32" s="1"/>
  <c r="E58" s="1"/>
  <c r="L59" i="31"/>
  <c r="U59" s="1"/>
  <c r="D59" i="32" s="1"/>
  <c r="E59" s="1"/>
  <c r="L60" i="31"/>
  <c r="U60" s="1"/>
  <c r="D60" i="32" s="1"/>
  <c r="E60" s="1"/>
  <c r="L61" i="31"/>
  <c r="U61" s="1"/>
  <c r="D61" i="32" s="1"/>
  <c r="E61" s="1"/>
  <c r="L62" i="31"/>
  <c r="U62" s="1"/>
  <c r="D62" i="32" s="1"/>
  <c r="E62" s="1"/>
  <c r="L63" i="31"/>
  <c r="U63" s="1"/>
  <c r="D63" i="32" s="1"/>
  <c r="E63" s="1"/>
  <c r="L64" i="31"/>
  <c r="U64" s="1"/>
  <c r="D64" i="32" s="1"/>
  <c r="E64" s="1"/>
  <c r="L65" i="31"/>
  <c r="U65" s="1"/>
  <c r="D65" i="32" s="1"/>
  <c r="E65" s="1"/>
  <c r="L66" i="31"/>
  <c r="U66" s="1"/>
  <c r="D66" i="32" s="1"/>
  <c r="E66" s="1"/>
  <c r="L67" i="31"/>
  <c r="U67" s="1"/>
  <c r="D67" i="32" s="1"/>
  <c r="E67" s="1"/>
  <c r="L68" i="31"/>
  <c r="U68" s="1"/>
  <c r="D68" i="32" s="1"/>
  <c r="E68" s="1"/>
  <c r="L69" i="31"/>
  <c r="U69" s="1"/>
  <c r="D69" i="32" s="1"/>
  <c r="E69" s="1"/>
  <c r="L70" i="31"/>
  <c r="U70" s="1"/>
  <c r="D70" i="32" s="1"/>
  <c r="E70" s="1"/>
  <c r="L71" i="31"/>
  <c r="U71" s="1"/>
  <c r="D71" i="32" s="1"/>
  <c r="E71" s="1"/>
  <c r="L72" i="31"/>
  <c r="U72" s="1"/>
  <c r="D72" i="32" s="1"/>
  <c r="E72" s="1"/>
  <c r="L73" i="31"/>
  <c r="U73" s="1"/>
  <c r="D73" i="32" s="1"/>
  <c r="E73" s="1"/>
  <c r="L74" i="31"/>
  <c r="U74" s="1"/>
  <c r="D74" i="32" s="1"/>
  <c r="E74" s="1"/>
  <c r="L75" i="31"/>
  <c r="U75" s="1"/>
  <c r="D75" i="32" s="1"/>
  <c r="E75" s="1"/>
  <c r="L76" i="31"/>
  <c r="U76" s="1"/>
  <c r="D76" i="32" s="1"/>
  <c r="E76" s="1"/>
  <c r="L77" i="31"/>
  <c r="U77" s="1"/>
  <c r="D77" i="32" s="1"/>
  <c r="E77" s="1"/>
  <c r="L78" i="31"/>
  <c r="U78" s="1"/>
  <c r="D78" i="32" s="1"/>
  <c r="E78" s="1"/>
  <c r="L79" i="31"/>
  <c r="U79" s="1"/>
  <c r="D79" i="32" s="1"/>
  <c r="E79" s="1"/>
  <c r="L80" i="31"/>
  <c r="U80" s="1"/>
  <c r="D80" i="32" s="1"/>
  <c r="E80" s="1"/>
  <c r="L81" i="31"/>
  <c r="U81" s="1"/>
  <c r="D81" i="32" s="1"/>
  <c r="E81" s="1"/>
  <c r="L82" i="31"/>
  <c r="U82" s="1"/>
  <c r="D82" i="32" s="1"/>
  <c r="E82" s="1"/>
  <c r="L83" i="31"/>
  <c r="U83" s="1"/>
  <c r="D83" i="32" s="1"/>
  <c r="E83" s="1"/>
  <c r="L84" i="31"/>
  <c r="U84" s="1"/>
  <c r="D84" i="32" s="1"/>
  <c r="E84" s="1"/>
  <c r="L85" i="31"/>
  <c r="U85" s="1"/>
  <c r="D85" i="32" s="1"/>
  <c r="E85" s="1"/>
  <c r="L86" i="31"/>
  <c r="U86" s="1"/>
  <c r="D86" i="32" s="1"/>
  <c r="E86" s="1"/>
  <c r="L87" i="31"/>
  <c r="U87" s="1"/>
  <c r="D87" i="32" s="1"/>
  <c r="E87" s="1"/>
  <c r="L88" i="31"/>
  <c r="U88" s="1"/>
  <c r="D88" i="32" s="1"/>
  <c r="E88" s="1"/>
  <c r="L89" i="31"/>
  <c r="U89" s="1"/>
  <c r="D89" i="32" s="1"/>
  <c r="E89" s="1"/>
  <c r="L90" i="31"/>
  <c r="U90" s="1"/>
  <c r="D90" i="32" s="1"/>
  <c r="E90" s="1"/>
  <c r="L91" i="31"/>
  <c r="U91" s="1"/>
  <c r="D91" i="32" s="1"/>
  <c r="E91" s="1"/>
  <c r="L92" i="31"/>
  <c r="U92" s="1"/>
  <c r="D92" i="32" s="1"/>
  <c r="E92" s="1"/>
  <c r="L93" i="31"/>
  <c r="U93" s="1"/>
  <c r="D93" i="32" s="1"/>
  <c r="E93" s="1"/>
  <c r="L94" i="31"/>
  <c r="U94" s="1"/>
  <c r="D94" i="32" s="1"/>
  <c r="E94" s="1"/>
  <c r="L95" i="31"/>
  <c r="U95" s="1"/>
  <c r="D95" i="32" s="1"/>
  <c r="E95" s="1"/>
  <c r="L96" i="31"/>
  <c r="U96" s="1"/>
  <c r="D96" i="32" s="1"/>
  <c r="E96" s="1"/>
  <c r="L97" i="31"/>
  <c r="U97" s="1"/>
  <c r="D97" i="32" s="1"/>
  <c r="E97" s="1"/>
  <c r="L98" i="31"/>
  <c r="U98" s="1"/>
  <c r="D98" i="32" s="1"/>
  <c r="E98" s="1"/>
  <c r="L99" i="31"/>
  <c r="U99" s="1"/>
  <c r="D99" i="32" s="1"/>
  <c r="E99" s="1"/>
  <c r="L100" i="31"/>
  <c r="U100" s="1"/>
  <c r="D100" i="32" s="1"/>
  <c r="E100" s="1"/>
  <c r="L101" i="31"/>
  <c r="U101" s="1"/>
  <c r="D101" i="32" s="1"/>
  <c r="E101" s="1"/>
  <c r="L102" i="31"/>
  <c r="U102" s="1"/>
  <c r="D102" i="32" s="1"/>
  <c r="E102" s="1"/>
  <c r="L103" i="31"/>
  <c r="U103" s="1"/>
  <c r="D103" i="32" s="1"/>
  <c r="E103" s="1"/>
  <c r="L104" i="31"/>
  <c r="U104" s="1"/>
  <c r="D104" i="32" s="1"/>
  <c r="E104" s="1"/>
  <c r="L105" i="31"/>
  <c r="U105" s="1"/>
  <c r="D105" i="32" s="1"/>
  <c r="E105" s="1"/>
  <c r="L106" i="31"/>
  <c r="U106" s="1"/>
  <c r="D106" i="32" s="1"/>
  <c r="E106" s="1"/>
  <c r="L107" i="31"/>
  <c r="U107" s="1"/>
  <c r="D107" i="32" s="1"/>
  <c r="E107" s="1"/>
  <c r="L108" i="31"/>
  <c r="U108" s="1"/>
  <c r="D108" i="32" s="1"/>
  <c r="E108" s="1"/>
  <c r="L109" i="31"/>
  <c r="U109" s="1"/>
  <c r="D109" i="32" s="1"/>
  <c r="E109" s="1"/>
  <c r="C12" i="40" l="1"/>
  <c r="C11"/>
  <c r="G11"/>
  <c r="G26"/>
  <c r="C22"/>
  <c r="H7"/>
  <c r="C23"/>
  <c r="C6"/>
  <c r="G6"/>
  <c r="H6" s="1"/>
  <c r="G21"/>
  <c r="H21" s="1"/>
  <c r="G20"/>
  <c r="H20" s="1"/>
  <c r="G5"/>
  <c r="H5" s="1"/>
  <c r="C9"/>
  <c r="G8"/>
  <c r="H8" s="1"/>
  <c r="C8"/>
  <c r="G23"/>
  <c r="H23" s="1"/>
  <c r="C24"/>
  <c r="C27"/>
  <c r="G25"/>
  <c r="H25" s="1"/>
  <c r="D24" i="43" s="1"/>
  <c r="C10" i="40"/>
  <c r="G10"/>
  <c r="H10" s="1"/>
  <c r="G7"/>
  <c r="G22"/>
  <c r="H22" s="1"/>
  <c r="C7"/>
  <c r="C5"/>
  <c r="G4"/>
  <c r="H4" s="1"/>
  <c r="C4"/>
  <c r="G19"/>
  <c r="H19" s="1"/>
  <c r="G24"/>
  <c r="H24" s="1"/>
  <c r="D23" i="43" s="1"/>
  <c r="G9" i="40"/>
  <c r="H9" s="1"/>
  <c r="H11"/>
  <c r="C26"/>
  <c r="H26"/>
  <c r="G18"/>
  <c r="H18" s="1"/>
  <c r="G3"/>
  <c r="H3" s="1"/>
  <c r="D3" i="43" s="1"/>
  <c r="C21" i="40"/>
  <c r="C19"/>
  <c r="U71" i="33"/>
  <c r="D71" i="34" s="1"/>
  <c r="U133" i="33"/>
  <c r="D133" i="34" s="1"/>
  <c r="U120" i="33"/>
  <c r="D120" i="34" s="1"/>
  <c r="U112" i="33"/>
  <c r="D112" i="34" s="1"/>
  <c r="U90" i="33"/>
  <c r="D90" i="34" s="1"/>
  <c r="U74" i="33"/>
  <c r="D74" i="34" s="1"/>
  <c r="E110" i="32"/>
  <c r="D14" i="35" s="1"/>
  <c r="E12" i="13"/>
  <c r="D8" i="43" l="1"/>
  <c r="I8" i="40"/>
  <c r="D4" i="43"/>
  <c r="E4" s="1"/>
  <c r="I4" i="40"/>
  <c r="H28"/>
  <c r="H27"/>
  <c r="D11" i="43"/>
  <c r="I11" i="40"/>
  <c r="I7"/>
  <c r="D7" i="43"/>
  <c r="E7" s="1"/>
  <c r="D9"/>
  <c r="E9" s="1"/>
  <c r="I9" i="40"/>
  <c r="I26"/>
  <c r="D25" i="43"/>
  <c r="E25" s="1"/>
  <c r="D10"/>
  <c r="E10" s="1"/>
  <c r="I10" i="40"/>
  <c r="H13"/>
  <c r="H12"/>
  <c r="D6" i="43"/>
  <c r="E6" s="1"/>
  <c r="I6" i="40"/>
  <c r="D5" i="43"/>
  <c r="E5" s="1"/>
  <c r="I5" i="40"/>
  <c r="D26" i="43" l="1"/>
  <c r="E26" s="1"/>
  <c r="I27" i="40"/>
  <c r="E11" i="43"/>
  <c r="D12"/>
  <c r="E12" s="1"/>
  <c r="I12" i="40"/>
  <c r="D13" i="43"/>
  <c r="E13" s="1"/>
  <c r="I13" i="40"/>
  <c r="D27" i="43"/>
  <c r="E27" s="1"/>
  <c r="I28" i="40"/>
  <c r="E8" i="43"/>
</calcChain>
</file>

<file path=xl/sharedStrings.xml><?xml version="1.0" encoding="utf-8"?>
<sst xmlns="http://schemas.openxmlformats.org/spreadsheetml/2006/main" count="150" uniqueCount="66">
  <si>
    <t>Model</t>
  </si>
  <si>
    <t>Year</t>
  </si>
  <si>
    <t>From Date</t>
  </si>
  <si>
    <t>To Date</t>
  </si>
  <si>
    <t>Actual</t>
  </si>
  <si>
    <t>Forecast</t>
  </si>
  <si>
    <t>Month</t>
  </si>
  <si>
    <t>Forecast Term</t>
  </si>
  <si>
    <t>Years</t>
  </si>
  <si>
    <t>Months</t>
  </si>
  <si>
    <t>Dependent variable: Interval</t>
  </si>
  <si>
    <t>coefficient</t>
  </si>
  <si>
    <t>std. error</t>
  </si>
  <si>
    <t>t-ratio</t>
  </si>
  <si>
    <t>p-value</t>
  </si>
  <si>
    <t>const</t>
  </si>
  <si>
    <t>LondonHDD</t>
  </si>
  <si>
    <t>LondonCDD</t>
  </si>
  <si>
    <t>LONFTE</t>
  </si>
  <si>
    <t>PeakDays</t>
  </si>
  <si>
    <t>WorkDays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</si>
  <si>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</si>
  <si>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</si>
  <si>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</si>
  <si>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</si>
  <si>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</si>
  <si>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</si>
  <si>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</si>
  <si>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</si>
  <si>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</si>
  <si>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</si>
  <si>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</si>
  <si>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</si>
  <si>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</si>
  <si>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Date</t>
  </si>
  <si>
    <t>Interval</t>
  </si>
  <si>
    <t>Const</t>
  </si>
  <si>
    <t>Predicted Value</t>
  </si>
  <si>
    <t>Absolute % Error</t>
  </si>
  <si>
    <t xml:space="preserve">Interval </t>
  </si>
  <si>
    <t xml:space="preserve">Predicted Value </t>
  </si>
  <si>
    <t xml:space="preserve">Absolute % Error  </t>
  </si>
  <si>
    <t>Annual Predicted vs. Actual Interval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</si>
  <si>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</si>
  <si>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</si>
  <si>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</si>
  <si>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</si>
  <si>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Interval</t>
  </si>
  <si>
    <t>% Change</t>
  </si>
  <si>
    <t>Large Use</t>
  </si>
  <si>
    <t>Actual kW</t>
  </si>
  <si>
    <t>kW/kWh</t>
  </si>
  <si>
    <t>Normalized kW</t>
  </si>
  <si>
    <t>Actual kWh</t>
  </si>
  <si>
    <t>Interval kWh</t>
  </si>
  <si>
    <t>Share</t>
  </si>
  <si>
    <t>Geomean</t>
  </si>
  <si>
    <t>Normalized kWh</t>
  </si>
  <si>
    <t>GS &gt; 50</t>
  </si>
  <si>
    <t>Month Days</t>
  </si>
  <si>
    <t>trend</t>
  </si>
  <si>
    <t>Spring</t>
  </si>
  <si>
    <t>Fall</t>
  </si>
  <si>
    <t>Model 1: OLS, using observations 2005:01-2013:12 (T = 108)</t>
  </si>
  <si>
    <t>Month_Days</t>
  </si>
  <si>
    <t>F(8, 99)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</si>
</sst>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[Red]\-#,##0\ "/>
    <numFmt numFmtId="167" formatCode="_-* #,##0.00000_-;\-* #,##0.00000_-;_-* &quot;-&quot;??_-;_-@_-"/>
    <numFmt numFmtId="168" formatCode="#,##0.00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</font>
    <font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1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5" applyNumberFormat="1" applyFont="1" applyAlignment="1">
      <alignment horizontal="center"/>
    </xf>
    <xf numFmtId="165" fontId="5" fillId="0" borderId="0" xfId="5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17" fontId="6" fillId="0" borderId="0" xfId="0" applyNumberFormat="1" applyFont="1" applyFill="1" applyBorder="1"/>
    <xf numFmtId="164" fontId="7" fillId="0" borderId="0" xfId="4" applyNumberFormat="1" applyFont="1" applyFill="1" applyBorder="1"/>
    <xf numFmtId="164" fontId="7" fillId="0" borderId="0" xfId="4" applyNumberFormat="1" applyFont="1" applyFill="1" applyBorder="1" applyAlignment="1">
      <alignment horizontal="right" wrapText="1"/>
    </xf>
    <xf numFmtId="17" fontId="1" fillId="0" borderId="0" xfId="0" applyNumberFormat="1" applyFont="1" applyFill="1" applyBorder="1"/>
    <xf numFmtId="164" fontId="8" fillId="0" borderId="0" xfId="4" applyNumberFormat="1" applyFont="1" applyFill="1" applyBorder="1"/>
    <xf numFmtId="164" fontId="9" fillId="0" borderId="0" xfId="4" applyNumberFormat="1" applyFont="1" applyFill="1" applyBorder="1"/>
    <xf numFmtId="0" fontId="9" fillId="0" borderId="0" xfId="0" applyFont="1" applyFill="1" applyBorder="1"/>
    <xf numFmtId="165" fontId="6" fillId="0" borderId="0" xfId="5" applyNumberFormat="1" applyFont="1" applyFill="1" applyBorder="1"/>
    <xf numFmtId="0" fontId="6" fillId="0" borderId="0" xfId="0" applyNumberFormat="1" applyFont="1" applyFill="1" applyBorder="1"/>
    <xf numFmtId="0" fontId="1" fillId="0" borderId="0" xfId="0" applyNumberFormat="1" applyFont="1" applyFill="1" applyBorder="1"/>
    <xf numFmtId="165" fontId="3" fillId="0" borderId="0" xfId="0" applyNumberFormat="1" applyFont="1"/>
    <xf numFmtId="165" fontId="6" fillId="0" borderId="0" xfId="0" applyNumberFormat="1" applyFont="1" applyFill="1" applyBorder="1"/>
    <xf numFmtId="0" fontId="10" fillId="0" borderId="0" xfId="0" applyFont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167" fontId="10" fillId="0" borderId="0" xfId="4" applyNumberFormat="1" applyFont="1" applyAlignment="1">
      <alignment horizontal="center"/>
    </xf>
    <xf numFmtId="165" fontId="10" fillId="0" borderId="0" xfId="5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165" fontId="11" fillId="0" borderId="0" xfId="5" applyNumberFormat="1" applyFont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5" fontId="13" fillId="0" borderId="0" xfId="5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4" builtinId="3"/>
    <cellStyle name="Comma 2" xfId="3"/>
    <cellStyle name="Normal" xfId="0" builtinId="0"/>
    <cellStyle name="Normal 2" xfId="1"/>
    <cellStyle name="Percent" xfId="5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Interval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Summ'!$C$2:$C$108</c:f>
              <c:numCache>
                <c:formatCode>_-* #,##0_-;\-* #,##0_-;_-* "-"??_-;_-@_-</c:formatCode>
                <c:ptCount val="107"/>
                <c:pt idx="0">
                  <c:v>35760520.064938888</c:v>
                </c:pt>
                <c:pt idx="1">
                  <c:v>33282584.380056243</c:v>
                </c:pt>
                <c:pt idx="2">
                  <c:v>35020005.949750938</c:v>
                </c:pt>
                <c:pt idx="3">
                  <c:v>33245706.110530481</c:v>
                </c:pt>
                <c:pt idx="4">
                  <c:v>33743322.006216019</c:v>
                </c:pt>
                <c:pt idx="5">
                  <c:v>36587979.507661507</c:v>
                </c:pt>
                <c:pt idx="6">
                  <c:v>32709248.999254607</c:v>
                </c:pt>
                <c:pt idx="7">
                  <c:v>37603055.463514507</c:v>
                </c:pt>
                <c:pt idx="8">
                  <c:v>35241494.209181152</c:v>
                </c:pt>
                <c:pt idx="9">
                  <c:v>35365464.302791357</c:v>
                </c:pt>
                <c:pt idx="10">
                  <c:v>34620066.057036527</c:v>
                </c:pt>
                <c:pt idx="11">
                  <c:v>31948590.319067784</c:v>
                </c:pt>
                <c:pt idx="12">
                  <c:v>35065430.684663229</c:v>
                </c:pt>
                <c:pt idx="13">
                  <c:v>32706575.58220743</c:v>
                </c:pt>
                <c:pt idx="14">
                  <c:v>35840226.988315403</c:v>
                </c:pt>
                <c:pt idx="15">
                  <c:v>32127631.665612552</c:v>
                </c:pt>
                <c:pt idx="16">
                  <c:v>34807518.815837182</c:v>
                </c:pt>
                <c:pt idx="17">
                  <c:v>35338403.337846056</c:v>
                </c:pt>
                <c:pt idx="18">
                  <c:v>33338653.176894248</c:v>
                </c:pt>
                <c:pt idx="19">
                  <c:v>36966836.701800145</c:v>
                </c:pt>
                <c:pt idx="20">
                  <c:v>33414985.155541372</c:v>
                </c:pt>
                <c:pt idx="21">
                  <c:v>34502725.12435887</c:v>
                </c:pt>
                <c:pt idx="22">
                  <c:v>34819070.067077681</c:v>
                </c:pt>
                <c:pt idx="23">
                  <c:v>30628855.049845826</c:v>
                </c:pt>
                <c:pt idx="24">
                  <c:v>35962110.837939881</c:v>
                </c:pt>
                <c:pt idx="25">
                  <c:v>33141678.929544702</c:v>
                </c:pt>
                <c:pt idx="26">
                  <c:v>35746999.2179965</c:v>
                </c:pt>
                <c:pt idx="27">
                  <c:v>32385813.603487249</c:v>
                </c:pt>
                <c:pt idx="28">
                  <c:v>34558424.709674537</c:v>
                </c:pt>
                <c:pt idx="29">
                  <c:v>34409900.996462971</c:v>
                </c:pt>
                <c:pt idx="30">
                  <c:v>32033151.863009609</c:v>
                </c:pt>
                <c:pt idx="31">
                  <c:v>35594143.633139156</c:v>
                </c:pt>
                <c:pt idx="32">
                  <c:v>32736813.332064744</c:v>
                </c:pt>
                <c:pt idx="33">
                  <c:v>34814745.584050432</c:v>
                </c:pt>
                <c:pt idx="34">
                  <c:v>33442923.218425829</c:v>
                </c:pt>
                <c:pt idx="35">
                  <c:v>29932218.754204392</c:v>
                </c:pt>
                <c:pt idx="36">
                  <c:v>34905523.049873188</c:v>
                </c:pt>
                <c:pt idx="37">
                  <c:v>32971074.271040484</c:v>
                </c:pt>
                <c:pt idx="38">
                  <c:v>33675988.301156245</c:v>
                </c:pt>
                <c:pt idx="39">
                  <c:v>32942973.450524684</c:v>
                </c:pt>
                <c:pt idx="40">
                  <c:v>32719103.365861006</c:v>
                </c:pt>
                <c:pt idx="41">
                  <c:v>32968048.28211417</c:v>
                </c:pt>
                <c:pt idx="42">
                  <c:v>31929107.93319986</c:v>
                </c:pt>
                <c:pt idx="43">
                  <c:v>31818715.437265437</c:v>
                </c:pt>
                <c:pt idx="44">
                  <c:v>31763423.735970922</c:v>
                </c:pt>
                <c:pt idx="45">
                  <c:v>31969263.423501484</c:v>
                </c:pt>
                <c:pt idx="46">
                  <c:v>30139735.496248577</c:v>
                </c:pt>
                <c:pt idx="47">
                  <c:v>27284384.253243946</c:v>
                </c:pt>
                <c:pt idx="48">
                  <c:v>28849145.935590561</c:v>
                </c:pt>
                <c:pt idx="49">
                  <c:v>26956342.129380018</c:v>
                </c:pt>
                <c:pt idx="50">
                  <c:v>29227016.300310459</c:v>
                </c:pt>
                <c:pt idx="51">
                  <c:v>27572440.722535033</c:v>
                </c:pt>
                <c:pt idx="52">
                  <c:v>26054244.423496928</c:v>
                </c:pt>
                <c:pt idx="53">
                  <c:v>27805448.272619553</c:v>
                </c:pt>
                <c:pt idx="54">
                  <c:v>28020880.106031932</c:v>
                </c:pt>
                <c:pt idx="55">
                  <c:v>30298754.52771467</c:v>
                </c:pt>
                <c:pt idx="56">
                  <c:v>30031126.612114679</c:v>
                </c:pt>
                <c:pt idx="57">
                  <c:v>30792023.504983552</c:v>
                </c:pt>
                <c:pt idx="58">
                  <c:v>30321482.124312438</c:v>
                </c:pt>
                <c:pt idx="59">
                  <c:v>28853077.940910172</c:v>
                </c:pt>
                <c:pt idx="60">
                  <c:v>30374399.927864909</c:v>
                </c:pt>
                <c:pt idx="61">
                  <c:v>28081042.947897345</c:v>
                </c:pt>
                <c:pt idx="62">
                  <c:v>31106132.340711989</c:v>
                </c:pt>
                <c:pt idx="63">
                  <c:v>29031854.548955541</c:v>
                </c:pt>
                <c:pt idx="64">
                  <c:v>30332891.000103939</c:v>
                </c:pt>
                <c:pt idx="65">
                  <c:v>32055991.678814385</c:v>
                </c:pt>
                <c:pt idx="66">
                  <c:v>31434687.972987365</c:v>
                </c:pt>
                <c:pt idx="67">
                  <c:v>33132054.446981192</c:v>
                </c:pt>
                <c:pt idx="68">
                  <c:v>31114045.918627713</c:v>
                </c:pt>
                <c:pt idx="69">
                  <c:v>31324725.882925775</c:v>
                </c:pt>
                <c:pt idx="70">
                  <c:v>31302721.549692102</c:v>
                </c:pt>
                <c:pt idx="71">
                  <c:v>29162683.79443774</c:v>
                </c:pt>
                <c:pt idx="72">
                  <c:v>32622453.115325075</c:v>
                </c:pt>
                <c:pt idx="73">
                  <c:v>30069138.4645341</c:v>
                </c:pt>
                <c:pt idx="74">
                  <c:v>33521993.988199789</c:v>
                </c:pt>
                <c:pt idx="75">
                  <c:v>29790483.970162548</c:v>
                </c:pt>
                <c:pt idx="76">
                  <c:v>30514888.89513151</c:v>
                </c:pt>
                <c:pt idx="77">
                  <c:v>31332686.678045858</c:v>
                </c:pt>
                <c:pt idx="78">
                  <c:v>31048378.097471207</c:v>
                </c:pt>
                <c:pt idx="79">
                  <c:v>33761562.440655842</c:v>
                </c:pt>
                <c:pt idx="80">
                  <c:v>31947935.858446322</c:v>
                </c:pt>
                <c:pt idx="81">
                  <c:v>32934221.898680408</c:v>
                </c:pt>
                <c:pt idx="82">
                  <c:v>32118203.797977068</c:v>
                </c:pt>
                <c:pt idx="83">
                  <c:v>29560112.105370279</c:v>
                </c:pt>
                <c:pt idx="84">
                  <c:v>33097914.661556832</c:v>
                </c:pt>
                <c:pt idx="85">
                  <c:v>31432067.424907692</c:v>
                </c:pt>
                <c:pt idx="86">
                  <c:v>32610967.549940124</c:v>
                </c:pt>
                <c:pt idx="87">
                  <c:v>30118053.504457429</c:v>
                </c:pt>
                <c:pt idx="88">
                  <c:v>32039785.029330183</c:v>
                </c:pt>
                <c:pt idx="89">
                  <c:v>32369984.509227082</c:v>
                </c:pt>
                <c:pt idx="90">
                  <c:v>32673879.188200943</c:v>
                </c:pt>
                <c:pt idx="91">
                  <c:v>33207960.610965997</c:v>
                </c:pt>
                <c:pt idx="92">
                  <c:v>30143633.786629554</c:v>
                </c:pt>
                <c:pt idx="93">
                  <c:v>31754112.792993777</c:v>
                </c:pt>
                <c:pt idx="94">
                  <c:v>31052952.606975973</c:v>
                </c:pt>
                <c:pt idx="95">
                  <c:v>27355168.154814415</c:v>
                </c:pt>
                <c:pt idx="96">
                  <c:v>31454796.749053448</c:v>
                </c:pt>
                <c:pt idx="97">
                  <c:v>28621464.973133311</c:v>
                </c:pt>
                <c:pt idx="98">
                  <c:v>30079625.096221432</c:v>
                </c:pt>
                <c:pt idx="99">
                  <c:v>29557113.807281584</c:v>
                </c:pt>
                <c:pt idx="100">
                  <c:v>29892333.306250855</c:v>
                </c:pt>
                <c:pt idx="101">
                  <c:v>29757587.90078669</c:v>
                </c:pt>
                <c:pt idx="102">
                  <c:v>30029944.468078002</c:v>
                </c:pt>
                <c:pt idx="103">
                  <c:v>31034762.655809991</c:v>
                </c:pt>
                <c:pt idx="104">
                  <c:v>29984275.784078471</c:v>
                </c:pt>
                <c:pt idx="105">
                  <c:v>31392134.936166354</c:v>
                </c:pt>
                <c:pt idx="106">
                  <c:v>30556913.865457237</c:v>
                </c:pt>
              </c:numCache>
            </c:numRef>
          </c:val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Summ'!$D$2:$D$108</c:f>
              <c:numCache>
                <c:formatCode>General</c:formatCode>
                <c:ptCount val="107"/>
                <c:pt idx="0">
                  <c:v>32969784.607921053</c:v>
                </c:pt>
                <c:pt idx="1">
                  <c:v>33166169.894963056</c:v>
                </c:pt>
                <c:pt idx="2">
                  <c:v>34613147.871222235</c:v>
                </c:pt>
                <c:pt idx="3">
                  <c:v>34003502.423395887</c:v>
                </c:pt>
                <c:pt idx="4">
                  <c:v>33745717.763702042</c:v>
                </c:pt>
                <c:pt idx="5">
                  <c:v>35686821.165613264</c:v>
                </c:pt>
                <c:pt idx="6">
                  <c:v>34718596.469622448</c:v>
                </c:pt>
                <c:pt idx="7">
                  <c:v>36090634.286795206</c:v>
                </c:pt>
                <c:pt idx="8">
                  <c:v>34709461.194003977</c:v>
                </c:pt>
                <c:pt idx="9">
                  <c:v>33031559.995349497</c:v>
                </c:pt>
                <c:pt idx="10">
                  <c:v>34551647.490334436</c:v>
                </c:pt>
                <c:pt idx="11">
                  <c:v>32644148.250797484</c:v>
                </c:pt>
                <c:pt idx="12">
                  <c:v>32450178.849638257</c:v>
                </c:pt>
                <c:pt idx="13">
                  <c:v>32117813.144435674</c:v>
                </c:pt>
                <c:pt idx="14">
                  <c:v>34865941.267925195</c:v>
                </c:pt>
                <c:pt idx="15">
                  <c:v>30725859.446010023</c:v>
                </c:pt>
                <c:pt idx="16">
                  <c:v>34522818.795503952</c:v>
                </c:pt>
                <c:pt idx="17">
                  <c:v>33829375.017939962</c:v>
                </c:pt>
                <c:pt idx="18">
                  <c:v>33784773.687396452</c:v>
                </c:pt>
                <c:pt idx="19">
                  <c:v>34295052.084074005</c:v>
                </c:pt>
                <c:pt idx="20">
                  <c:v>32907739.651914969</c:v>
                </c:pt>
                <c:pt idx="21">
                  <c:v>33874545.410849825</c:v>
                </c:pt>
                <c:pt idx="22">
                  <c:v>34688792.67391108</c:v>
                </c:pt>
                <c:pt idx="23">
                  <c:v>31578049.524714503</c:v>
                </c:pt>
                <c:pt idx="24">
                  <c:v>33657182.851680622</c:v>
                </c:pt>
                <c:pt idx="25">
                  <c:v>32725230.482122287</c:v>
                </c:pt>
                <c:pt idx="26">
                  <c:v>33885277.209506512</c:v>
                </c:pt>
                <c:pt idx="27">
                  <c:v>31490650.439455193</c:v>
                </c:pt>
                <c:pt idx="28">
                  <c:v>33862031.858195662</c:v>
                </c:pt>
                <c:pt idx="29">
                  <c:v>32908843.095888659</c:v>
                </c:pt>
                <c:pt idx="30">
                  <c:v>33581935.679132737</c:v>
                </c:pt>
                <c:pt idx="31">
                  <c:v>34979473.610863619</c:v>
                </c:pt>
                <c:pt idx="32">
                  <c:v>33188473.682824947</c:v>
                </c:pt>
                <c:pt idx="33">
                  <c:v>35053607.273799308</c:v>
                </c:pt>
                <c:pt idx="34">
                  <c:v>35345717.241227172</c:v>
                </c:pt>
                <c:pt idx="35">
                  <c:v>32194825.80750744</c:v>
                </c:pt>
                <c:pt idx="36">
                  <c:v>33966923.956833467</c:v>
                </c:pt>
                <c:pt idx="37">
                  <c:v>32952009.145729169</c:v>
                </c:pt>
                <c:pt idx="38">
                  <c:v>32547173.156294115</c:v>
                </c:pt>
                <c:pt idx="39">
                  <c:v>33984624.809783719</c:v>
                </c:pt>
                <c:pt idx="40">
                  <c:v>32900333.535292394</c:v>
                </c:pt>
                <c:pt idx="41">
                  <c:v>32882132.281490184</c:v>
                </c:pt>
                <c:pt idx="42">
                  <c:v>34587431.752816059</c:v>
                </c:pt>
                <c:pt idx="43">
                  <c:v>32822562.366266146</c:v>
                </c:pt>
                <c:pt idx="44">
                  <c:v>33816902.695152491</c:v>
                </c:pt>
                <c:pt idx="45">
                  <c:v>34213846.106812879</c:v>
                </c:pt>
                <c:pt idx="46">
                  <c:v>32264121.985242415</c:v>
                </c:pt>
                <c:pt idx="47">
                  <c:v>32139946.147403389</c:v>
                </c:pt>
                <c:pt idx="48">
                  <c:v>31745975.723322924</c:v>
                </c:pt>
                <c:pt idx="49">
                  <c:v>29421471.860229336</c:v>
                </c:pt>
                <c:pt idx="50">
                  <c:v>31900485.11922691</c:v>
                </c:pt>
                <c:pt idx="51">
                  <c:v>29702753.921555459</c:v>
                </c:pt>
                <c:pt idx="52">
                  <c:v>29401935.310983196</c:v>
                </c:pt>
                <c:pt idx="53">
                  <c:v>30691970.75284848</c:v>
                </c:pt>
                <c:pt idx="54">
                  <c:v>30722486.631702248</c:v>
                </c:pt>
                <c:pt idx="55">
                  <c:v>29997344.637176458</c:v>
                </c:pt>
                <c:pt idx="56">
                  <c:v>30761389.514374346</c:v>
                </c:pt>
                <c:pt idx="57">
                  <c:v>30608549.208174586</c:v>
                </c:pt>
                <c:pt idx="58">
                  <c:v>30721798.347907498</c:v>
                </c:pt>
                <c:pt idx="59">
                  <c:v>30621416.682389844</c:v>
                </c:pt>
                <c:pt idx="60">
                  <c:v>29463602.157422788</c:v>
                </c:pt>
                <c:pt idx="61">
                  <c:v>28778628.819262907</c:v>
                </c:pt>
                <c:pt idx="62">
                  <c:v>31808023.600165695</c:v>
                </c:pt>
                <c:pt idx="63">
                  <c:v>29540219.742322415</c:v>
                </c:pt>
                <c:pt idx="64">
                  <c:v>30209980.930624381</c:v>
                </c:pt>
                <c:pt idx="65">
                  <c:v>31604795.86672134</c:v>
                </c:pt>
                <c:pt idx="66">
                  <c:v>32052607.530920625</c:v>
                </c:pt>
                <c:pt idx="67">
                  <c:v>31642430.423210546</c:v>
                </c:pt>
                <c:pt idx="68">
                  <c:v>30590046.922313623</c:v>
                </c:pt>
                <c:pt idx="69">
                  <c:v>29018835.763663687</c:v>
                </c:pt>
                <c:pt idx="70">
                  <c:v>31558464.000732653</c:v>
                </c:pt>
                <c:pt idx="71">
                  <c:v>30754091.16431611</c:v>
                </c:pt>
                <c:pt idx="72">
                  <c:v>29919954.663570009</c:v>
                </c:pt>
                <c:pt idx="73">
                  <c:v>29213300.238535944</c:v>
                </c:pt>
                <c:pt idx="74">
                  <c:v>33014411.749853663</c:v>
                </c:pt>
                <c:pt idx="75">
                  <c:v>29505508.985316548</c:v>
                </c:pt>
                <c:pt idx="76">
                  <c:v>30872997.17318866</c:v>
                </c:pt>
                <c:pt idx="77">
                  <c:v>30844011.780059375</c:v>
                </c:pt>
                <c:pt idx="78">
                  <c:v>31443151.263025895</c:v>
                </c:pt>
                <c:pt idx="79">
                  <c:v>31907200.174521372</c:v>
                </c:pt>
                <c:pt idx="80">
                  <c:v>31624967.033721246</c:v>
                </c:pt>
                <c:pt idx="81">
                  <c:v>30079952.330702525</c:v>
                </c:pt>
                <c:pt idx="82">
                  <c:v>31562274.231628135</c:v>
                </c:pt>
                <c:pt idx="83">
                  <c:v>29227094.825531498</c:v>
                </c:pt>
                <c:pt idx="84">
                  <c:v>29855369.425776813</c:v>
                </c:pt>
                <c:pt idx="85">
                  <c:v>28924782.316751089</c:v>
                </c:pt>
                <c:pt idx="86">
                  <c:v>30461595.942237847</c:v>
                </c:pt>
                <c:pt idx="87">
                  <c:v>28856253.762201667</c:v>
                </c:pt>
                <c:pt idx="88">
                  <c:v>31572707.285797063</c:v>
                </c:pt>
                <c:pt idx="89">
                  <c:v>31031753.595498268</c:v>
                </c:pt>
                <c:pt idx="90">
                  <c:v>32607469.732208822</c:v>
                </c:pt>
                <c:pt idx="91">
                  <c:v>32217828.460827928</c:v>
                </c:pt>
                <c:pt idx="92">
                  <c:v>30049351.86765185</c:v>
                </c:pt>
                <c:pt idx="93">
                  <c:v>31587438.830298942</c:v>
                </c:pt>
                <c:pt idx="94">
                  <c:v>31729253.610674586</c:v>
                </c:pt>
                <c:pt idx="95">
                  <c:v>28346783.788614515</c:v>
                </c:pt>
                <c:pt idx="96">
                  <c:v>30746933.192917291</c:v>
                </c:pt>
                <c:pt idx="97">
                  <c:v>28363281.419918142</c:v>
                </c:pt>
                <c:pt idx="98">
                  <c:v>29440389.983380936</c:v>
                </c:pt>
                <c:pt idx="99">
                  <c:v>29812204.233591974</c:v>
                </c:pt>
                <c:pt idx="100">
                  <c:v>31016992.351316463</c:v>
                </c:pt>
                <c:pt idx="101">
                  <c:v>29378582.337104175</c:v>
                </c:pt>
                <c:pt idx="102">
                  <c:v>32226008.6980418</c:v>
                </c:pt>
                <c:pt idx="103">
                  <c:v>30407266.387658503</c:v>
                </c:pt>
                <c:pt idx="104">
                  <c:v>30024835.017414838</c:v>
                </c:pt>
                <c:pt idx="105">
                  <c:v>30874789.256958481</c:v>
                </c:pt>
                <c:pt idx="106">
                  <c:v>31162859.288667809</c:v>
                </c:pt>
              </c:numCache>
            </c:numRef>
          </c:val>
        </c:ser>
        <c:dLbls/>
        <c:marker val="1"/>
        <c:axId val="75399936"/>
        <c:axId val="75401856"/>
      </c:lineChart>
      <c:dateAx>
        <c:axId val="75399936"/>
        <c:scaling>
          <c:orientation val="minMax"/>
        </c:scaling>
        <c:axPos val="b"/>
        <c:numFmt formatCode="mmm\-yy" sourceLinked="1"/>
        <c:tickLblPos val="nextTo"/>
        <c:crossAx val="75401856"/>
        <c:crosses val="autoZero"/>
        <c:auto val="1"/>
        <c:lblOffset val="100"/>
        <c:baseTimeUnit val="months"/>
      </c:dateAx>
      <c:valAx>
        <c:axId val="75401856"/>
        <c:scaling>
          <c:orientation val="minMax"/>
          <c:max val="37603055.463514507"/>
          <c:min val="26054244.423496924"/>
        </c:scaling>
        <c:axPos val="l"/>
        <c:majorGridlines/>
        <c:numFmt formatCode="_-* #,##0_-;\-* #,##0_-;_-* &quot;-&quot;??_-;_-@_-" sourceLinked="1"/>
        <c:tickLblPos val="nextTo"/>
        <c:crossAx val="753999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[3 EP 17c NSLS Forecast EP-17c.xlsx]PredictedAnnualDataSumm!PivotTable2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PredictedAnnualDataSumm!$B$4:$B$12</c:f>
              <c:numCache>
                <c:formatCode>#,##0_ ;[Red]\-#,##0\ </c:formatCode>
                <c:ptCount val="9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PredictedAnnualDataSumm!$C$4:$C$12</c:f>
              <c:numCache>
                <c:formatCode>#,##0_ ;[Red]\-#,##0\ </c:formatCode>
                <c:ptCount val="9"/>
                <c:pt idx="0">
                  <c:v>409931191.41372067</c:v>
                </c:pt>
                <c:pt idx="1">
                  <c:v>399640939.5543139</c:v>
                </c:pt>
                <c:pt idx="2">
                  <c:v>402873249.23220414</c:v>
                </c:pt>
                <c:pt idx="3">
                  <c:v>399078007.93911636</c:v>
                </c:pt>
                <c:pt idx="4">
                  <c:v>366297577.70989126</c:v>
                </c:pt>
                <c:pt idx="5">
                  <c:v>367021726.92167681</c:v>
                </c:pt>
                <c:pt idx="6">
                  <c:v>369214824.44965488</c:v>
                </c:pt>
                <c:pt idx="7">
                  <c:v>367240588.61853933</c:v>
                </c:pt>
                <c:pt idx="8">
                  <c:v>363097115.6979574</c:v>
                </c:pt>
              </c:numCache>
            </c:numRef>
          </c:val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PredictedAnnualDataSumm!$D$4:$D$12</c:f>
              <c:numCache>
                <c:formatCode>0.0%</c:formatCode>
                <c:ptCount val="9"/>
                <c:pt idx="0">
                  <c:v>1.2518658072828344E-2</c:v>
                </c:pt>
                <c:pt idx="1">
                  <c:v>2.4211464870142668E-2</c:v>
                </c:pt>
                <c:pt idx="2">
                  <c:v>4.6587618772992159E-3</c:v>
                </c:pt>
                <c:pt idx="3">
                  <c:v>3.6331152571219834E-2</c:v>
                </c:pt>
                <c:pt idx="4">
                  <c:v>6.2403478707449424E-2</c:v>
                </c:pt>
                <c:pt idx="5">
                  <c:v>3.8851744643790347E-3</c:v>
                </c:pt>
                <c:pt idx="6">
                  <c:v>2.6388852163699107E-2</c:v>
                </c:pt>
                <c:pt idx="7">
                  <c:v>2.8095035465629081E-2</c:v>
                </c:pt>
                <c:pt idx="8">
                  <c:v>8.7333489125321316E-3</c:v>
                </c:pt>
              </c:numCache>
            </c:numRef>
          </c:val>
        </c:ser>
        <c:dLbls/>
        <c:marker val="1"/>
        <c:axId val="70751360"/>
        <c:axId val="70752896"/>
      </c:lineChart>
      <c:catAx>
        <c:axId val="70751360"/>
        <c:scaling>
          <c:orientation val="minMax"/>
        </c:scaling>
        <c:axPos val="b"/>
        <c:tickLblPos val="nextTo"/>
        <c:crossAx val="70752896"/>
        <c:crosses val="autoZero"/>
        <c:auto val="1"/>
        <c:lblAlgn val="ctr"/>
        <c:lblOffset val="100"/>
      </c:catAx>
      <c:valAx>
        <c:axId val="70752896"/>
        <c:scaling>
          <c:orientation val="minMax"/>
        </c:scaling>
        <c:axPos val="l"/>
        <c:majorGridlines/>
        <c:numFmt formatCode="#,##0_ ;[Red]\-#,##0\ " sourceLinked="1"/>
        <c:tickLblPos val="nextTo"/>
        <c:crossAx val="707513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[3 EP 17c NSLS Forecast EP-17c.xlsx]PredictedAnnualDataSumm2!PivotTable2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PredictedAnnualDataSumm2!$B$4:$B$12</c:f>
              <c:numCache>
                <c:formatCode>#,##0_ ;[Red]\-#,##0\ </c:formatCode>
                <c:ptCount val="9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PredictedAnnualDataSumm2!$C$4:$C$12</c:f>
              <c:numCache>
                <c:formatCode>#,##0_ ;[Red]\-#,##0\ </c:formatCode>
                <c:ptCount val="9"/>
                <c:pt idx="0">
                  <c:v>409931191.41372067</c:v>
                </c:pt>
                <c:pt idx="1">
                  <c:v>399640939.5543139</c:v>
                </c:pt>
                <c:pt idx="2">
                  <c:v>402873249.23220414</c:v>
                </c:pt>
                <c:pt idx="3">
                  <c:v>399078007.93911636</c:v>
                </c:pt>
                <c:pt idx="4">
                  <c:v>366297577.70989126</c:v>
                </c:pt>
                <c:pt idx="5">
                  <c:v>367021726.92167681</c:v>
                </c:pt>
                <c:pt idx="6">
                  <c:v>369214824.44965488</c:v>
                </c:pt>
                <c:pt idx="7">
                  <c:v>367240588.61853933</c:v>
                </c:pt>
                <c:pt idx="8">
                  <c:v>363097115.6979574</c:v>
                </c:pt>
              </c:numCache>
            </c:numRef>
          </c:val>
        </c:ser>
        <c:dLbls/>
        <c:marker val="1"/>
        <c:axId val="72003968"/>
        <c:axId val="72005504"/>
      </c:lineChart>
      <c:catAx>
        <c:axId val="72003968"/>
        <c:scaling>
          <c:orientation val="minMax"/>
        </c:scaling>
        <c:axPos val="b"/>
        <c:tickLblPos val="nextTo"/>
        <c:crossAx val="72005504"/>
        <c:crosses val="autoZero"/>
        <c:auto val="1"/>
        <c:lblAlgn val="ctr"/>
        <c:lblOffset val="100"/>
      </c:catAx>
      <c:valAx>
        <c:axId val="72005504"/>
        <c:scaling>
          <c:orientation val="minMax"/>
        </c:scaling>
        <c:axPos val="l"/>
        <c:majorGridlines/>
        <c:numFmt formatCode="#,##0_ ;[Red]\-#,##0\ " sourceLinked="1"/>
        <c:tickLblPos val="nextTo"/>
        <c:crossAx val="720039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Interval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Summ'!$C$2:$C$133</c:f>
              <c:numCache>
                <c:formatCode>_-* #,##0_-;\-* #,##0_-;_-* "-"??_-;_-@_-</c:formatCode>
                <c:ptCount val="132"/>
                <c:pt idx="0">
                  <c:v>35760520.064938888</c:v>
                </c:pt>
                <c:pt idx="1">
                  <c:v>33282584.380056243</c:v>
                </c:pt>
                <c:pt idx="2">
                  <c:v>35020005.949750938</c:v>
                </c:pt>
                <c:pt idx="3">
                  <c:v>33245706.110530481</c:v>
                </c:pt>
                <c:pt idx="4">
                  <c:v>33743322.006216019</c:v>
                </c:pt>
                <c:pt idx="5">
                  <c:v>36587979.507661507</c:v>
                </c:pt>
                <c:pt idx="6">
                  <c:v>32709248.999254607</c:v>
                </c:pt>
                <c:pt idx="7">
                  <c:v>37603055.463514507</c:v>
                </c:pt>
                <c:pt idx="8">
                  <c:v>35241494.209181152</c:v>
                </c:pt>
                <c:pt idx="9">
                  <c:v>35365464.302791357</c:v>
                </c:pt>
                <c:pt idx="10">
                  <c:v>34620066.057036527</c:v>
                </c:pt>
                <c:pt idx="11">
                  <c:v>31948590.319067784</c:v>
                </c:pt>
                <c:pt idx="12">
                  <c:v>35065430.684663229</c:v>
                </c:pt>
                <c:pt idx="13">
                  <c:v>32706575.58220743</c:v>
                </c:pt>
                <c:pt idx="14">
                  <c:v>35840226.988315403</c:v>
                </c:pt>
                <c:pt idx="15">
                  <c:v>32127631.665612552</c:v>
                </c:pt>
                <c:pt idx="16">
                  <c:v>34807518.815837182</c:v>
                </c:pt>
                <c:pt idx="17">
                  <c:v>35338403.337846056</c:v>
                </c:pt>
                <c:pt idx="18">
                  <c:v>33338653.176894248</c:v>
                </c:pt>
                <c:pt idx="19">
                  <c:v>36966836.701800145</c:v>
                </c:pt>
                <c:pt idx="20">
                  <c:v>33414985.155541372</c:v>
                </c:pt>
                <c:pt idx="21">
                  <c:v>34502725.12435887</c:v>
                </c:pt>
                <c:pt idx="22">
                  <c:v>34819070.067077681</c:v>
                </c:pt>
                <c:pt idx="23">
                  <c:v>30628855.049845826</c:v>
                </c:pt>
                <c:pt idx="24">
                  <c:v>35962110.837939881</c:v>
                </c:pt>
                <c:pt idx="25">
                  <c:v>33141678.929544702</c:v>
                </c:pt>
                <c:pt idx="26">
                  <c:v>35746999.2179965</c:v>
                </c:pt>
                <c:pt idx="27">
                  <c:v>32385813.603487249</c:v>
                </c:pt>
                <c:pt idx="28">
                  <c:v>34558424.709674537</c:v>
                </c:pt>
                <c:pt idx="29">
                  <c:v>34409900.996462971</c:v>
                </c:pt>
                <c:pt idx="30">
                  <c:v>32033151.863009609</c:v>
                </c:pt>
                <c:pt idx="31">
                  <c:v>35594143.633139156</c:v>
                </c:pt>
                <c:pt idx="32">
                  <c:v>32736813.332064744</c:v>
                </c:pt>
                <c:pt idx="33">
                  <c:v>34814745.584050432</c:v>
                </c:pt>
                <c:pt idx="34">
                  <c:v>33442923.218425829</c:v>
                </c:pt>
                <c:pt idx="35">
                  <c:v>29932218.754204392</c:v>
                </c:pt>
                <c:pt idx="36">
                  <c:v>34905523.049873188</c:v>
                </c:pt>
                <c:pt idx="37">
                  <c:v>32971074.271040484</c:v>
                </c:pt>
                <c:pt idx="38">
                  <c:v>33675988.301156245</c:v>
                </c:pt>
                <c:pt idx="39">
                  <c:v>32942973.450524684</c:v>
                </c:pt>
                <c:pt idx="40">
                  <c:v>32719103.365861006</c:v>
                </c:pt>
                <c:pt idx="41">
                  <c:v>32968048.28211417</c:v>
                </c:pt>
                <c:pt idx="42">
                  <c:v>31929107.93319986</c:v>
                </c:pt>
                <c:pt idx="43">
                  <c:v>31818715.437265437</c:v>
                </c:pt>
                <c:pt idx="44">
                  <c:v>31763423.735970922</c:v>
                </c:pt>
                <c:pt idx="45">
                  <c:v>31969263.423501484</c:v>
                </c:pt>
                <c:pt idx="46">
                  <c:v>30139735.496248577</c:v>
                </c:pt>
                <c:pt idx="47">
                  <c:v>27284384.253243946</c:v>
                </c:pt>
                <c:pt idx="48">
                  <c:v>28849145.935590561</c:v>
                </c:pt>
                <c:pt idx="49">
                  <c:v>26956342.129380018</c:v>
                </c:pt>
                <c:pt idx="50">
                  <c:v>29227016.300310459</c:v>
                </c:pt>
                <c:pt idx="51">
                  <c:v>27572440.722535033</c:v>
                </c:pt>
                <c:pt idx="52">
                  <c:v>26054244.423496928</c:v>
                </c:pt>
                <c:pt idx="53">
                  <c:v>27805448.272619553</c:v>
                </c:pt>
                <c:pt idx="54">
                  <c:v>28020880.106031932</c:v>
                </c:pt>
                <c:pt idx="55">
                  <c:v>30298754.52771467</c:v>
                </c:pt>
                <c:pt idx="56">
                  <c:v>30031126.612114679</c:v>
                </c:pt>
                <c:pt idx="57">
                  <c:v>30792023.504983552</c:v>
                </c:pt>
                <c:pt idx="58">
                  <c:v>30321482.124312438</c:v>
                </c:pt>
                <c:pt idx="59">
                  <c:v>28853077.940910172</c:v>
                </c:pt>
                <c:pt idx="60">
                  <c:v>30374399.927864909</c:v>
                </c:pt>
                <c:pt idx="61">
                  <c:v>28081042.947897345</c:v>
                </c:pt>
                <c:pt idx="62">
                  <c:v>31106132.340711989</c:v>
                </c:pt>
                <c:pt idx="63">
                  <c:v>29031854.548955541</c:v>
                </c:pt>
                <c:pt idx="64">
                  <c:v>30332891.000103939</c:v>
                </c:pt>
                <c:pt idx="65">
                  <c:v>32055991.678814385</c:v>
                </c:pt>
                <c:pt idx="66">
                  <c:v>31434687.972987365</c:v>
                </c:pt>
                <c:pt idx="67">
                  <c:v>33132054.446981192</c:v>
                </c:pt>
                <c:pt idx="68">
                  <c:v>31114045.918627713</c:v>
                </c:pt>
                <c:pt idx="69">
                  <c:v>31324725.882925775</c:v>
                </c:pt>
                <c:pt idx="70">
                  <c:v>31302721.549692102</c:v>
                </c:pt>
                <c:pt idx="71">
                  <c:v>29162683.79443774</c:v>
                </c:pt>
                <c:pt idx="72">
                  <c:v>32622453.115325075</c:v>
                </c:pt>
                <c:pt idx="73">
                  <c:v>30069138.4645341</c:v>
                </c:pt>
                <c:pt idx="74">
                  <c:v>33521993.988199789</c:v>
                </c:pt>
                <c:pt idx="75">
                  <c:v>29790483.970162548</c:v>
                </c:pt>
                <c:pt idx="76">
                  <c:v>30514888.89513151</c:v>
                </c:pt>
                <c:pt idx="77">
                  <c:v>31332686.678045858</c:v>
                </c:pt>
                <c:pt idx="78">
                  <c:v>31048378.097471207</c:v>
                </c:pt>
                <c:pt idx="79">
                  <c:v>33761562.440655842</c:v>
                </c:pt>
                <c:pt idx="80">
                  <c:v>31947935.858446322</c:v>
                </c:pt>
                <c:pt idx="81">
                  <c:v>32934221.898680408</c:v>
                </c:pt>
                <c:pt idx="82">
                  <c:v>32118203.797977068</c:v>
                </c:pt>
                <c:pt idx="83">
                  <c:v>29560112.105370279</c:v>
                </c:pt>
                <c:pt idx="84">
                  <c:v>33097914.661556832</c:v>
                </c:pt>
                <c:pt idx="85">
                  <c:v>31432067.424907692</c:v>
                </c:pt>
                <c:pt idx="86">
                  <c:v>32610967.549940124</c:v>
                </c:pt>
                <c:pt idx="87">
                  <c:v>30118053.504457429</c:v>
                </c:pt>
                <c:pt idx="88">
                  <c:v>32039785.029330183</c:v>
                </c:pt>
                <c:pt idx="89">
                  <c:v>32369984.509227082</c:v>
                </c:pt>
                <c:pt idx="90">
                  <c:v>32673879.188200943</c:v>
                </c:pt>
                <c:pt idx="91">
                  <c:v>33207960.610965997</c:v>
                </c:pt>
                <c:pt idx="92">
                  <c:v>30143633.786629554</c:v>
                </c:pt>
                <c:pt idx="93">
                  <c:v>31754112.792993777</c:v>
                </c:pt>
                <c:pt idx="94">
                  <c:v>31052952.606975973</c:v>
                </c:pt>
                <c:pt idx="95">
                  <c:v>27355168.154814415</c:v>
                </c:pt>
                <c:pt idx="96">
                  <c:v>31454796.749053448</c:v>
                </c:pt>
                <c:pt idx="97">
                  <c:v>28621464.973133311</c:v>
                </c:pt>
                <c:pt idx="98">
                  <c:v>30079625.096221432</c:v>
                </c:pt>
                <c:pt idx="99">
                  <c:v>29557113.807281584</c:v>
                </c:pt>
                <c:pt idx="100">
                  <c:v>29892333.306250855</c:v>
                </c:pt>
                <c:pt idx="101">
                  <c:v>29757587.90078669</c:v>
                </c:pt>
                <c:pt idx="102">
                  <c:v>30029944.468078002</c:v>
                </c:pt>
                <c:pt idx="103">
                  <c:v>31034762.655809991</c:v>
                </c:pt>
                <c:pt idx="104">
                  <c:v>29984275.784078471</c:v>
                </c:pt>
                <c:pt idx="105">
                  <c:v>31392134.936166354</c:v>
                </c:pt>
                <c:pt idx="106">
                  <c:v>30556913.865457237</c:v>
                </c:pt>
                <c:pt idx="107">
                  <c:v>27592562.507682629</c:v>
                </c:pt>
              </c:numCache>
            </c:numRef>
          </c:val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Summ'!$D$2:$D$133</c:f>
              <c:numCache>
                <c:formatCode>General</c:formatCode>
                <c:ptCount val="132"/>
                <c:pt idx="0">
                  <c:v>32780609.240412813</c:v>
                </c:pt>
                <c:pt idx="1">
                  <c:v>33164102.230781443</c:v>
                </c:pt>
                <c:pt idx="2">
                  <c:v>34263797.460743554</c:v>
                </c:pt>
                <c:pt idx="3">
                  <c:v>34017570.264438815</c:v>
                </c:pt>
                <c:pt idx="4">
                  <c:v>33889575.829589657</c:v>
                </c:pt>
                <c:pt idx="5">
                  <c:v>34623369.329308324</c:v>
                </c:pt>
                <c:pt idx="6">
                  <c:v>34228332.408612199</c:v>
                </c:pt>
                <c:pt idx="7">
                  <c:v>35574224.07690949</c:v>
                </c:pt>
                <c:pt idx="8">
                  <c:v>34654617.064265445</c:v>
                </c:pt>
                <c:pt idx="9">
                  <c:v>32977291.547977753</c:v>
                </c:pt>
                <c:pt idx="10">
                  <c:v>34620484.802472971</c:v>
                </c:pt>
                <c:pt idx="11">
                  <c:v>32417023.293002147</c:v>
                </c:pt>
                <c:pt idx="12">
                  <c:v>32964009.303877477</c:v>
                </c:pt>
                <c:pt idx="13">
                  <c:v>32248075.987877116</c:v>
                </c:pt>
                <c:pt idx="14">
                  <c:v>34832466.323960193</c:v>
                </c:pt>
                <c:pt idx="15">
                  <c:v>30816908.015045211</c:v>
                </c:pt>
                <c:pt idx="16">
                  <c:v>34395498.637978144</c:v>
                </c:pt>
                <c:pt idx="17">
                  <c:v>34122015.187020324</c:v>
                </c:pt>
                <c:pt idx="18">
                  <c:v>33358380.843554128</c:v>
                </c:pt>
                <c:pt idx="19">
                  <c:v>34473899.122620136</c:v>
                </c:pt>
                <c:pt idx="20">
                  <c:v>33180541.979685675</c:v>
                </c:pt>
                <c:pt idx="21">
                  <c:v>33713587.745597519</c:v>
                </c:pt>
                <c:pt idx="22">
                  <c:v>34787213.488955729</c:v>
                </c:pt>
                <c:pt idx="23">
                  <c:v>31956591.121040065</c:v>
                </c:pt>
                <c:pt idx="24">
                  <c:v>33850048.204497583</c:v>
                </c:pt>
                <c:pt idx="25">
                  <c:v>32380248.665975172</c:v>
                </c:pt>
                <c:pt idx="26">
                  <c:v>33911287.373535514</c:v>
                </c:pt>
                <c:pt idx="27">
                  <c:v>31311312.15397213</c:v>
                </c:pt>
                <c:pt idx="28">
                  <c:v>33801995.139997616</c:v>
                </c:pt>
                <c:pt idx="29">
                  <c:v>32740089.458133057</c:v>
                </c:pt>
                <c:pt idx="30">
                  <c:v>34267457.083097368</c:v>
                </c:pt>
                <c:pt idx="31">
                  <c:v>34755814.503718533</c:v>
                </c:pt>
                <c:pt idx="32">
                  <c:v>33031113.883185841</c:v>
                </c:pt>
                <c:pt idx="33">
                  <c:v>35014298.74683395</c:v>
                </c:pt>
                <c:pt idx="34">
                  <c:v>35172796.89520821</c:v>
                </c:pt>
                <c:pt idx="35">
                  <c:v>32111801.138061255</c:v>
                </c:pt>
                <c:pt idx="36">
                  <c:v>34212594.27182693</c:v>
                </c:pt>
                <c:pt idx="37">
                  <c:v>32817610.973924503</c:v>
                </c:pt>
                <c:pt idx="38">
                  <c:v>32254126.831991579</c:v>
                </c:pt>
                <c:pt idx="39">
                  <c:v>34142792.939175792</c:v>
                </c:pt>
                <c:pt idx="40">
                  <c:v>32972965.545265459</c:v>
                </c:pt>
                <c:pt idx="41">
                  <c:v>32780112.780538596</c:v>
                </c:pt>
                <c:pt idx="42">
                  <c:v>34830973.238793664</c:v>
                </c:pt>
                <c:pt idx="43">
                  <c:v>33253549.372695282</c:v>
                </c:pt>
                <c:pt idx="44">
                  <c:v>33922305.491326287</c:v>
                </c:pt>
                <c:pt idx="45">
                  <c:v>34132828.51231432</c:v>
                </c:pt>
                <c:pt idx="46">
                  <c:v>32092474.047950592</c:v>
                </c:pt>
                <c:pt idx="47">
                  <c:v>32012387.17250713</c:v>
                </c:pt>
                <c:pt idx="48">
                  <c:v>31321722.843474697</c:v>
                </c:pt>
                <c:pt idx="49">
                  <c:v>29540919.229490042</c:v>
                </c:pt>
                <c:pt idx="50">
                  <c:v>31906454.845803387</c:v>
                </c:pt>
                <c:pt idx="51">
                  <c:v>29668711.087068841</c:v>
                </c:pt>
                <c:pt idx="52">
                  <c:v>29621347.338450633</c:v>
                </c:pt>
                <c:pt idx="53">
                  <c:v>31074451.052306656</c:v>
                </c:pt>
                <c:pt idx="54">
                  <c:v>32152590.568269935</c:v>
                </c:pt>
                <c:pt idx="55">
                  <c:v>30068345.245862704</c:v>
                </c:pt>
                <c:pt idx="56">
                  <c:v>30921400.075878754</c:v>
                </c:pt>
                <c:pt idx="57">
                  <c:v>30481724.899498813</c:v>
                </c:pt>
                <c:pt idx="58">
                  <c:v>30905152.445489056</c:v>
                </c:pt>
                <c:pt idx="59">
                  <c:v>30601058.142755527</c:v>
                </c:pt>
                <c:pt idx="60">
                  <c:v>29409938.319355465</c:v>
                </c:pt>
                <c:pt idx="61">
                  <c:v>28832229.036893882</c:v>
                </c:pt>
                <c:pt idx="62">
                  <c:v>32078336.239806488</c:v>
                </c:pt>
                <c:pt idx="63">
                  <c:v>29789365.095705338</c:v>
                </c:pt>
                <c:pt idx="64">
                  <c:v>29960856.066856854</c:v>
                </c:pt>
                <c:pt idx="65">
                  <c:v>31667370.508867308</c:v>
                </c:pt>
                <c:pt idx="66">
                  <c:v>31692158.396307848</c:v>
                </c:pt>
                <c:pt idx="67">
                  <c:v>30839197.451867163</c:v>
                </c:pt>
                <c:pt idx="68">
                  <c:v>30546751.297667958</c:v>
                </c:pt>
                <c:pt idx="69">
                  <c:v>29088280.50114999</c:v>
                </c:pt>
                <c:pt idx="70">
                  <c:v>31560817.956877865</c:v>
                </c:pt>
                <c:pt idx="71">
                  <c:v>30491338.762160726</c:v>
                </c:pt>
                <c:pt idx="72">
                  <c:v>29657297.692069165</c:v>
                </c:pt>
                <c:pt idx="73">
                  <c:v>29125663.087453846</c:v>
                </c:pt>
                <c:pt idx="74">
                  <c:v>32809479.729905911</c:v>
                </c:pt>
                <c:pt idx="75">
                  <c:v>29455638.287820462</c:v>
                </c:pt>
                <c:pt idx="76">
                  <c:v>30927525.653707918</c:v>
                </c:pt>
                <c:pt idx="77">
                  <c:v>31223609.713887125</c:v>
                </c:pt>
                <c:pt idx="78">
                  <c:v>30529087.38719032</c:v>
                </c:pt>
                <c:pt idx="79">
                  <c:v>31828904.377641357</c:v>
                </c:pt>
                <c:pt idx="80">
                  <c:v>31542824.185383372</c:v>
                </c:pt>
                <c:pt idx="81">
                  <c:v>30164984.07509635</c:v>
                </c:pt>
                <c:pt idx="82">
                  <c:v>31773621.321206875</c:v>
                </c:pt>
                <c:pt idx="83">
                  <c:v>29489529.125505097</c:v>
                </c:pt>
                <c:pt idx="84">
                  <c:v>30082589.814226691</c:v>
                </c:pt>
                <c:pt idx="85">
                  <c:v>29234136.688538145</c:v>
                </c:pt>
                <c:pt idx="86">
                  <c:v>31070475.247710139</c:v>
                </c:pt>
                <c:pt idx="87">
                  <c:v>28793022.773070559</c:v>
                </c:pt>
                <c:pt idx="88">
                  <c:v>31548635.156712044</c:v>
                </c:pt>
                <c:pt idx="89">
                  <c:v>30636472.177847821</c:v>
                </c:pt>
                <c:pt idx="90">
                  <c:v>31691574.354887981</c:v>
                </c:pt>
                <c:pt idx="91">
                  <c:v>32179931.775509145</c:v>
                </c:pt>
                <c:pt idx="92">
                  <c:v>29890816.351359785</c:v>
                </c:pt>
                <c:pt idx="93">
                  <c:v>31609071.817391906</c:v>
                </c:pt>
                <c:pt idx="94">
                  <c:v>31709976.618458342</c:v>
                </c:pt>
                <c:pt idx="95">
                  <c:v>28648980.86131138</c:v>
                </c:pt>
                <c:pt idx="96">
                  <c:v>30934072.706462096</c:v>
                </c:pt>
                <c:pt idx="97">
                  <c:v>28341809.522647575</c:v>
                </c:pt>
                <c:pt idx="98">
                  <c:v>29291762.049609333</c:v>
                </c:pt>
                <c:pt idx="99">
                  <c:v>29661177.042287879</c:v>
                </c:pt>
                <c:pt idx="100">
                  <c:v>30909056.980885264</c:v>
                </c:pt>
                <c:pt idx="101">
                  <c:v>29473401.1687303</c:v>
                </c:pt>
                <c:pt idx="102">
                  <c:v>32243571.841122705</c:v>
                </c:pt>
                <c:pt idx="103">
                  <c:v>30740412.699314054</c:v>
                </c:pt>
                <c:pt idx="104">
                  <c:v>29924473.711824104</c:v>
                </c:pt>
                <c:pt idx="105">
                  <c:v>31073161.666719209</c:v>
                </c:pt>
                <c:pt idx="106">
                  <c:v>30915503.032110874</c:v>
                </c:pt>
                <c:pt idx="107">
                  <c:v>29500463.753546793</c:v>
                </c:pt>
                <c:pt idx="108">
                  <c:v>30808175.874531679</c:v>
                </c:pt>
                <c:pt idx="109">
                  <c:v>28372286.32352047</c:v>
                </c:pt>
                <c:pt idx="110">
                  <c:v>30067540.578778457</c:v>
                </c:pt>
                <c:pt idx="111">
                  <c:v>29117583.851697166</c:v>
                </c:pt>
                <c:pt idx="112">
                  <c:v>30317691.017405603</c:v>
                </c:pt>
                <c:pt idx="113">
                  <c:v>30369681.547878928</c:v>
                </c:pt>
                <c:pt idx="114">
                  <c:v>32287941.358677052</c:v>
                </c:pt>
                <c:pt idx="115">
                  <c:v>30158435.518264621</c:v>
                </c:pt>
                <c:pt idx="116">
                  <c:v>31036382.785457678</c:v>
                </c:pt>
                <c:pt idx="117">
                  <c:v>31246142.548289917</c:v>
                </c:pt>
                <c:pt idx="118">
                  <c:v>29997052.180013906</c:v>
                </c:pt>
                <c:pt idx="119">
                  <c:v>30191609.175079398</c:v>
                </c:pt>
                <c:pt idx="120">
                  <c:v>30103137.126954332</c:v>
                </c:pt>
                <c:pt idx="121">
                  <c:v>28473155.830754083</c:v>
                </c:pt>
                <c:pt idx="122">
                  <c:v>30976524.525473535</c:v>
                </c:pt>
                <c:pt idx="123">
                  <c:v>29220164.199303281</c:v>
                </c:pt>
                <c:pt idx="124">
                  <c:v>29620237.579296041</c:v>
                </c:pt>
                <c:pt idx="125">
                  <c:v>31305186.771832868</c:v>
                </c:pt>
                <c:pt idx="126">
                  <c:v>32418516.195104733</c:v>
                </c:pt>
                <c:pt idx="127">
                  <c:v>30290150.582537316</c:v>
                </c:pt>
                <c:pt idx="128">
                  <c:v>31163608.502676986</c:v>
                </c:pt>
                <c:pt idx="129">
                  <c:v>30554157.464187004</c:v>
                </c:pt>
                <c:pt idx="130">
                  <c:v>30923582.841159612</c:v>
                </c:pt>
                <c:pt idx="131">
                  <c:v>30304558.609801263</c:v>
                </c:pt>
              </c:numCache>
            </c:numRef>
          </c:val>
        </c:ser>
        <c:dLbls/>
        <c:marker val="1"/>
        <c:axId val="74189824"/>
        <c:axId val="74203904"/>
      </c:lineChart>
      <c:dateAx>
        <c:axId val="74189824"/>
        <c:scaling>
          <c:orientation val="minMax"/>
        </c:scaling>
        <c:axPos val="b"/>
        <c:numFmt formatCode="mmm\-yy" sourceLinked="1"/>
        <c:tickLblPos val="nextTo"/>
        <c:crossAx val="74203904"/>
        <c:crosses val="autoZero"/>
        <c:auto val="1"/>
        <c:lblOffset val="100"/>
        <c:baseTimeUnit val="months"/>
      </c:dateAx>
      <c:valAx>
        <c:axId val="74203904"/>
        <c:scaling>
          <c:orientation val="minMax"/>
          <c:max val="37603055.463514507"/>
          <c:min val="26054244.423496924"/>
        </c:scaling>
        <c:axPos val="l"/>
        <c:majorGridlines/>
        <c:numFmt formatCode="_-* #,##0_-;\-* #,##0_-;_-* &quot;-&quot;??_-;_-@_-" sourceLinked="1"/>
        <c:tickLblPos val="nextTo"/>
        <c:crossAx val="7418982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[3 EP 17c NSLS Forecast EP-17c.xlsx]NormalizedAnnualDataSumm!PivotTable1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Interval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NormalizedAnnualDataSumm!$B$4:$B$14</c:f>
              <c:numCache>
                <c:formatCode>#,##0_ ;[Red]\-#,##0\ </c:formatCode>
                <c:ptCount val="11"/>
                <c:pt idx="0">
                  <c:v>415128037.37</c:v>
                </c:pt>
                <c:pt idx="1">
                  <c:v>409556912.35000002</c:v>
                </c:pt>
                <c:pt idx="2">
                  <c:v>404758924.67999995</c:v>
                </c:pt>
                <c:pt idx="3">
                  <c:v>385087341</c:v>
                </c:pt>
                <c:pt idx="4">
                  <c:v>344781982.59999996</c:v>
                </c:pt>
                <c:pt idx="5">
                  <c:v>368453232.00999999</c:v>
                </c:pt>
                <c:pt idx="6">
                  <c:v>379222059.31</c:v>
                </c:pt>
                <c:pt idx="7">
                  <c:v>377856479.81999999</c:v>
                </c:pt>
                <c:pt idx="8">
                  <c:v>359953516.05000001</c:v>
                </c:pt>
              </c:numCache>
            </c:numRef>
          </c:val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NormalizedAnnualDataSumm!$C$4:$C$14</c:f>
              <c:numCache>
                <c:formatCode>#,##0_ ;[Red]\-#,##0\ </c:formatCode>
                <c:ptCount val="11"/>
                <c:pt idx="0">
                  <c:v>407210997.54851454</c:v>
                </c:pt>
                <c:pt idx="1">
                  <c:v>400849187.75721174</c:v>
                </c:pt>
                <c:pt idx="2">
                  <c:v>402348263.2462163</c:v>
                </c:pt>
                <c:pt idx="3">
                  <c:v>399424721.1783101</c:v>
                </c:pt>
                <c:pt idx="4">
                  <c:v>368263877.77434903</c:v>
                </c:pt>
                <c:pt idx="5">
                  <c:v>365956639.63351691</c:v>
                </c:pt>
                <c:pt idx="6">
                  <c:v>368528164.63686776</c:v>
                </c:pt>
                <c:pt idx="7">
                  <c:v>367095683.63702399</c:v>
                </c:pt>
                <c:pt idx="8">
                  <c:v>363008866.17526019</c:v>
                </c:pt>
                <c:pt idx="9">
                  <c:v>363970522.75959486</c:v>
                </c:pt>
                <c:pt idx="10">
                  <c:v>365352980.22908115</c:v>
                </c:pt>
              </c:numCache>
            </c:numRef>
          </c:val>
        </c:ser>
        <c:dLbls/>
        <c:marker val="1"/>
        <c:axId val="74225152"/>
        <c:axId val="74226688"/>
      </c:lineChart>
      <c:catAx>
        <c:axId val="74225152"/>
        <c:scaling>
          <c:orientation val="minMax"/>
        </c:scaling>
        <c:axPos val="b"/>
        <c:tickLblPos val="nextTo"/>
        <c:crossAx val="74226688"/>
        <c:crosses val="autoZero"/>
        <c:auto val="1"/>
        <c:lblAlgn val="ctr"/>
        <c:lblOffset val="100"/>
      </c:catAx>
      <c:valAx>
        <c:axId val="74226688"/>
        <c:scaling>
          <c:orientation val="minMax"/>
        </c:scaling>
        <c:axPos val="l"/>
        <c:majorGridlines/>
        <c:numFmt formatCode="#,##0_ ;[Red]\-#,##0\ " sourceLinked="1"/>
        <c:tickLblPos val="nextTo"/>
        <c:crossAx val="7422515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147637</xdr:rowOff>
    </xdr:from>
    <xdr:to>
      <xdr:col>12</xdr:col>
      <xdr:colOff>581025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147637</xdr:rowOff>
    </xdr:from>
    <xdr:to>
      <xdr:col>12</xdr:col>
      <xdr:colOff>142875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147637</xdr:rowOff>
    </xdr:from>
    <xdr:to>
      <xdr:col>13</xdr:col>
      <xdr:colOff>38100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147637</xdr:rowOff>
    </xdr:from>
    <xdr:to>
      <xdr:col>12</xdr:col>
      <xdr:colOff>581025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147637</xdr:rowOff>
    </xdr:from>
    <xdr:to>
      <xdr:col>12</xdr:col>
      <xdr:colOff>523875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Frank" refreshedDate="41865.624865740741" createdVersion="4" refreshedVersion="4" minRefreshableVersion="3" recordCount="108">
  <cacheSource type="worksheet">
    <worksheetSource ref="A1:E109" sheet="Predicted Monthly Data Summ"/>
  </cacheSource>
  <cacheFields count="6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Interval" numFmtId="164">
      <sharedItems containsSemiMixedTypes="0" containsString="0" containsNumber="1" minValue="26054244.423496928" maxValue="37603055.463514507"/>
    </cacheField>
    <cacheField name="Predicted Value" numFmtId="0">
      <sharedItems containsSemiMixedTypes="0" containsString="0" containsNumber="1" minValue="28346783.788614515" maxValue="36090634.286795206"/>
    </cacheField>
    <cacheField name="Absolute % Error" numFmtId="165">
      <sharedItems containsSemiMixedTypes="0" containsString="0" containsNumber="1" minValue="7.0999455405774061E-5" maxValue="0.17796120480828323"/>
    </cacheField>
    <cacheField name="Absolute % Error " numFmtId="0" formula=" ABS('Predicted Value'-Interval)/Interval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w Frank" refreshedDate="41865.625735879628" createdVersion="4" refreshedVersion="4" minRefreshableVersion="3" recordCount="108">
  <cacheSource type="worksheet">
    <worksheetSource ref="A1:E109" sheet="Predicted Monthly Data Summ"/>
  </cacheSource>
  <cacheFields count="5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Interval" numFmtId="164">
      <sharedItems containsSemiMixedTypes="0" containsString="0" containsNumber="1" minValue="26054244.423496928" maxValue="37603055.463514507"/>
    </cacheField>
    <cacheField name="Predicted Value" numFmtId="0">
      <sharedItems containsSemiMixedTypes="0" containsString="0" containsNumber="1" minValue="28346783.788614515" maxValue="36090634.286795206"/>
    </cacheField>
    <cacheField name="Absolute % Error" numFmtId="165">
      <sharedItems containsSemiMixedTypes="0" containsString="0" containsNumber="1" minValue="7.0999455405774061E-5" maxValue="0.177961204808283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ndrew Frank" refreshedDate="41865.625963310187" createdVersion="4" refreshedVersion="4" minRefreshableVersion="3" recordCount="132">
  <cacheSource type="worksheet">
    <worksheetSource ref="A1:D133" sheet="Normalized Monthly Data Summ"/>
  </cacheSource>
  <cacheFields count="4">
    <cacheField name="Date" numFmtId="17">
      <sharedItems containsSemiMixedTypes="0" containsNonDate="0" containsDate="1" containsString="0" minDate="2005-01-01T00:00:00" maxDate="2015-12-02T00:00:00"/>
    </cacheField>
    <cacheField name="Year" numFmtId="0">
      <sharedItems containsSemiMixedTypes="0" containsString="0" containsNumber="1" containsInteger="1" minValue="2005" maxValue="2015" count="11"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Interval" numFmtId="0">
      <sharedItems containsString="0" containsBlank="1" containsNumber="1" minValue="26054244.423496928" maxValue="37603055.463514507"/>
    </cacheField>
    <cacheField name="Normalized Value" numFmtId="0">
      <sharedItems containsSemiMixedTypes="0" containsString="0" containsNumber="1" minValue="28341809.522647575" maxValue="35574224.076909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35760520.064938888"/>
    <n v="32969784.607921053"/>
    <n v="7.8039565754357956E-2"/>
  </r>
  <r>
    <d v="2005-02-01T00:00:00"/>
    <x v="0"/>
    <n v="33282584.380056243"/>
    <n v="33166169.894963056"/>
    <n v="3.4977597822285103E-3"/>
  </r>
  <r>
    <d v="2005-03-01T00:00:00"/>
    <x v="0"/>
    <n v="35020005.949750938"/>
    <n v="34613147.871222235"/>
    <n v="1.1617875768281983E-2"/>
  </r>
  <r>
    <d v="2005-04-01T00:00:00"/>
    <x v="0"/>
    <n v="33245706.110530481"/>
    <n v="34003502.423395887"/>
    <n v="2.2793810134337213E-2"/>
  </r>
  <r>
    <d v="2005-05-01T00:00:00"/>
    <x v="0"/>
    <n v="33743322.006216019"/>
    <n v="33745717.763702042"/>
    <n v="7.0999455405774061E-5"/>
  </r>
  <r>
    <d v="2005-06-01T00:00:00"/>
    <x v="0"/>
    <n v="36587979.507661507"/>
    <n v="35686821.165613264"/>
    <n v="2.4629901792186708E-2"/>
  </r>
  <r>
    <d v="2005-07-01T00:00:00"/>
    <x v="0"/>
    <n v="32709248.999254607"/>
    <n v="34718596.469622448"/>
    <n v="6.1430559607578622E-2"/>
  </r>
  <r>
    <d v="2005-08-01T00:00:00"/>
    <x v="0"/>
    <n v="37603055.463514507"/>
    <n v="36090634.286795206"/>
    <n v="4.0220699038320769E-2"/>
  </r>
  <r>
    <d v="2005-09-01T00:00:00"/>
    <x v="0"/>
    <n v="35241494.209181152"/>
    <n v="34709461.194003977"/>
    <n v="1.5096778020228484E-2"/>
  </r>
  <r>
    <d v="2005-10-01T00:00:00"/>
    <x v="0"/>
    <n v="35365464.302791357"/>
    <n v="33031559.995349497"/>
    <n v="6.5993882830421319E-2"/>
  </r>
  <r>
    <d v="2005-11-01T00:00:00"/>
    <x v="0"/>
    <n v="34620066.057036527"/>
    <n v="34551647.490334436"/>
    <n v="1.9762690975046286E-3"/>
  </r>
  <r>
    <d v="2005-12-01T00:00:00"/>
    <x v="0"/>
    <n v="31948590.319067784"/>
    <n v="32644148.250797484"/>
    <n v="2.1771161881736379E-2"/>
  </r>
  <r>
    <d v="2006-01-01T00:00:00"/>
    <x v="1"/>
    <n v="35065430.684663229"/>
    <n v="32450178.849638257"/>
    <n v="7.4582053719614502E-2"/>
  </r>
  <r>
    <d v="2006-02-01T00:00:00"/>
    <x v="1"/>
    <n v="32706575.58220743"/>
    <n v="32117813.144435674"/>
    <n v="1.800134765842152E-2"/>
  </r>
  <r>
    <d v="2006-03-01T00:00:00"/>
    <x v="1"/>
    <n v="35840226.988315403"/>
    <n v="34865941.267925195"/>
    <n v="2.7184139227350423E-2"/>
  </r>
  <r>
    <d v="2006-04-01T00:00:00"/>
    <x v="1"/>
    <n v="32127631.665612552"/>
    <n v="30725859.446010023"/>
    <n v="4.36313586445558E-2"/>
  </r>
  <r>
    <d v="2006-05-01T00:00:00"/>
    <x v="1"/>
    <n v="34807518.815837182"/>
    <n v="34522818.795503952"/>
    <n v="8.1792678713914525E-3"/>
  </r>
  <r>
    <d v="2006-06-01T00:00:00"/>
    <x v="1"/>
    <n v="35338403.337846056"/>
    <n v="33829375.017939962"/>
    <n v="4.2702221305227522E-2"/>
  </r>
  <r>
    <d v="2006-07-01T00:00:00"/>
    <x v="1"/>
    <n v="33338653.176894248"/>
    <n v="33784773.687396452"/>
    <n v="1.3381479693708606E-2"/>
  </r>
  <r>
    <d v="2006-08-01T00:00:00"/>
    <x v="1"/>
    <n v="36966836.701800145"/>
    <n v="34295052.084074005"/>
    <n v="7.2275175700820343E-2"/>
  </r>
  <r>
    <d v="2006-09-01T00:00:00"/>
    <x v="1"/>
    <n v="33414985.155541372"/>
    <n v="32907739.651914969"/>
    <n v="1.5180180426992752E-2"/>
  </r>
  <r>
    <d v="2006-10-01T00:00:00"/>
    <x v="1"/>
    <n v="34502725.12435887"/>
    <n v="33874545.410849825"/>
    <n v="1.820666950928904E-2"/>
  </r>
  <r>
    <d v="2006-11-01T00:00:00"/>
    <x v="1"/>
    <n v="34819070.067077681"/>
    <n v="34688792.67391108"/>
    <n v="3.7415529167099224E-3"/>
  </r>
  <r>
    <d v="2006-12-01T00:00:00"/>
    <x v="1"/>
    <n v="30628855.049845826"/>
    <n v="31578049.524714503"/>
    <n v="3.0990204280373693E-2"/>
  </r>
  <r>
    <d v="2007-01-01T00:00:00"/>
    <x v="2"/>
    <n v="35962110.837939881"/>
    <n v="33657182.851680622"/>
    <n v="6.409323403306931E-2"/>
  </r>
  <r>
    <d v="2007-02-01T00:00:00"/>
    <x v="2"/>
    <n v="33141678.929544702"/>
    <n v="32725230.482122287"/>
    <n v="1.2565701584030649E-2"/>
  </r>
  <r>
    <d v="2007-03-01T00:00:00"/>
    <x v="2"/>
    <n v="35746999.2179965"/>
    <n v="33885277.209506512"/>
    <n v="5.2080511629427118E-2"/>
  </r>
  <r>
    <d v="2007-04-01T00:00:00"/>
    <x v="2"/>
    <n v="32385813.603487249"/>
    <n v="31490650.439455193"/>
    <n v="2.7640595199858349E-2"/>
  </r>
  <r>
    <d v="2007-05-01T00:00:00"/>
    <x v="2"/>
    <n v="34558424.709674537"/>
    <n v="33862031.858195662"/>
    <n v="2.0151174636265218E-2"/>
  </r>
  <r>
    <d v="2007-06-01T00:00:00"/>
    <x v="2"/>
    <n v="34409900.996462971"/>
    <n v="32908843.095888659"/>
    <n v="4.3622848572816494E-2"/>
  </r>
  <r>
    <d v="2007-07-01T00:00:00"/>
    <x v="2"/>
    <n v="32033151.863009609"/>
    <n v="33581935.679132737"/>
    <n v="4.8349404477790126E-2"/>
  </r>
  <r>
    <d v="2007-08-01T00:00:00"/>
    <x v="2"/>
    <n v="35594143.633139156"/>
    <n v="34979473.610863619"/>
    <n v="1.7268852668877305E-2"/>
  </r>
  <r>
    <d v="2007-09-01T00:00:00"/>
    <x v="2"/>
    <n v="32736813.332064744"/>
    <n v="33188473.682824947"/>
    <n v="1.3796710943695147E-2"/>
  </r>
  <r>
    <d v="2007-10-01T00:00:00"/>
    <x v="2"/>
    <n v="34814745.584050432"/>
    <n v="35053607.273799308"/>
    <n v="6.8609345190304861E-3"/>
  </r>
  <r>
    <d v="2007-11-01T00:00:00"/>
    <x v="2"/>
    <n v="33442923.218425829"/>
    <n v="35345717.241227172"/>
    <n v="5.689676139772893E-2"/>
  </r>
  <r>
    <d v="2007-12-01T00:00:00"/>
    <x v="2"/>
    <n v="29932218.754204392"/>
    <n v="32194825.80750744"/>
    <n v="7.5591023568382598E-2"/>
  </r>
  <r>
    <d v="2008-01-01T00:00:00"/>
    <x v="3"/>
    <n v="34905523.049873188"/>
    <n v="33966923.956833467"/>
    <n v="2.688970142915911E-2"/>
  </r>
  <r>
    <d v="2008-02-01T00:00:00"/>
    <x v="3"/>
    <n v="32971074.271040484"/>
    <n v="32952009.145729169"/>
    <n v="5.7823791710846827E-4"/>
  </r>
  <r>
    <d v="2008-03-01T00:00:00"/>
    <x v="3"/>
    <n v="33675988.301156245"/>
    <n v="32547173.156294115"/>
    <n v="3.3519881726036031E-2"/>
  </r>
  <r>
    <d v="2008-04-01T00:00:00"/>
    <x v="3"/>
    <n v="32942973.450524684"/>
    <n v="33984624.809783719"/>
    <n v="3.1619834221201577E-2"/>
  </r>
  <r>
    <d v="2008-05-01T00:00:00"/>
    <x v="3"/>
    <n v="32719103.365861006"/>
    <n v="32900333.535292394"/>
    <n v="5.5389711449270115E-3"/>
  </r>
  <r>
    <d v="2008-06-01T00:00:00"/>
    <x v="3"/>
    <n v="32968048.28211417"/>
    <n v="32882132.281490184"/>
    <n v="2.6060384251074178E-3"/>
  </r>
  <r>
    <d v="2008-07-01T00:00:00"/>
    <x v="3"/>
    <n v="31929107.93319986"/>
    <n v="34587431.752816059"/>
    <n v="8.325706515752905E-2"/>
  </r>
  <r>
    <d v="2008-08-01T00:00:00"/>
    <x v="3"/>
    <n v="31818715.437265437"/>
    <n v="32822562.366266146"/>
    <n v="3.1548945807693539E-2"/>
  </r>
  <r>
    <d v="2008-09-01T00:00:00"/>
    <x v="3"/>
    <n v="31763423.735970922"/>
    <n v="33816902.695152491"/>
    <n v="6.4649169316596033E-2"/>
  </r>
  <r>
    <d v="2008-10-01T00:00:00"/>
    <x v="3"/>
    <n v="31969263.423501484"/>
    <n v="34213846.106812879"/>
    <n v="7.0210647445237695E-2"/>
  </r>
  <r>
    <d v="2008-11-01T00:00:00"/>
    <x v="3"/>
    <n v="30139735.496248577"/>
    <n v="32264121.985242415"/>
    <n v="7.0484576391131759E-2"/>
  </r>
  <r>
    <d v="2008-12-01T00:00:00"/>
    <x v="3"/>
    <n v="27284384.253243946"/>
    <n v="32139946.147403389"/>
    <n v="0.17796120480828323"/>
  </r>
  <r>
    <d v="2009-01-01T00:00:00"/>
    <x v="4"/>
    <n v="28849145.935590561"/>
    <n v="31745975.723322924"/>
    <n v="0.10041301722414621"/>
  </r>
  <r>
    <d v="2009-02-01T00:00:00"/>
    <x v="4"/>
    <n v="26956342.129380018"/>
    <n v="29421471.860229336"/>
    <n v="9.144897030233734E-2"/>
  </r>
  <r>
    <d v="2009-03-01T00:00:00"/>
    <x v="4"/>
    <n v="29227016.300310459"/>
    <n v="31900485.11922691"/>
    <n v="9.1472519515721232E-2"/>
  </r>
  <r>
    <d v="2009-04-01T00:00:00"/>
    <x v="4"/>
    <n v="27572440.722535033"/>
    <n v="29702753.921555459"/>
    <n v="7.7262409246175862E-2"/>
  </r>
  <r>
    <d v="2009-05-01T00:00:00"/>
    <x v="4"/>
    <n v="26054244.423496928"/>
    <n v="29401935.310983196"/>
    <n v="0.12848927157784568"/>
  </r>
  <r>
    <d v="2009-06-01T00:00:00"/>
    <x v="4"/>
    <n v="27805448.272619553"/>
    <n v="30691970.75284848"/>
    <n v="0.10381139882831271"/>
  </r>
  <r>
    <d v="2009-07-01T00:00:00"/>
    <x v="4"/>
    <n v="28020880.106031932"/>
    <n v="30722486.631702248"/>
    <n v="9.6414049646097774E-2"/>
  </r>
  <r>
    <d v="2009-08-01T00:00:00"/>
    <x v="4"/>
    <n v="30298754.52771467"/>
    <n v="29997344.637176458"/>
    <n v="9.9479300465142324E-3"/>
  </r>
  <r>
    <d v="2009-09-01T00:00:00"/>
    <x v="4"/>
    <n v="30031126.612114679"/>
    <n v="30761389.514374346"/>
    <n v="2.4316866686082815E-2"/>
  </r>
  <r>
    <d v="2009-10-01T00:00:00"/>
    <x v="4"/>
    <n v="30792023.504983552"/>
    <n v="30608549.208174586"/>
    <n v="5.9585008039264135E-3"/>
  </r>
  <r>
    <d v="2009-11-01T00:00:00"/>
    <x v="4"/>
    <n v="30321482.124312438"/>
    <n v="30721798.347907498"/>
    <n v="1.3202396306151472E-2"/>
  </r>
  <r>
    <d v="2009-12-01T00:00:00"/>
    <x v="4"/>
    <n v="28853077.940910172"/>
    <n v="30621416.682389844"/>
    <n v="6.1287698494460523E-2"/>
  </r>
  <r>
    <d v="2010-01-01T00:00:00"/>
    <x v="5"/>
    <n v="30374399.927864909"/>
    <n v="29463602.157422788"/>
    <n v="2.9985704165519062E-2"/>
  </r>
  <r>
    <d v="2010-02-01T00:00:00"/>
    <x v="5"/>
    <n v="28081042.947897345"/>
    <n v="28778628.819262907"/>
    <n v="2.4841879009262224E-2"/>
  </r>
  <r>
    <d v="2010-03-01T00:00:00"/>
    <x v="5"/>
    <n v="31106132.340711989"/>
    <n v="31808023.600165695"/>
    <n v="2.2564401506614335E-2"/>
  </r>
  <r>
    <d v="2010-04-01T00:00:00"/>
    <x v="5"/>
    <n v="29031854.548955541"/>
    <n v="29540219.742322415"/>
    <n v="1.7510600037956001E-2"/>
  </r>
  <r>
    <d v="2010-05-01T00:00:00"/>
    <x v="5"/>
    <n v="30332891.000103939"/>
    <n v="30209980.930624381"/>
    <n v="4.052039401029643E-3"/>
  </r>
  <r>
    <d v="2010-06-01T00:00:00"/>
    <x v="5"/>
    <n v="32055991.678814385"/>
    <n v="31604795.86672134"/>
    <n v="1.407524111603879E-2"/>
  </r>
  <r>
    <d v="2010-07-01T00:00:00"/>
    <x v="5"/>
    <n v="31434687.972987365"/>
    <n v="32052607.530920625"/>
    <n v="1.9657251201737835E-2"/>
  </r>
  <r>
    <d v="2010-08-01T00:00:00"/>
    <x v="5"/>
    <n v="33132054.446981192"/>
    <n v="31642430.423210546"/>
    <n v="4.4960206924517215E-2"/>
  </r>
  <r>
    <d v="2010-09-01T00:00:00"/>
    <x v="5"/>
    <n v="31114045.918627713"/>
    <n v="30590046.922313623"/>
    <n v="1.6841236195527243E-2"/>
  </r>
  <r>
    <d v="2010-10-01T00:00:00"/>
    <x v="5"/>
    <n v="31324725.882925775"/>
    <n v="29018835.763663687"/>
    <n v="7.3612459623117202E-2"/>
  </r>
  <r>
    <d v="2010-11-01T00:00:00"/>
    <x v="5"/>
    <n v="31302721.549692102"/>
    <n v="31558464.000732653"/>
    <n v="8.169974953601649E-3"/>
  </r>
  <r>
    <d v="2010-12-01T00:00:00"/>
    <x v="5"/>
    <n v="29162683.79443774"/>
    <n v="30754091.16431611"/>
    <n v="5.4569990234640299E-2"/>
  </r>
  <r>
    <d v="2011-01-01T00:00:00"/>
    <x v="6"/>
    <n v="32622453.115325075"/>
    <n v="29919954.663570009"/>
    <n v="8.284166865690154E-2"/>
  </r>
  <r>
    <d v="2011-02-01T00:00:00"/>
    <x v="6"/>
    <n v="30069138.4645341"/>
    <n v="29213300.238535944"/>
    <n v="2.8462346103051754E-2"/>
  </r>
  <r>
    <d v="2011-03-01T00:00:00"/>
    <x v="6"/>
    <n v="33521993.988199789"/>
    <n v="33014411.749853663"/>
    <n v="1.5141767477340458E-2"/>
  </r>
  <r>
    <d v="2011-04-01T00:00:00"/>
    <x v="6"/>
    <n v="29790483.970162548"/>
    <n v="29505508.985316548"/>
    <n v="9.5659736555949847E-3"/>
  </r>
  <r>
    <d v="2011-05-01T00:00:00"/>
    <x v="6"/>
    <n v="30514888.89513151"/>
    <n v="30872997.17318866"/>
    <n v="1.1735526197976255E-2"/>
  </r>
  <r>
    <d v="2011-06-01T00:00:00"/>
    <x v="6"/>
    <n v="31332686.678045858"/>
    <n v="30844011.780059375"/>
    <n v="1.5596329258572227E-2"/>
  </r>
  <r>
    <d v="2011-07-01T00:00:00"/>
    <x v="6"/>
    <n v="31048378.097471207"/>
    <n v="31443151.263025895"/>
    <n v="1.2714775770745991E-2"/>
  </r>
  <r>
    <d v="2011-08-01T00:00:00"/>
    <x v="6"/>
    <n v="33761562.440655842"/>
    <n v="31907200.174521372"/>
    <n v="5.492525025741813E-2"/>
  </r>
  <r>
    <d v="2011-09-01T00:00:00"/>
    <x v="6"/>
    <n v="31947935.858446322"/>
    <n v="31624967.033721246"/>
    <n v="1.0109223524050954E-2"/>
  </r>
  <r>
    <d v="2011-10-01T00:00:00"/>
    <x v="6"/>
    <n v="32934221.898680408"/>
    <n v="30079952.330702525"/>
    <n v="8.6665765985266721E-2"/>
  </r>
  <r>
    <d v="2011-11-01T00:00:00"/>
    <x v="6"/>
    <n v="32118203.797977068"/>
    <n v="31562274.231628135"/>
    <n v="1.7308862284009397E-2"/>
  </r>
  <r>
    <d v="2011-12-01T00:00:00"/>
    <x v="6"/>
    <n v="29560112.105370279"/>
    <n v="29227094.825531498"/>
    <n v="1.1265765117930033E-2"/>
  </r>
  <r>
    <d v="2012-01-01T00:00:00"/>
    <x v="7"/>
    <n v="33097914.661556832"/>
    <n v="29855369.425776813"/>
    <n v="9.796826382981251E-2"/>
  </r>
  <r>
    <d v="2012-02-01T00:00:00"/>
    <x v="7"/>
    <n v="31432067.424907692"/>
    <n v="28924782.316751089"/>
    <n v="7.976838030608692E-2"/>
  </r>
  <r>
    <d v="2012-03-01T00:00:00"/>
    <x v="7"/>
    <n v="32610967.549940124"/>
    <n v="30461595.942237847"/>
    <n v="6.5909470622444746E-2"/>
  </r>
  <r>
    <d v="2012-04-01T00:00:00"/>
    <x v="7"/>
    <n v="30118053.504457429"/>
    <n v="28856253.762201667"/>
    <n v="4.1895129181207469E-2"/>
  </r>
  <r>
    <d v="2012-05-01T00:00:00"/>
    <x v="7"/>
    <n v="32039785.029330183"/>
    <n v="31572707.285797063"/>
    <n v="1.4578054849791987E-2"/>
  </r>
  <r>
    <d v="2012-06-01T00:00:00"/>
    <x v="7"/>
    <n v="32369984.509227082"/>
    <n v="31031753.595498268"/>
    <n v="4.1341722401731493E-2"/>
  </r>
  <r>
    <d v="2012-07-01T00:00:00"/>
    <x v="7"/>
    <n v="32673879.188200943"/>
    <n v="32607469.732208822"/>
    <n v="2.032493773071878E-3"/>
  </r>
  <r>
    <d v="2012-08-01T00:00:00"/>
    <x v="7"/>
    <n v="33207960.610965997"/>
    <n v="32217828.460827928"/>
    <n v="2.9816108304196964E-2"/>
  </r>
  <r>
    <d v="2012-09-01T00:00:00"/>
    <x v="7"/>
    <n v="30143633.786629554"/>
    <n v="30049351.86765185"/>
    <n v="3.1277555866381108E-3"/>
  </r>
  <r>
    <d v="2012-10-01T00:00:00"/>
    <x v="7"/>
    <n v="31754112.792993777"/>
    <n v="31587438.830298942"/>
    <n v="5.2488937033570602E-3"/>
  </r>
  <r>
    <d v="2012-11-01T00:00:00"/>
    <x v="7"/>
    <n v="31052952.606975973"/>
    <n v="31729253.610674586"/>
    <n v="2.177895970983075E-2"/>
  </r>
  <r>
    <d v="2012-12-01T00:00:00"/>
    <x v="7"/>
    <n v="27355168.154814415"/>
    <n v="28346783.788614515"/>
    <n v="3.6249663251497123E-2"/>
  </r>
  <r>
    <d v="2013-01-01T00:00:00"/>
    <x v="8"/>
    <n v="31454796.749053448"/>
    <n v="30746933.192917291"/>
    <n v="2.2504152920888251E-2"/>
  </r>
  <r>
    <d v="2013-02-01T00:00:00"/>
    <x v="8"/>
    <n v="28621464.973133311"/>
    <n v="28363281.419918142"/>
    <n v="9.0206267728616552E-3"/>
  </r>
  <r>
    <d v="2013-03-01T00:00:00"/>
    <x v="8"/>
    <n v="30079625.096221432"/>
    <n v="29440389.983380936"/>
    <n v="2.1251432183601118E-2"/>
  </r>
  <r>
    <d v="2013-04-01T00:00:00"/>
    <x v="8"/>
    <n v="29557113.807281584"/>
    <n v="29812204.233591974"/>
    <n v="8.6304240655441494E-3"/>
  </r>
  <r>
    <d v="2013-05-01T00:00:00"/>
    <x v="8"/>
    <n v="29892333.306250855"/>
    <n v="31016992.351316463"/>
    <n v="3.7623662012039316E-2"/>
  </r>
  <r>
    <d v="2013-06-01T00:00:00"/>
    <x v="8"/>
    <n v="29757587.90078669"/>
    <n v="29378582.337104175"/>
    <n v="1.2736434315379961E-2"/>
  </r>
  <r>
    <d v="2013-07-01T00:00:00"/>
    <x v="8"/>
    <n v="30029944.468078002"/>
    <n v="32226008.6980418"/>
    <n v="7.3129147218311596E-2"/>
  </r>
  <r>
    <d v="2013-08-01T00:00:00"/>
    <x v="8"/>
    <n v="31034762.655809991"/>
    <n v="30407266.387658503"/>
    <n v="2.0219141841383313E-2"/>
  </r>
  <r>
    <d v="2013-09-01T00:00:00"/>
    <x v="8"/>
    <n v="29984275.784078471"/>
    <n v="30024835.017414838"/>
    <n v="1.352683440762091E-3"/>
  </r>
  <r>
    <d v="2013-10-01T00:00:00"/>
    <x v="8"/>
    <n v="31392134.936166354"/>
    <n v="30874789.256958481"/>
    <n v="1.6480104977245346E-2"/>
  </r>
  <r>
    <d v="2013-11-01T00:00:00"/>
    <x v="8"/>
    <n v="30556913.865457237"/>
    <n v="31162859.288667809"/>
    <n v="1.983005960217591E-2"/>
  </r>
  <r>
    <d v="2013-12-01T00:00:00"/>
    <x v="8"/>
    <n v="27592562.507682629"/>
    <n v="29642973.530986998"/>
    <n v="7.4310279182423555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35760520.064938888"/>
    <n v="32969784.607921053"/>
    <n v="7.8039565754357956E-2"/>
  </r>
  <r>
    <d v="2005-02-01T00:00:00"/>
    <x v="0"/>
    <n v="33282584.380056243"/>
    <n v="33166169.894963056"/>
    <n v="3.4977597822285103E-3"/>
  </r>
  <r>
    <d v="2005-03-01T00:00:00"/>
    <x v="0"/>
    <n v="35020005.949750938"/>
    <n v="34613147.871222235"/>
    <n v="1.1617875768281983E-2"/>
  </r>
  <r>
    <d v="2005-04-01T00:00:00"/>
    <x v="0"/>
    <n v="33245706.110530481"/>
    <n v="34003502.423395887"/>
    <n v="2.2793810134337213E-2"/>
  </r>
  <r>
    <d v="2005-05-01T00:00:00"/>
    <x v="0"/>
    <n v="33743322.006216019"/>
    <n v="33745717.763702042"/>
    <n v="7.0999455405774061E-5"/>
  </r>
  <r>
    <d v="2005-06-01T00:00:00"/>
    <x v="0"/>
    <n v="36587979.507661507"/>
    <n v="35686821.165613264"/>
    <n v="2.4629901792186708E-2"/>
  </r>
  <r>
    <d v="2005-07-01T00:00:00"/>
    <x v="0"/>
    <n v="32709248.999254607"/>
    <n v="34718596.469622448"/>
    <n v="6.1430559607578622E-2"/>
  </r>
  <r>
    <d v="2005-08-01T00:00:00"/>
    <x v="0"/>
    <n v="37603055.463514507"/>
    <n v="36090634.286795206"/>
    <n v="4.0220699038320769E-2"/>
  </r>
  <r>
    <d v="2005-09-01T00:00:00"/>
    <x v="0"/>
    <n v="35241494.209181152"/>
    <n v="34709461.194003977"/>
    <n v="1.5096778020228484E-2"/>
  </r>
  <r>
    <d v="2005-10-01T00:00:00"/>
    <x v="0"/>
    <n v="35365464.302791357"/>
    <n v="33031559.995349497"/>
    <n v="6.5993882830421319E-2"/>
  </r>
  <r>
    <d v="2005-11-01T00:00:00"/>
    <x v="0"/>
    <n v="34620066.057036527"/>
    <n v="34551647.490334436"/>
    <n v="1.9762690975046286E-3"/>
  </r>
  <r>
    <d v="2005-12-01T00:00:00"/>
    <x v="0"/>
    <n v="31948590.319067784"/>
    <n v="32644148.250797484"/>
    <n v="2.1771161881736379E-2"/>
  </r>
  <r>
    <d v="2006-01-01T00:00:00"/>
    <x v="1"/>
    <n v="35065430.684663229"/>
    <n v="32450178.849638257"/>
    <n v="7.4582053719614502E-2"/>
  </r>
  <r>
    <d v="2006-02-01T00:00:00"/>
    <x v="1"/>
    <n v="32706575.58220743"/>
    <n v="32117813.144435674"/>
    <n v="1.800134765842152E-2"/>
  </r>
  <r>
    <d v="2006-03-01T00:00:00"/>
    <x v="1"/>
    <n v="35840226.988315403"/>
    <n v="34865941.267925195"/>
    <n v="2.7184139227350423E-2"/>
  </r>
  <r>
    <d v="2006-04-01T00:00:00"/>
    <x v="1"/>
    <n v="32127631.665612552"/>
    <n v="30725859.446010023"/>
    <n v="4.36313586445558E-2"/>
  </r>
  <r>
    <d v="2006-05-01T00:00:00"/>
    <x v="1"/>
    <n v="34807518.815837182"/>
    <n v="34522818.795503952"/>
    <n v="8.1792678713914525E-3"/>
  </r>
  <r>
    <d v="2006-06-01T00:00:00"/>
    <x v="1"/>
    <n v="35338403.337846056"/>
    <n v="33829375.017939962"/>
    <n v="4.2702221305227522E-2"/>
  </r>
  <r>
    <d v="2006-07-01T00:00:00"/>
    <x v="1"/>
    <n v="33338653.176894248"/>
    <n v="33784773.687396452"/>
    <n v="1.3381479693708606E-2"/>
  </r>
  <r>
    <d v="2006-08-01T00:00:00"/>
    <x v="1"/>
    <n v="36966836.701800145"/>
    <n v="34295052.084074005"/>
    <n v="7.2275175700820343E-2"/>
  </r>
  <r>
    <d v="2006-09-01T00:00:00"/>
    <x v="1"/>
    <n v="33414985.155541372"/>
    <n v="32907739.651914969"/>
    <n v="1.5180180426992752E-2"/>
  </r>
  <r>
    <d v="2006-10-01T00:00:00"/>
    <x v="1"/>
    <n v="34502725.12435887"/>
    <n v="33874545.410849825"/>
    <n v="1.820666950928904E-2"/>
  </r>
  <r>
    <d v="2006-11-01T00:00:00"/>
    <x v="1"/>
    <n v="34819070.067077681"/>
    <n v="34688792.67391108"/>
    <n v="3.7415529167099224E-3"/>
  </r>
  <r>
    <d v="2006-12-01T00:00:00"/>
    <x v="1"/>
    <n v="30628855.049845826"/>
    <n v="31578049.524714503"/>
    <n v="3.0990204280373693E-2"/>
  </r>
  <r>
    <d v="2007-01-01T00:00:00"/>
    <x v="2"/>
    <n v="35962110.837939881"/>
    <n v="33657182.851680622"/>
    <n v="6.409323403306931E-2"/>
  </r>
  <r>
    <d v="2007-02-01T00:00:00"/>
    <x v="2"/>
    <n v="33141678.929544702"/>
    <n v="32725230.482122287"/>
    <n v="1.2565701584030649E-2"/>
  </r>
  <r>
    <d v="2007-03-01T00:00:00"/>
    <x v="2"/>
    <n v="35746999.2179965"/>
    <n v="33885277.209506512"/>
    <n v="5.2080511629427118E-2"/>
  </r>
  <r>
    <d v="2007-04-01T00:00:00"/>
    <x v="2"/>
    <n v="32385813.603487249"/>
    <n v="31490650.439455193"/>
    <n v="2.7640595199858349E-2"/>
  </r>
  <r>
    <d v="2007-05-01T00:00:00"/>
    <x v="2"/>
    <n v="34558424.709674537"/>
    <n v="33862031.858195662"/>
    <n v="2.0151174636265218E-2"/>
  </r>
  <r>
    <d v="2007-06-01T00:00:00"/>
    <x v="2"/>
    <n v="34409900.996462971"/>
    <n v="32908843.095888659"/>
    <n v="4.3622848572816494E-2"/>
  </r>
  <r>
    <d v="2007-07-01T00:00:00"/>
    <x v="2"/>
    <n v="32033151.863009609"/>
    <n v="33581935.679132737"/>
    <n v="4.8349404477790126E-2"/>
  </r>
  <r>
    <d v="2007-08-01T00:00:00"/>
    <x v="2"/>
    <n v="35594143.633139156"/>
    <n v="34979473.610863619"/>
    <n v="1.7268852668877305E-2"/>
  </r>
  <r>
    <d v="2007-09-01T00:00:00"/>
    <x v="2"/>
    <n v="32736813.332064744"/>
    <n v="33188473.682824947"/>
    <n v="1.3796710943695147E-2"/>
  </r>
  <r>
    <d v="2007-10-01T00:00:00"/>
    <x v="2"/>
    <n v="34814745.584050432"/>
    <n v="35053607.273799308"/>
    <n v="6.8609345190304861E-3"/>
  </r>
  <r>
    <d v="2007-11-01T00:00:00"/>
    <x v="2"/>
    <n v="33442923.218425829"/>
    <n v="35345717.241227172"/>
    <n v="5.689676139772893E-2"/>
  </r>
  <r>
    <d v="2007-12-01T00:00:00"/>
    <x v="2"/>
    <n v="29932218.754204392"/>
    <n v="32194825.80750744"/>
    <n v="7.5591023568382598E-2"/>
  </r>
  <r>
    <d v="2008-01-01T00:00:00"/>
    <x v="3"/>
    <n v="34905523.049873188"/>
    <n v="33966923.956833467"/>
    <n v="2.688970142915911E-2"/>
  </r>
  <r>
    <d v="2008-02-01T00:00:00"/>
    <x v="3"/>
    <n v="32971074.271040484"/>
    <n v="32952009.145729169"/>
    <n v="5.7823791710846827E-4"/>
  </r>
  <r>
    <d v="2008-03-01T00:00:00"/>
    <x v="3"/>
    <n v="33675988.301156245"/>
    <n v="32547173.156294115"/>
    <n v="3.3519881726036031E-2"/>
  </r>
  <r>
    <d v="2008-04-01T00:00:00"/>
    <x v="3"/>
    <n v="32942973.450524684"/>
    <n v="33984624.809783719"/>
    <n v="3.1619834221201577E-2"/>
  </r>
  <r>
    <d v="2008-05-01T00:00:00"/>
    <x v="3"/>
    <n v="32719103.365861006"/>
    <n v="32900333.535292394"/>
    <n v="5.5389711449270115E-3"/>
  </r>
  <r>
    <d v="2008-06-01T00:00:00"/>
    <x v="3"/>
    <n v="32968048.28211417"/>
    <n v="32882132.281490184"/>
    <n v="2.6060384251074178E-3"/>
  </r>
  <r>
    <d v="2008-07-01T00:00:00"/>
    <x v="3"/>
    <n v="31929107.93319986"/>
    <n v="34587431.752816059"/>
    <n v="8.325706515752905E-2"/>
  </r>
  <r>
    <d v="2008-08-01T00:00:00"/>
    <x v="3"/>
    <n v="31818715.437265437"/>
    <n v="32822562.366266146"/>
    <n v="3.1548945807693539E-2"/>
  </r>
  <r>
    <d v="2008-09-01T00:00:00"/>
    <x v="3"/>
    <n v="31763423.735970922"/>
    <n v="33816902.695152491"/>
    <n v="6.4649169316596033E-2"/>
  </r>
  <r>
    <d v="2008-10-01T00:00:00"/>
    <x v="3"/>
    <n v="31969263.423501484"/>
    <n v="34213846.106812879"/>
    <n v="7.0210647445237695E-2"/>
  </r>
  <r>
    <d v="2008-11-01T00:00:00"/>
    <x v="3"/>
    <n v="30139735.496248577"/>
    <n v="32264121.985242415"/>
    <n v="7.0484576391131759E-2"/>
  </r>
  <r>
    <d v="2008-12-01T00:00:00"/>
    <x v="3"/>
    <n v="27284384.253243946"/>
    <n v="32139946.147403389"/>
    <n v="0.17796120480828323"/>
  </r>
  <r>
    <d v="2009-01-01T00:00:00"/>
    <x v="4"/>
    <n v="28849145.935590561"/>
    <n v="31745975.723322924"/>
    <n v="0.10041301722414621"/>
  </r>
  <r>
    <d v="2009-02-01T00:00:00"/>
    <x v="4"/>
    <n v="26956342.129380018"/>
    <n v="29421471.860229336"/>
    <n v="9.144897030233734E-2"/>
  </r>
  <r>
    <d v="2009-03-01T00:00:00"/>
    <x v="4"/>
    <n v="29227016.300310459"/>
    <n v="31900485.11922691"/>
    <n v="9.1472519515721232E-2"/>
  </r>
  <r>
    <d v="2009-04-01T00:00:00"/>
    <x v="4"/>
    <n v="27572440.722535033"/>
    <n v="29702753.921555459"/>
    <n v="7.7262409246175862E-2"/>
  </r>
  <r>
    <d v="2009-05-01T00:00:00"/>
    <x v="4"/>
    <n v="26054244.423496928"/>
    <n v="29401935.310983196"/>
    <n v="0.12848927157784568"/>
  </r>
  <r>
    <d v="2009-06-01T00:00:00"/>
    <x v="4"/>
    <n v="27805448.272619553"/>
    <n v="30691970.75284848"/>
    <n v="0.10381139882831271"/>
  </r>
  <r>
    <d v="2009-07-01T00:00:00"/>
    <x v="4"/>
    <n v="28020880.106031932"/>
    <n v="30722486.631702248"/>
    <n v="9.6414049646097774E-2"/>
  </r>
  <r>
    <d v="2009-08-01T00:00:00"/>
    <x v="4"/>
    <n v="30298754.52771467"/>
    <n v="29997344.637176458"/>
    <n v="9.9479300465142324E-3"/>
  </r>
  <r>
    <d v="2009-09-01T00:00:00"/>
    <x v="4"/>
    <n v="30031126.612114679"/>
    <n v="30761389.514374346"/>
    <n v="2.4316866686082815E-2"/>
  </r>
  <r>
    <d v="2009-10-01T00:00:00"/>
    <x v="4"/>
    <n v="30792023.504983552"/>
    <n v="30608549.208174586"/>
    <n v="5.9585008039264135E-3"/>
  </r>
  <r>
    <d v="2009-11-01T00:00:00"/>
    <x v="4"/>
    <n v="30321482.124312438"/>
    <n v="30721798.347907498"/>
    <n v="1.3202396306151472E-2"/>
  </r>
  <r>
    <d v="2009-12-01T00:00:00"/>
    <x v="4"/>
    <n v="28853077.940910172"/>
    <n v="30621416.682389844"/>
    <n v="6.1287698494460523E-2"/>
  </r>
  <r>
    <d v="2010-01-01T00:00:00"/>
    <x v="5"/>
    <n v="30374399.927864909"/>
    <n v="29463602.157422788"/>
    <n v="2.9985704165519062E-2"/>
  </r>
  <r>
    <d v="2010-02-01T00:00:00"/>
    <x v="5"/>
    <n v="28081042.947897345"/>
    <n v="28778628.819262907"/>
    <n v="2.4841879009262224E-2"/>
  </r>
  <r>
    <d v="2010-03-01T00:00:00"/>
    <x v="5"/>
    <n v="31106132.340711989"/>
    <n v="31808023.600165695"/>
    <n v="2.2564401506614335E-2"/>
  </r>
  <r>
    <d v="2010-04-01T00:00:00"/>
    <x v="5"/>
    <n v="29031854.548955541"/>
    <n v="29540219.742322415"/>
    <n v="1.7510600037956001E-2"/>
  </r>
  <r>
    <d v="2010-05-01T00:00:00"/>
    <x v="5"/>
    <n v="30332891.000103939"/>
    <n v="30209980.930624381"/>
    <n v="4.052039401029643E-3"/>
  </r>
  <r>
    <d v="2010-06-01T00:00:00"/>
    <x v="5"/>
    <n v="32055991.678814385"/>
    <n v="31604795.86672134"/>
    <n v="1.407524111603879E-2"/>
  </r>
  <r>
    <d v="2010-07-01T00:00:00"/>
    <x v="5"/>
    <n v="31434687.972987365"/>
    <n v="32052607.530920625"/>
    <n v="1.9657251201737835E-2"/>
  </r>
  <r>
    <d v="2010-08-01T00:00:00"/>
    <x v="5"/>
    <n v="33132054.446981192"/>
    <n v="31642430.423210546"/>
    <n v="4.4960206924517215E-2"/>
  </r>
  <r>
    <d v="2010-09-01T00:00:00"/>
    <x v="5"/>
    <n v="31114045.918627713"/>
    <n v="30590046.922313623"/>
    <n v="1.6841236195527243E-2"/>
  </r>
  <r>
    <d v="2010-10-01T00:00:00"/>
    <x v="5"/>
    <n v="31324725.882925775"/>
    <n v="29018835.763663687"/>
    <n v="7.3612459623117202E-2"/>
  </r>
  <r>
    <d v="2010-11-01T00:00:00"/>
    <x v="5"/>
    <n v="31302721.549692102"/>
    <n v="31558464.000732653"/>
    <n v="8.169974953601649E-3"/>
  </r>
  <r>
    <d v="2010-12-01T00:00:00"/>
    <x v="5"/>
    <n v="29162683.79443774"/>
    <n v="30754091.16431611"/>
    <n v="5.4569990234640299E-2"/>
  </r>
  <r>
    <d v="2011-01-01T00:00:00"/>
    <x v="6"/>
    <n v="32622453.115325075"/>
    <n v="29919954.663570009"/>
    <n v="8.284166865690154E-2"/>
  </r>
  <r>
    <d v="2011-02-01T00:00:00"/>
    <x v="6"/>
    <n v="30069138.4645341"/>
    <n v="29213300.238535944"/>
    <n v="2.8462346103051754E-2"/>
  </r>
  <r>
    <d v="2011-03-01T00:00:00"/>
    <x v="6"/>
    <n v="33521993.988199789"/>
    <n v="33014411.749853663"/>
    <n v="1.5141767477340458E-2"/>
  </r>
  <r>
    <d v="2011-04-01T00:00:00"/>
    <x v="6"/>
    <n v="29790483.970162548"/>
    <n v="29505508.985316548"/>
    <n v="9.5659736555949847E-3"/>
  </r>
  <r>
    <d v="2011-05-01T00:00:00"/>
    <x v="6"/>
    <n v="30514888.89513151"/>
    <n v="30872997.17318866"/>
    <n v="1.1735526197976255E-2"/>
  </r>
  <r>
    <d v="2011-06-01T00:00:00"/>
    <x v="6"/>
    <n v="31332686.678045858"/>
    <n v="30844011.780059375"/>
    <n v="1.5596329258572227E-2"/>
  </r>
  <r>
    <d v="2011-07-01T00:00:00"/>
    <x v="6"/>
    <n v="31048378.097471207"/>
    <n v="31443151.263025895"/>
    <n v="1.2714775770745991E-2"/>
  </r>
  <r>
    <d v="2011-08-01T00:00:00"/>
    <x v="6"/>
    <n v="33761562.440655842"/>
    <n v="31907200.174521372"/>
    <n v="5.492525025741813E-2"/>
  </r>
  <r>
    <d v="2011-09-01T00:00:00"/>
    <x v="6"/>
    <n v="31947935.858446322"/>
    <n v="31624967.033721246"/>
    <n v="1.0109223524050954E-2"/>
  </r>
  <r>
    <d v="2011-10-01T00:00:00"/>
    <x v="6"/>
    <n v="32934221.898680408"/>
    <n v="30079952.330702525"/>
    <n v="8.6665765985266721E-2"/>
  </r>
  <r>
    <d v="2011-11-01T00:00:00"/>
    <x v="6"/>
    <n v="32118203.797977068"/>
    <n v="31562274.231628135"/>
    <n v="1.7308862284009397E-2"/>
  </r>
  <r>
    <d v="2011-12-01T00:00:00"/>
    <x v="6"/>
    <n v="29560112.105370279"/>
    <n v="29227094.825531498"/>
    <n v="1.1265765117930033E-2"/>
  </r>
  <r>
    <d v="2012-01-01T00:00:00"/>
    <x v="7"/>
    <n v="33097914.661556832"/>
    <n v="29855369.425776813"/>
    <n v="9.796826382981251E-2"/>
  </r>
  <r>
    <d v="2012-02-01T00:00:00"/>
    <x v="7"/>
    <n v="31432067.424907692"/>
    <n v="28924782.316751089"/>
    <n v="7.976838030608692E-2"/>
  </r>
  <r>
    <d v="2012-03-01T00:00:00"/>
    <x v="7"/>
    <n v="32610967.549940124"/>
    <n v="30461595.942237847"/>
    <n v="6.5909470622444746E-2"/>
  </r>
  <r>
    <d v="2012-04-01T00:00:00"/>
    <x v="7"/>
    <n v="30118053.504457429"/>
    <n v="28856253.762201667"/>
    <n v="4.1895129181207469E-2"/>
  </r>
  <r>
    <d v="2012-05-01T00:00:00"/>
    <x v="7"/>
    <n v="32039785.029330183"/>
    <n v="31572707.285797063"/>
    <n v="1.4578054849791987E-2"/>
  </r>
  <r>
    <d v="2012-06-01T00:00:00"/>
    <x v="7"/>
    <n v="32369984.509227082"/>
    <n v="31031753.595498268"/>
    <n v="4.1341722401731493E-2"/>
  </r>
  <r>
    <d v="2012-07-01T00:00:00"/>
    <x v="7"/>
    <n v="32673879.188200943"/>
    <n v="32607469.732208822"/>
    <n v="2.032493773071878E-3"/>
  </r>
  <r>
    <d v="2012-08-01T00:00:00"/>
    <x v="7"/>
    <n v="33207960.610965997"/>
    <n v="32217828.460827928"/>
    <n v="2.9816108304196964E-2"/>
  </r>
  <r>
    <d v="2012-09-01T00:00:00"/>
    <x v="7"/>
    <n v="30143633.786629554"/>
    <n v="30049351.86765185"/>
    <n v="3.1277555866381108E-3"/>
  </r>
  <r>
    <d v="2012-10-01T00:00:00"/>
    <x v="7"/>
    <n v="31754112.792993777"/>
    <n v="31587438.830298942"/>
    <n v="5.2488937033570602E-3"/>
  </r>
  <r>
    <d v="2012-11-01T00:00:00"/>
    <x v="7"/>
    <n v="31052952.606975973"/>
    <n v="31729253.610674586"/>
    <n v="2.177895970983075E-2"/>
  </r>
  <r>
    <d v="2012-12-01T00:00:00"/>
    <x v="7"/>
    <n v="27355168.154814415"/>
    <n v="28346783.788614515"/>
    <n v="3.6249663251497123E-2"/>
  </r>
  <r>
    <d v="2013-01-01T00:00:00"/>
    <x v="8"/>
    <n v="31454796.749053448"/>
    <n v="30746933.192917291"/>
    <n v="2.2504152920888251E-2"/>
  </r>
  <r>
    <d v="2013-02-01T00:00:00"/>
    <x v="8"/>
    <n v="28621464.973133311"/>
    <n v="28363281.419918142"/>
    <n v="9.0206267728616552E-3"/>
  </r>
  <r>
    <d v="2013-03-01T00:00:00"/>
    <x v="8"/>
    <n v="30079625.096221432"/>
    <n v="29440389.983380936"/>
    <n v="2.1251432183601118E-2"/>
  </r>
  <r>
    <d v="2013-04-01T00:00:00"/>
    <x v="8"/>
    <n v="29557113.807281584"/>
    <n v="29812204.233591974"/>
    <n v="8.6304240655441494E-3"/>
  </r>
  <r>
    <d v="2013-05-01T00:00:00"/>
    <x v="8"/>
    <n v="29892333.306250855"/>
    <n v="31016992.351316463"/>
    <n v="3.7623662012039316E-2"/>
  </r>
  <r>
    <d v="2013-06-01T00:00:00"/>
    <x v="8"/>
    <n v="29757587.90078669"/>
    <n v="29378582.337104175"/>
    <n v="1.2736434315379961E-2"/>
  </r>
  <r>
    <d v="2013-07-01T00:00:00"/>
    <x v="8"/>
    <n v="30029944.468078002"/>
    <n v="32226008.6980418"/>
    <n v="7.3129147218311596E-2"/>
  </r>
  <r>
    <d v="2013-08-01T00:00:00"/>
    <x v="8"/>
    <n v="31034762.655809991"/>
    <n v="30407266.387658503"/>
    <n v="2.0219141841383313E-2"/>
  </r>
  <r>
    <d v="2013-09-01T00:00:00"/>
    <x v="8"/>
    <n v="29984275.784078471"/>
    <n v="30024835.017414838"/>
    <n v="1.352683440762091E-3"/>
  </r>
  <r>
    <d v="2013-10-01T00:00:00"/>
    <x v="8"/>
    <n v="31392134.936166354"/>
    <n v="30874789.256958481"/>
    <n v="1.6480104977245346E-2"/>
  </r>
  <r>
    <d v="2013-11-01T00:00:00"/>
    <x v="8"/>
    <n v="30556913.865457237"/>
    <n v="31162859.288667809"/>
    <n v="1.983005960217591E-2"/>
  </r>
  <r>
    <d v="2013-12-01T00:00:00"/>
    <x v="8"/>
    <n v="27592562.507682629"/>
    <n v="29642973.530986998"/>
    <n v="7.4310279182423555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d v="2005-01-01T00:00:00"/>
    <x v="0"/>
    <n v="35760520.064938888"/>
    <n v="32780609.240412813"/>
  </r>
  <r>
    <d v="2005-02-01T00:00:00"/>
    <x v="0"/>
    <n v="33282584.380056243"/>
    <n v="33164102.230781443"/>
  </r>
  <r>
    <d v="2005-03-01T00:00:00"/>
    <x v="0"/>
    <n v="35020005.949750938"/>
    <n v="34263797.460743554"/>
  </r>
  <r>
    <d v="2005-04-01T00:00:00"/>
    <x v="0"/>
    <n v="33245706.110530481"/>
    <n v="34017570.264438815"/>
  </r>
  <r>
    <d v="2005-05-01T00:00:00"/>
    <x v="0"/>
    <n v="33743322.006216019"/>
    <n v="33889575.829589657"/>
  </r>
  <r>
    <d v="2005-06-01T00:00:00"/>
    <x v="0"/>
    <n v="36587979.507661507"/>
    <n v="34623369.329308324"/>
  </r>
  <r>
    <d v="2005-07-01T00:00:00"/>
    <x v="0"/>
    <n v="32709248.999254607"/>
    <n v="34228332.408612199"/>
  </r>
  <r>
    <d v="2005-08-01T00:00:00"/>
    <x v="0"/>
    <n v="37603055.463514507"/>
    <n v="35574224.07690949"/>
  </r>
  <r>
    <d v="2005-09-01T00:00:00"/>
    <x v="0"/>
    <n v="35241494.209181152"/>
    <n v="34654617.064265445"/>
  </r>
  <r>
    <d v="2005-10-01T00:00:00"/>
    <x v="0"/>
    <n v="35365464.302791357"/>
    <n v="32977291.547977753"/>
  </r>
  <r>
    <d v="2005-11-01T00:00:00"/>
    <x v="0"/>
    <n v="34620066.057036527"/>
    <n v="34620484.802472971"/>
  </r>
  <r>
    <d v="2005-12-01T00:00:00"/>
    <x v="0"/>
    <n v="31948590.319067784"/>
    <n v="32417023.293002147"/>
  </r>
  <r>
    <d v="2006-01-01T00:00:00"/>
    <x v="1"/>
    <n v="35065430.684663229"/>
    <n v="32964009.303877477"/>
  </r>
  <r>
    <d v="2006-02-01T00:00:00"/>
    <x v="1"/>
    <n v="32706575.58220743"/>
    <n v="32248075.987877116"/>
  </r>
  <r>
    <d v="2006-03-01T00:00:00"/>
    <x v="1"/>
    <n v="35840226.988315403"/>
    <n v="34832466.323960193"/>
  </r>
  <r>
    <d v="2006-04-01T00:00:00"/>
    <x v="1"/>
    <n v="32127631.665612552"/>
    <n v="30816908.015045211"/>
  </r>
  <r>
    <d v="2006-05-01T00:00:00"/>
    <x v="1"/>
    <n v="34807518.815837182"/>
    <n v="34395498.637978144"/>
  </r>
  <r>
    <d v="2006-06-01T00:00:00"/>
    <x v="1"/>
    <n v="35338403.337846056"/>
    <n v="34122015.187020324"/>
  </r>
  <r>
    <d v="2006-07-01T00:00:00"/>
    <x v="1"/>
    <n v="33338653.176894248"/>
    <n v="33358380.843554128"/>
  </r>
  <r>
    <d v="2006-08-01T00:00:00"/>
    <x v="1"/>
    <n v="36966836.701800145"/>
    <n v="34473899.122620136"/>
  </r>
  <r>
    <d v="2006-09-01T00:00:00"/>
    <x v="1"/>
    <n v="33414985.155541372"/>
    <n v="33180541.979685675"/>
  </r>
  <r>
    <d v="2006-10-01T00:00:00"/>
    <x v="1"/>
    <n v="34502725.12435887"/>
    <n v="33713587.745597519"/>
  </r>
  <r>
    <d v="2006-11-01T00:00:00"/>
    <x v="1"/>
    <n v="34819070.067077681"/>
    <n v="34787213.488955729"/>
  </r>
  <r>
    <d v="2006-12-01T00:00:00"/>
    <x v="1"/>
    <n v="30628855.049845826"/>
    <n v="31956591.121040065"/>
  </r>
  <r>
    <d v="2007-01-01T00:00:00"/>
    <x v="2"/>
    <n v="35962110.837939881"/>
    <n v="33850048.204497583"/>
  </r>
  <r>
    <d v="2007-02-01T00:00:00"/>
    <x v="2"/>
    <n v="33141678.929544702"/>
    <n v="32380248.665975172"/>
  </r>
  <r>
    <d v="2007-03-01T00:00:00"/>
    <x v="2"/>
    <n v="35746999.2179965"/>
    <n v="33911287.373535514"/>
  </r>
  <r>
    <d v="2007-04-01T00:00:00"/>
    <x v="2"/>
    <n v="32385813.603487249"/>
    <n v="31311312.15397213"/>
  </r>
  <r>
    <d v="2007-05-01T00:00:00"/>
    <x v="2"/>
    <n v="34558424.709674537"/>
    <n v="33801995.139997616"/>
  </r>
  <r>
    <d v="2007-06-01T00:00:00"/>
    <x v="2"/>
    <n v="34409900.996462971"/>
    <n v="32740089.458133057"/>
  </r>
  <r>
    <d v="2007-07-01T00:00:00"/>
    <x v="2"/>
    <n v="32033151.863009609"/>
    <n v="34267457.083097368"/>
  </r>
  <r>
    <d v="2007-08-01T00:00:00"/>
    <x v="2"/>
    <n v="35594143.633139156"/>
    <n v="34755814.503718533"/>
  </r>
  <r>
    <d v="2007-09-01T00:00:00"/>
    <x v="2"/>
    <n v="32736813.332064744"/>
    <n v="33031113.883185841"/>
  </r>
  <r>
    <d v="2007-10-01T00:00:00"/>
    <x v="2"/>
    <n v="34814745.584050432"/>
    <n v="35014298.74683395"/>
  </r>
  <r>
    <d v="2007-11-01T00:00:00"/>
    <x v="2"/>
    <n v="33442923.218425829"/>
    <n v="35172796.89520821"/>
  </r>
  <r>
    <d v="2007-12-01T00:00:00"/>
    <x v="2"/>
    <n v="29932218.754204392"/>
    <n v="32111801.138061255"/>
  </r>
  <r>
    <d v="2008-01-01T00:00:00"/>
    <x v="3"/>
    <n v="34905523.049873188"/>
    <n v="34212594.27182693"/>
  </r>
  <r>
    <d v="2008-02-01T00:00:00"/>
    <x v="3"/>
    <n v="32971074.271040484"/>
    <n v="32817610.973924503"/>
  </r>
  <r>
    <d v="2008-03-01T00:00:00"/>
    <x v="3"/>
    <n v="33675988.301156245"/>
    <n v="32254126.831991579"/>
  </r>
  <r>
    <d v="2008-04-01T00:00:00"/>
    <x v="3"/>
    <n v="32942973.450524684"/>
    <n v="34142792.939175792"/>
  </r>
  <r>
    <d v="2008-05-01T00:00:00"/>
    <x v="3"/>
    <n v="32719103.365861006"/>
    <n v="32972965.545265459"/>
  </r>
  <r>
    <d v="2008-06-01T00:00:00"/>
    <x v="3"/>
    <n v="32968048.28211417"/>
    <n v="32780112.780538596"/>
  </r>
  <r>
    <d v="2008-07-01T00:00:00"/>
    <x v="3"/>
    <n v="31929107.93319986"/>
    <n v="34830973.238793664"/>
  </r>
  <r>
    <d v="2008-08-01T00:00:00"/>
    <x v="3"/>
    <n v="31818715.437265437"/>
    <n v="33253549.372695282"/>
  </r>
  <r>
    <d v="2008-09-01T00:00:00"/>
    <x v="3"/>
    <n v="31763423.735970922"/>
    <n v="33922305.491326287"/>
  </r>
  <r>
    <d v="2008-10-01T00:00:00"/>
    <x v="3"/>
    <n v="31969263.423501484"/>
    <n v="34132828.51231432"/>
  </r>
  <r>
    <d v="2008-11-01T00:00:00"/>
    <x v="3"/>
    <n v="30139735.496248577"/>
    <n v="32092474.047950592"/>
  </r>
  <r>
    <d v="2008-12-01T00:00:00"/>
    <x v="3"/>
    <n v="27284384.253243946"/>
    <n v="32012387.17250713"/>
  </r>
  <r>
    <d v="2009-01-01T00:00:00"/>
    <x v="4"/>
    <n v="28849145.935590561"/>
    <n v="31321722.843474697"/>
  </r>
  <r>
    <d v="2009-02-01T00:00:00"/>
    <x v="4"/>
    <n v="26956342.129380018"/>
    <n v="29540919.229490042"/>
  </r>
  <r>
    <d v="2009-03-01T00:00:00"/>
    <x v="4"/>
    <n v="29227016.300310459"/>
    <n v="31906454.845803387"/>
  </r>
  <r>
    <d v="2009-04-01T00:00:00"/>
    <x v="4"/>
    <n v="27572440.722535033"/>
    <n v="29668711.087068841"/>
  </r>
  <r>
    <d v="2009-05-01T00:00:00"/>
    <x v="4"/>
    <n v="26054244.423496928"/>
    <n v="29621347.338450633"/>
  </r>
  <r>
    <d v="2009-06-01T00:00:00"/>
    <x v="4"/>
    <n v="27805448.272619553"/>
    <n v="31074451.052306656"/>
  </r>
  <r>
    <d v="2009-07-01T00:00:00"/>
    <x v="4"/>
    <n v="28020880.106031932"/>
    <n v="32152590.568269935"/>
  </r>
  <r>
    <d v="2009-08-01T00:00:00"/>
    <x v="4"/>
    <n v="30298754.52771467"/>
    <n v="30068345.245862704"/>
  </r>
  <r>
    <d v="2009-09-01T00:00:00"/>
    <x v="4"/>
    <n v="30031126.612114679"/>
    <n v="30921400.075878754"/>
  </r>
  <r>
    <d v="2009-10-01T00:00:00"/>
    <x v="4"/>
    <n v="30792023.504983552"/>
    <n v="30481724.899498813"/>
  </r>
  <r>
    <d v="2009-11-01T00:00:00"/>
    <x v="4"/>
    <n v="30321482.124312438"/>
    <n v="30905152.445489056"/>
  </r>
  <r>
    <d v="2009-12-01T00:00:00"/>
    <x v="4"/>
    <n v="28853077.940910172"/>
    <n v="30601058.142755527"/>
  </r>
  <r>
    <d v="2010-01-01T00:00:00"/>
    <x v="5"/>
    <n v="30374399.927864909"/>
    <n v="29409938.319355465"/>
  </r>
  <r>
    <d v="2010-02-01T00:00:00"/>
    <x v="5"/>
    <n v="28081042.947897345"/>
    <n v="28832229.036893882"/>
  </r>
  <r>
    <d v="2010-03-01T00:00:00"/>
    <x v="5"/>
    <n v="31106132.340711989"/>
    <n v="32078336.239806488"/>
  </r>
  <r>
    <d v="2010-04-01T00:00:00"/>
    <x v="5"/>
    <n v="29031854.548955541"/>
    <n v="29789365.095705338"/>
  </r>
  <r>
    <d v="2010-05-01T00:00:00"/>
    <x v="5"/>
    <n v="30332891.000103939"/>
    <n v="29960856.066856854"/>
  </r>
  <r>
    <d v="2010-06-01T00:00:00"/>
    <x v="5"/>
    <n v="32055991.678814385"/>
    <n v="31667370.508867308"/>
  </r>
  <r>
    <d v="2010-07-01T00:00:00"/>
    <x v="5"/>
    <n v="31434687.972987365"/>
    <n v="31692158.396307848"/>
  </r>
  <r>
    <d v="2010-08-01T00:00:00"/>
    <x v="5"/>
    <n v="33132054.446981192"/>
    <n v="30839197.451867163"/>
  </r>
  <r>
    <d v="2010-09-01T00:00:00"/>
    <x v="5"/>
    <n v="31114045.918627713"/>
    <n v="30546751.297667958"/>
  </r>
  <r>
    <d v="2010-10-01T00:00:00"/>
    <x v="5"/>
    <n v="31324725.882925775"/>
    <n v="29088280.50114999"/>
  </r>
  <r>
    <d v="2010-11-01T00:00:00"/>
    <x v="5"/>
    <n v="31302721.549692102"/>
    <n v="31560817.956877865"/>
  </r>
  <r>
    <d v="2010-12-01T00:00:00"/>
    <x v="5"/>
    <n v="29162683.79443774"/>
    <n v="30491338.762160726"/>
  </r>
  <r>
    <d v="2011-01-01T00:00:00"/>
    <x v="6"/>
    <n v="32622453.115325075"/>
    <n v="29657297.692069165"/>
  </r>
  <r>
    <d v="2011-02-01T00:00:00"/>
    <x v="6"/>
    <n v="30069138.4645341"/>
    <n v="29125663.087453846"/>
  </r>
  <r>
    <d v="2011-03-01T00:00:00"/>
    <x v="6"/>
    <n v="33521993.988199789"/>
    <n v="32809479.729905911"/>
  </r>
  <r>
    <d v="2011-04-01T00:00:00"/>
    <x v="6"/>
    <n v="29790483.970162548"/>
    <n v="29455638.287820462"/>
  </r>
  <r>
    <d v="2011-05-01T00:00:00"/>
    <x v="6"/>
    <n v="30514888.89513151"/>
    <n v="30927525.653707918"/>
  </r>
  <r>
    <d v="2011-06-01T00:00:00"/>
    <x v="6"/>
    <n v="31332686.678045858"/>
    <n v="31223609.713887125"/>
  </r>
  <r>
    <d v="2011-07-01T00:00:00"/>
    <x v="6"/>
    <n v="31048378.097471207"/>
    <n v="30529087.38719032"/>
  </r>
  <r>
    <d v="2011-08-01T00:00:00"/>
    <x v="6"/>
    <n v="33761562.440655842"/>
    <n v="31828904.377641357"/>
  </r>
  <r>
    <d v="2011-09-01T00:00:00"/>
    <x v="6"/>
    <n v="31947935.858446322"/>
    <n v="31542824.185383372"/>
  </r>
  <r>
    <d v="2011-10-01T00:00:00"/>
    <x v="6"/>
    <n v="32934221.898680408"/>
    <n v="30164984.07509635"/>
  </r>
  <r>
    <d v="2011-11-01T00:00:00"/>
    <x v="6"/>
    <n v="32118203.797977068"/>
    <n v="31773621.321206875"/>
  </r>
  <r>
    <d v="2011-12-01T00:00:00"/>
    <x v="6"/>
    <n v="29560112.105370279"/>
    <n v="29489529.125505097"/>
  </r>
  <r>
    <d v="2012-01-01T00:00:00"/>
    <x v="7"/>
    <n v="33097914.661556832"/>
    <n v="30082589.814226691"/>
  </r>
  <r>
    <d v="2012-02-01T00:00:00"/>
    <x v="7"/>
    <n v="31432067.424907692"/>
    <n v="29234136.688538145"/>
  </r>
  <r>
    <d v="2012-03-01T00:00:00"/>
    <x v="7"/>
    <n v="32610967.549940124"/>
    <n v="31070475.247710139"/>
  </r>
  <r>
    <d v="2012-04-01T00:00:00"/>
    <x v="7"/>
    <n v="30118053.504457429"/>
    <n v="28793022.773070559"/>
  </r>
  <r>
    <d v="2012-05-01T00:00:00"/>
    <x v="7"/>
    <n v="32039785.029330183"/>
    <n v="31548635.156712044"/>
  </r>
  <r>
    <d v="2012-06-01T00:00:00"/>
    <x v="7"/>
    <n v="32369984.509227082"/>
    <n v="30636472.177847821"/>
  </r>
  <r>
    <d v="2012-07-01T00:00:00"/>
    <x v="7"/>
    <n v="32673879.188200943"/>
    <n v="31691574.354887981"/>
  </r>
  <r>
    <d v="2012-08-01T00:00:00"/>
    <x v="7"/>
    <n v="33207960.610965997"/>
    <n v="32179931.775509145"/>
  </r>
  <r>
    <d v="2012-09-01T00:00:00"/>
    <x v="7"/>
    <n v="30143633.786629554"/>
    <n v="29890816.351359785"/>
  </r>
  <r>
    <d v="2012-10-01T00:00:00"/>
    <x v="7"/>
    <n v="31754112.792993777"/>
    <n v="31609071.817391906"/>
  </r>
  <r>
    <d v="2012-11-01T00:00:00"/>
    <x v="7"/>
    <n v="31052952.606975973"/>
    <n v="31709976.618458342"/>
  </r>
  <r>
    <d v="2012-12-01T00:00:00"/>
    <x v="7"/>
    <n v="27355168.154814415"/>
    <n v="28648980.86131138"/>
  </r>
  <r>
    <d v="2013-01-01T00:00:00"/>
    <x v="8"/>
    <n v="31454796.749053448"/>
    <n v="30934072.706462096"/>
  </r>
  <r>
    <d v="2013-02-01T00:00:00"/>
    <x v="8"/>
    <n v="28621464.973133311"/>
    <n v="28341809.522647575"/>
  </r>
  <r>
    <d v="2013-03-01T00:00:00"/>
    <x v="8"/>
    <n v="30079625.096221432"/>
    <n v="29291762.049609333"/>
  </r>
  <r>
    <d v="2013-04-01T00:00:00"/>
    <x v="8"/>
    <n v="29557113.807281584"/>
    <n v="29661177.042287879"/>
  </r>
  <r>
    <d v="2013-05-01T00:00:00"/>
    <x v="8"/>
    <n v="29892333.306250855"/>
    <n v="30909056.980885264"/>
  </r>
  <r>
    <d v="2013-06-01T00:00:00"/>
    <x v="8"/>
    <n v="29757587.90078669"/>
    <n v="29473401.1687303"/>
  </r>
  <r>
    <d v="2013-07-01T00:00:00"/>
    <x v="8"/>
    <n v="30029944.468078002"/>
    <n v="32243571.841122705"/>
  </r>
  <r>
    <d v="2013-08-01T00:00:00"/>
    <x v="8"/>
    <n v="31034762.655809991"/>
    <n v="30740412.699314054"/>
  </r>
  <r>
    <d v="2013-09-01T00:00:00"/>
    <x v="8"/>
    <n v="29984275.784078471"/>
    <n v="29924473.711824104"/>
  </r>
  <r>
    <d v="2013-10-01T00:00:00"/>
    <x v="8"/>
    <n v="31392134.936166354"/>
    <n v="31073161.666719209"/>
  </r>
  <r>
    <d v="2013-11-01T00:00:00"/>
    <x v="8"/>
    <n v="30556913.865457237"/>
    <n v="30915503.032110874"/>
  </r>
  <r>
    <d v="2013-12-01T00:00:00"/>
    <x v="8"/>
    <n v="27592562.507682629"/>
    <n v="29500463.753546793"/>
  </r>
  <r>
    <d v="2014-01-01T00:00:00"/>
    <x v="9"/>
    <m/>
    <n v="30808175.874531679"/>
  </r>
  <r>
    <d v="2014-02-01T00:00:00"/>
    <x v="9"/>
    <m/>
    <n v="28372286.32352047"/>
  </r>
  <r>
    <d v="2014-03-01T00:00:00"/>
    <x v="9"/>
    <m/>
    <n v="30067540.578778457"/>
  </r>
  <r>
    <d v="2014-04-01T00:00:00"/>
    <x v="9"/>
    <m/>
    <n v="29117583.851697166"/>
  </r>
  <r>
    <d v="2014-05-01T00:00:00"/>
    <x v="9"/>
    <m/>
    <n v="30317691.017405603"/>
  </r>
  <r>
    <d v="2014-06-01T00:00:00"/>
    <x v="9"/>
    <m/>
    <n v="30369681.547878928"/>
  </r>
  <r>
    <d v="2014-07-01T00:00:00"/>
    <x v="9"/>
    <m/>
    <n v="32287941.358677052"/>
  </r>
  <r>
    <d v="2014-08-01T00:00:00"/>
    <x v="9"/>
    <m/>
    <n v="30158435.518264621"/>
  </r>
  <r>
    <d v="2014-09-01T00:00:00"/>
    <x v="9"/>
    <m/>
    <n v="31036382.785457678"/>
  </r>
  <r>
    <d v="2014-10-01T00:00:00"/>
    <x v="9"/>
    <m/>
    <n v="31246142.548289917"/>
  </r>
  <r>
    <d v="2014-11-01T00:00:00"/>
    <x v="9"/>
    <m/>
    <n v="29997052.180013906"/>
  </r>
  <r>
    <d v="2014-12-01T00:00:00"/>
    <x v="9"/>
    <m/>
    <n v="30191609.175079398"/>
  </r>
  <r>
    <d v="2015-01-01T00:00:00"/>
    <x v="10"/>
    <m/>
    <n v="30103137.126954332"/>
  </r>
  <r>
    <d v="2015-02-01T00:00:00"/>
    <x v="10"/>
    <m/>
    <n v="28473155.830754083"/>
  </r>
  <r>
    <d v="2015-03-01T00:00:00"/>
    <x v="10"/>
    <m/>
    <n v="30976524.525473535"/>
  </r>
  <r>
    <d v="2015-04-01T00:00:00"/>
    <x v="10"/>
    <m/>
    <n v="29220164.199303281"/>
  </r>
  <r>
    <d v="2015-05-01T00:00:00"/>
    <x v="10"/>
    <m/>
    <n v="29620237.579296041"/>
  </r>
  <r>
    <d v="2015-06-01T00:00:00"/>
    <x v="10"/>
    <m/>
    <n v="31305186.771832868"/>
  </r>
  <r>
    <d v="2015-07-01T00:00:00"/>
    <x v="10"/>
    <m/>
    <n v="32418516.195104733"/>
  </r>
  <r>
    <d v="2015-08-01T00:00:00"/>
    <x v="10"/>
    <m/>
    <n v="30290150.582537316"/>
  </r>
  <r>
    <d v="2015-09-01T00:00:00"/>
    <x v="10"/>
    <m/>
    <n v="31163608.502676986"/>
  </r>
  <r>
    <d v="2015-10-01T00:00:00"/>
    <x v="10"/>
    <m/>
    <n v="30554157.464187004"/>
  </r>
  <r>
    <d v="2015-11-01T00:00:00"/>
    <x v="10"/>
    <m/>
    <n v="30923582.841159612"/>
  </r>
  <r>
    <d v="2015-12-01T00:00:00"/>
    <x v="10"/>
    <m/>
    <n v="30304558.6098012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2" firstHeaderRow="0" firstDataRow="1" firstDataCol="1"/>
  <pivotFields count="6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4" showAll="0" defaultSubtotal="0"/>
    <pivotField dataField="1" showAll="0" defaultSubtotal="0"/>
    <pivotField numFmtId="165" showAll="0" defaultSubtotal="0"/>
    <pivotField dataField="1" dragToRow="0" dragToCol="0" dragToPag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Interval " fld="2" baseField="0" baseItem="0" numFmtId="166"/>
    <dataField name="Predicted Value " fld="3" baseField="0" baseItem="0" numFmtId="166"/>
    <dataField name="Absolute % Error 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2" firstHeaderRow="0" firstDataRow="1" firstDataCol="1"/>
  <pivotFields count="5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4" showAll="0" defaultSubtotal="0"/>
    <pivotField dataField="1" showAll="0" defaultSubtotal="0"/>
    <pivotField numFmtId="165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2">
    <i>
      <x/>
    </i>
    <i i="1">
      <x v="1"/>
    </i>
  </colItems>
  <dataFields count="2">
    <dataField name="Interval " fld="2" baseField="0" baseItem="0" numFmtId="166"/>
    <dataField name="Predict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4" firstHeaderRow="0" firstDataRow="1" firstDataCol="1"/>
  <pivotFields count="4">
    <pivotField numFmtId="17" showAll="0" defaultSubtotal="0"/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/>
    <pivotField dataField="1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Interval 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37"/>
  <sheetViews>
    <sheetView workbookViewId="0">
      <selection activeCell="N9" sqref="N9"/>
    </sheetView>
  </sheetViews>
  <sheetFormatPr defaultRowHeight="15"/>
  <cols>
    <col min="1" max="1" width="15" customWidth="1"/>
    <col min="2" max="2" width="10.5703125" bestFit="1" customWidth="1"/>
  </cols>
  <sheetData>
    <row r="1" spans="1:28">
      <c r="AA1" t="s">
        <v>1</v>
      </c>
      <c r="AB1" t="s">
        <v>6</v>
      </c>
    </row>
    <row r="2" spans="1:28">
      <c r="A2" t="s">
        <v>0</v>
      </c>
      <c r="B2" s="4" t="s">
        <v>35</v>
      </c>
      <c r="AA2">
        <v>1995</v>
      </c>
      <c r="AB2">
        <v>1</v>
      </c>
    </row>
    <row r="3" spans="1:28">
      <c r="AA3">
        <v>1996</v>
      </c>
      <c r="AB3">
        <v>2</v>
      </c>
    </row>
    <row r="4" spans="1:28">
      <c r="A4" t="s">
        <v>4</v>
      </c>
      <c r="B4" s="1" t="s">
        <v>1</v>
      </c>
      <c r="C4" s="1" t="s">
        <v>6</v>
      </c>
      <c r="AA4">
        <v>1997</v>
      </c>
      <c r="AB4">
        <v>3</v>
      </c>
    </row>
    <row r="5" spans="1:28">
      <c r="A5" t="s">
        <v>2</v>
      </c>
      <c r="B5" s="3">
        <v>2005</v>
      </c>
      <c r="C5" s="3">
        <v>1</v>
      </c>
      <c r="AA5">
        <v>1998</v>
      </c>
      <c r="AB5">
        <v>4</v>
      </c>
    </row>
    <row r="6" spans="1:28">
      <c r="A6" t="s">
        <v>3</v>
      </c>
      <c r="B6" s="3">
        <v>2013</v>
      </c>
      <c r="C6" s="3">
        <v>12</v>
      </c>
      <c r="AA6">
        <v>1999</v>
      </c>
      <c r="AB6">
        <v>5</v>
      </c>
    </row>
    <row r="7" spans="1:28">
      <c r="AA7">
        <v>2000</v>
      </c>
      <c r="AB7">
        <v>6</v>
      </c>
    </row>
    <row r="8" spans="1:28">
      <c r="A8" t="s">
        <v>7</v>
      </c>
      <c r="B8" s="2">
        <v>2</v>
      </c>
      <c r="C8" s="1" t="s">
        <v>8</v>
      </c>
      <c r="AA8">
        <v>2001</v>
      </c>
      <c r="AB8">
        <v>7</v>
      </c>
    </row>
    <row r="9" spans="1:28">
      <c r="AA9">
        <v>2002</v>
      </c>
      <c r="AB9">
        <v>8</v>
      </c>
    </row>
    <row r="10" spans="1:28">
      <c r="A10" t="s">
        <v>5</v>
      </c>
      <c r="B10" s="1" t="s">
        <v>1</v>
      </c>
      <c r="C10" s="1" t="s">
        <v>6</v>
      </c>
      <c r="AA10">
        <v>2003</v>
      </c>
      <c r="AB10">
        <v>9</v>
      </c>
    </row>
    <row r="11" spans="1:28">
      <c r="A11" t="s">
        <v>2</v>
      </c>
      <c r="B11" s="3">
        <v>2014</v>
      </c>
      <c r="C11" s="3">
        <v>1</v>
      </c>
      <c r="E11" s="1" t="s">
        <v>9</v>
      </c>
      <c r="AA11">
        <v>2004</v>
      </c>
      <c r="AB11">
        <v>10</v>
      </c>
    </row>
    <row r="12" spans="1:28">
      <c r="A12" t="s">
        <v>3</v>
      </c>
      <c r="B12" s="3">
        <v>2015</v>
      </c>
      <c r="C12" s="3">
        <v>12</v>
      </c>
      <c r="E12" s="3" t="e">
        <f ca="1">MyMonthsCount(B11,C11,B12,C12)</f>
        <v>#NAME?</v>
      </c>
      <c r="AA12">
        <v>2005</v>
      </c>
      <c r="AB12">
        <v>11</v>
      </c>
    </row>
    <row r="13" spans="1:28">
      <c r="AA13">
        <v>2006</v>
      </c>
      <c r="AB13">
        <v>12</v>
      </c>
    </row>
    <row r="14" spans="1:28">
      <c r="AA14">
        <v>2007</v>
      </c>
    </row>
    <row r="15" spans="1:28">
      <c r="AA15">
        <v>2008</v>
      </c>
    </row>
    <row r="16" spans="1:28">
      <c r="AA16">
        <v>2009</v>
      </c>
    </row>
    <row r="17" spans="27:27">
      <c r="AA17">
        <v>2010</v>
      </c>
    </row>
    <row r="18" spans="27:27">
      <c r="AA18">
        <v>2011</v>
      </c>
    </row>
    <row r="19" spans="27:27">
      <c r="AA19">
        <v>2012</v>
      </c>
    </row>
    <row r="20" spans="27:27">
      <c r="AA20">
        <v>2013</v>
      </c>
    </row>
    <row r="21" spans="27:27">
      <c r="AA21">
        <v>2014</v>
      </c>
    </row>
    <row r="22" spans="27:27">
      <c r="AA22">
        <v>2015</v>
      </c>
    </row>
    <row r="23" spans="27:27">
      <c r="AA23">
        <v>2016</v>
      </c>
    </row>
    <row r="24" spans="27:27">
      <c r="AA24">
        <v>2017</v>
      </c>
    </row>
    <row r="25" spans="27:27">
      <c r="AA25">
        <v>2018</v>
      </c>
    </row>
    <row r="26" spans="27:27">
      <c r="AA26">
        <v>2019</v>
      </c>
    </row>
    <row r="27" spans="27:27">
      <c r="AA27">
        <v>2020</v>
      </c>
    </row>
    <row r="28" spans="27:27">
      <c r="AA28">
        <v>2021</v>
      </c>
    </row>
    <row r="29" spans="27:27">
      <c r="AA29">
        <v>2022</v>
      </c>
    </row>
    <row r="30" spans="27:27">
      <c r="AA30">
        <v>2023</v>
      </c>
    </row>
    <row r="31" spans="27:27">
      <c r="AA31">
        <v>2024</v>
      </c>
    </row>
    <row r="32" spans="27:27">
      <c r="AA32">
        <v>2025</v>
      </c>
    </row>
    <row r="33" spans="27:27">
      <c r="AA33">
        <v>2026</v>
      </c>
    </row>
    <row r="34" spans="27:27">
      <c r="AA34">
        <v>2027</v>
      </c>
    </row>
    <row r="35" spans="27:27">
      <c r="AA35">
        <v>2028</v>
      </c>
    </row>
    <row r="36" spans="27:27">
      <c r="AA36">
        <v>2029</v>
      </c>
    </row>
    <row r="37" spans="27:27">
      <c r="AA37">
        <v>2030</v>
      </c>
    </row>
  </sheetData>
  <dataValidations count="1">
    <dataValidation type="list" allowBlank="1" showInputMessage="1" showErrorMessage="1" sqref="B8">
      <formula1>"0,1,2,3,4,5"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C5" sqref="C5"/>
    </sheetView>
  </sheetViews>
  <sheetFormatPr defaultRowHeight="15"/>
  <cols>
    <col min="1" max="1" width="5" customWidth="1"/>
    <col min="2" max="2" width="11.5703125" customWidth="1"/>
    <col min="3" max="3" width="17.5703125" customWidth="1"/>
  </cols>
  <sheetData>
    <row r="2" spans="1:3">
      <c r="A2" s="9" t="s">
        <v>47</v>
      </c>
    </row>
    <row r="3" spans="1:3">
      <c r="B3" t="s">
        <v>39</v>
      </c>
      <c r="C3" t="s">
        <v>46</v>
      </c>
    </row>
    <row r="4" spans="1:3">
      <c r="A4" s="6">
        <v>2005</v>
      </c>
      <c r="B4" s="7">
        <v>415128037.37</v>
      </c>
      <c r="C4" s="7">
        <v>407210997.54851454</v>
      </c>
    </row>
    <row r="5" spans="1:3">
      <c r="A5" s="6">
        <v>2006</v>
      </c>
      <c r="B5" s="7">
        <v>409556912.35000002</v>
      </c>
      <c r="C5" s="7">
        <v>400849187.75721174</v>
      </c>
    </row>
    <row r="6" spans="1:3">
      <c r="A6" s="6">
        <v>2007</v>
      </c>
      <c r="B6" s="7">
        <v>404758924.67999995</v>
      </c>
      <c r="C6" s="7">
        <v>402348263.2462163</v>
      </c>
    </row>
    <row r="7" spans="1:3">
      <c r="A7" s="6">
        <v>2008</v>
      </c>
      <c r="B7" s="7">
        <v>385087341</v>
      </c>
      <c r="C7" s="7">
        <v>399424721.1783101</v>
      </c>
    </row>
    <row r="8" spans="1:3">
      <c r="A8" s="6">
        <v>2009</v>
      </c>
      <c r="B8" s="7">
        <v>344781982.59999996</v>
      </c>
      <c r="C8" s="7">
        <v>368263877.77434903</v>
      </c>
    </row>
    <row r="9" spans="1:3">
      <c r="A9" s="6">
        <v>2010</v>
      </c>
      <c r="B9" s="7">
        <v>368453232.00999999</v>
      </c>
      <c r="C9" s="7">
        <v>365956639.63351691</v>
      </c>
    </row>
    <row r="10" spans="1:3">
      <c r="A10" s="6">
        <v>2011</v>
      </c>
      <c r="B10" s="7">
        <v>379222059.31</v>
      </c>
      <c r="C10" s="7">
        <v>368528164.63686776</v>
      </c>
    </row>
    <row r="11" spans="1:3">
      <c r="A11" s="6">
        <v>2012</v>
      </c>
      <c r="B11" s="7">
        <v>377856479.81999999</v>
      </c>
      <c r="C11" s="7">
        <v>367095683.63702399</v>
      </c>
    </row>
    <row r="12" spans="1:3">
      <c r="A12" s="6">
        <v>2013</v>
      </c>
      <c r="B12" s="7">
        <v>359953516.05000001</v>
      </c>
      <c r="C12" s="7">
        <v>363008866.17526019</v>
      </c>
    </row>
    <row r="13" spans="1:3">
      <c r="A13" s="6">
        <v>2014</v>
      </c>
      <c r="B13" s="7"/>
      <c r="C13" s="7">
        <v>363970522.75959486</v>
      </c>
    </row>
    <row r="14" spans="1:3">
      <c r="A14" s="6">
        <v>2015</v>
      </c>
      <c r="B14" s="7"/>
      <c r="C14" s="7">
        <v>365352980.22908115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14"/>
  <sheetViews>
    <sheetView workbookViewId="0">
      <selection activeCell="B7" sqref="B7"/>
    </sheetView>
  </sheetViews>
  <sheetFormatPr defaultRowHeight="1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>
      <c r="A2" s="9" t="s">
        <v>47</v>
      </c>
    </row>
    <row r="3" spans="1:5">
      <c r="A3" s="1"/>
      <c r="B3" s="1" t="s">
        <v>39</v>
      </c>
      <c r="C3" s="1" t="s">
        <v>48</v>
      </c>
      <c r="D3" s="1" t="s">
        <v>46</v>
      </c>
      <c r="E3" s="1" t="s">
        <v>48</v>
      </c>
    </row>
    <row r="4" spans="1:5">
      <c r="A4" s="1">
        <v>2005</v>
      </c>
      <c r="B4" s="11">
        <f>GETPIVOTDATA("Interval ",NormalizedAnnualDataSumm!$A$3,"Year",A4)</f>
        <v>415128037.37</v>
      </c>
      <c r="C4" s="11"/>
      <c r="D4" s="11">
        <f>GETPIVOTDATA("Normalized Value ",NormalizedAnnualDataSumm!$A$3,"Year",A4)</f>
        <v>407210997.54851454</v>
      </c>
    </row>
    <row r="5" spans="1:5">
      <c r="A5" s="1">
        <v>2006</v>
      </c>
      <c r="B5" s="11">
        <f>GETPIVOTDATA("Interval ",NormalizedAnnualDataSumm!$A$3,"Year",A5)</f>
        <v>409556912.35000002</v>
      </c>
      <c r="C5" s="12">
        <f>B5/B4-1</f>
        <v>-1.3420257170041472E-2</v>
      </c>
      <c r="D5" s="11">
        <f>GETPIVOTDATA("Normalized Value ",NormalizedAnnualDataSumm!$A$3,"Year",A5)</f>
        <v>400849187.75721174</v>
      </c>
      <c r="E5" s="12">
        <f>D5/D4-1</f>
        <v>-1.562288304982451E-2</v>
      </c>
    </row>
    <row r="6" spans="1:5">
      <c r="A6" s="1">
        <v>2007</v>
      </c>
      <c r="B6" s="11">
        <f>GETPIVOTDATA("Interval ",NormalizedAnnualDataSumm!$A$3,"Year",A6)</f>
        <v>404758924.67999995</v>
      </c>
      <c r="C6" s="12">
        <f t="shared" ref="C6:C12" si="0">B6/B5-1</f>
        <v>-1.1715069445341952E-2</v>
      </c>
      <c r="D6" s="11">
        <f>GETPIVOTDATA("Normalized Value ",NormalizedAnnualDataSumm!$A$3,"Year",A6)</f>
        <v>402348263.2462163</v>
      </c>
      <c r="E6" s="12">
        <f t="shared" ref="E6:E14" si="1">D6/D5-1</f>
        <v>3.7397493491055922E-3</v>
      </c>
    </row>
    <row r="7" spans="1:5">
      <c r="A7" s="1">
        <v>2008</v>
      </c>
      <c r="B7" s="11">
        <f>GETPIVOTDATA("Interval ",NormalizedAnnualDataSumm!$A$3,"Year",A7)</f>
        <v>385087341</v>
      </c>
      <c r="C7" s="12">
        <f t="shared" si="0"/>
        <v>-4.8600741035054851E-2</v>
      </c>
      <c r="D7" s="11">
        <f>GETPIVOTDATA("Normalized Value ",NormalizedAnnualDataSumm!$A$3,"Year",A7)</f>
        <v>399424721.1783101</v>
      </c>
      <c r="E7" s="12">
        <f t="shared" si="1"/>
        <v>-7.2661978066428379E-3</v>
      </c>
    </row>
    <row r="8" spans="1:5">
      <c r="A8" s="1">
        <v>2009</v>
      </c>
      <c r="B8" s="11">
        <f>GETPIVOTDATA("Interval ",NormalizedAnnualDataSumm!$A$3,"Year",A8)</f>
        <v>344781982.59999996</v>
      </c>
      <c r="C8" s="12">
        <f t="shared" si="0"/>
        <v>-0.10466549820966464</v>
      </c>
      <c r="D8" s="11">
        <f>GETPIVOTDATA("Normalized Value ",NormalizedAnnualDataSumm!$A$3,"Year",A8)</f>
        <v>368263877.77434903</v>
      </c>
      <c r="E8" s="12">
        <f t="shared" si="1"/>
        <v>-7.8014308458515091E-2</v>
      </c>
    </row>
    <row r="9" spans="1:5">
      <c r="A9" s="1">
        <v>2010</v>
      </c>
      <c r="B9" s="11">
        <f>GETPIVOTDATA("Interval ",NormalizedAnnualDataSumm!$A$3,"Year",A9)</f>
        <v>368453232.00999999</v>
      </c>
      <c r="C9" s="12">
        <f t="shared" si="0"/>
        <v>6.865570303730828E-2</v>
      </c>
      <c r="D9" s="11">
        <f>GETPIVOTDATA("Normalized Value ",NormalizedAnnualDataSumm!$A$3,"Year",A9)</f>
        <v>365956639.63351691</v>
      </c>
      <c r="E9" s="12">
        <f t="shared" si="1"/>
        <v>-6.2651763588007503E-3</v>
      </c>
    </row>
    <row r="10" spans="1:5">
      <c r="A10" s="1">
        <v>2011</v>
      </c>
      <c r="B10" s="11">
        <f>GETPIVOTDATA("Interval ",NormalizedAnnualDataSumm!$A$3,"Year",A10)</f>
        <v>379222059.31</v>
      </c>
      <c r="C10" s="12">
        <f t="shared" si="0"/>
        <v>2.9227121285525071E-2</v>
      </c>
      <c r="D10" s="11">
        <f>GETPIVOTDATA("Normalized Value ",NormalizedAnnualDataSumm!$A$3,"Year",A10)</f>
        <v>368528164.63686776</v>
      </c>
      <c r="E10" s="12">
        <f t="shared" si="1"/>
        <v>7.0268570777294315E-3</v>
      </c>
    </row>
    <row r="11" spans="1:5">
      <c r="A11" s="1">
        <v>2012</v>
      </c>
      <c r="B11" s="11">
        <f>GETPIVOTDATA("Interval ",NormalizedAnnualDataSumm!$A$3,"Year",A11)</f>
        <v>377856479.81999999</v>
      </c>
      <c r="C11" s="12">
        <f t="shared" si="0"/>
        <v>-3.6010022530986729E-3</v>
      </c>
      <c r="D11" s="11">
        <f>GETPIVOTDATA("Normalized Value ",NormalizedAnnualDataSumm!$A$3,"Year",A11)</f>
        <v>367095683.63702399</v>
      </c>
      <c r="E11" s="12">
        <f t="shared" si="1"/>
        <v>-3.8870326268151123E-3</v>
      </c>
    </row>
    <row r="12" spans="1:5">
      <c r="A12" s="1">
        <v>2013</v>
      </c>
      <c r="B12" s="11">
        <f>GETPIVOTDATA("Interval ",NormalizedAnnualDataSumm!$A$3,"Year",A12)</f>
        <v>359953516.05000001</v>
      </c>
      <c r="C12" s="12">
        <f t="shared" si="0"/>
        <v>-4.7380327521519439E-2</v>
      </c>
      <c r="D12" s="11">
        <f>GETPIVOTDATA("Normalized Value ",NormalizedAnnualDataSumm!$A$3,"Year",A12)</f>
        <v>363008866.17526019</v>
      </c>
      <c r="E12" s="12">
        <f t="shared" si="1"/>
        <v>-1.1132839866907163E-2</v>
      </c>
    </row>
    <row r="13" spans="1:5">
      <c r="A13" s="15">
        <v>2014</v>
      </c>
      <c r="B13" s="14"/>
      <c r="C13" s="13"/>
      <c r="D13" s="14">
        <f>GETPIVOTDATA("Normalized Value ",NormalizedAnnualDataSumm!$A$3,"Year",A13)</f>
        <v>363970522.75959486</v>
      </c>
      <c r="E13" s="13">
        <f t="shared" si="1"/>
        <v>2.6491269881832036E-3</v>
      </c>
    </row>
    <row r="14" spans="1:5">
      <c r="A14" s="15">
        <v>2015</v>
      </c>
      <c r="B14" s="14"/>
      <c r="C14" s="13"/>
      <c r="D14" s="14">
        <f>GETPIVOTDATA("Normalized Value ",NormalizedAnnualDataSumm!$A$3,"Year",A14)</f>
        <v>365352980.22908115</v>
      </c>
      <c r="E14" s="13">
        <f t="shared" si="1"/>
        <v>3.7982676701524554E-3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29"/>
  <sheetViews>
    <sheetView topLeftCell="A13" workbookViewId="0">
      <selection activeCell="E16" sqref="E16:I28"/>
    </sheetView>
  </sheetViews>
  <sheetFormatPr defaultRowHeight="15"/>
  <cols>
    <col min="1" max="1" width="13.85546875" customWidth="1"/>
    <col min="2" max="2" width="19.85546875" customWidth="1"/>
    <col min="3" max="5" width="9.5703125" customWidth="1"/>
    <col min="6" max="6" width="12" bestFit="1" customWidth="1"/>
    <col min="7" max="7" width="0" hidden="1" customWidth="1"/>
    <col min="8" max="8" width="15.85546875" bestFit="1" customWidth="1"/>
  </cols>
  <sheetData>
    <row r="1" spans="1:9">
      <c r="A1" t="s">
        <v>53</v>
      </c>
      <c r="E1" s="42" t="s">
        <v>58</v>
      </c>
      <c r="F1" s="42"/>
      <c r="G1" s="42"/>
      <c r="H1" s="42"/>
      <c r="I1" s="42"/>
    </row>
    <row r="2" spans="1:9">
      <c r="A2" s="1" t="s">
        <v>1</v>
      </c>
      <c r="B2" s="1" t="s">
        <v>54</v>
      </c>
      <c r="C2" s="1" t="s">
        <v>48</v>
      </c>
      <c r="D2" s="1"/>
      <c r="E2" s="1" t="s">
        <v>1</v>
      </c>
      <c r="F2" s="1" t="s">
        <v>53</v>
      </c>
      <c r="G2" s="29" t="s">
        <v>55</v>
      </c>
      <c r="H2" s="1" t="s">
        <v>57</v>
      </c>
      <c r="I2" s="29" t="s">
        <v>48</v>
      </c>
    </row>
    <row r="3" spans="1:9">
      <c r="A3" s="1">
        <v>2005</v>
      </c>
      <c r="B3" s="30">
        <f>NormalizedAnnualDataSumm2!B4</f>
        <v>415128037.37</v>
      </c>
      <c r="C3" s="11"/>
      <c r="D3" s="11"/>
      <c r="E3" s="1">
        <v>2005</v>
      </c>
      <c r="F3" s="31">
        <v>408742729</v>
      </c>
      <c r="G3" s="32">
        <f t="shared" ref="G3:G11" si="0">F3/$B3</f>
        <v>0.98461846034189004</v>
      </c>
      <c r="H3" s="11">
        <f t="shared" ref="H3:H11" si="1">$B18*G3</f>
        <v>400947465.44050354</v>
      </c>
      <c r="I3" s="35"/>
    </row>
    <row r="4" spans="1:9">
      <c r="A4" s="1">
        <v>2006</v>
      </c>
      <c r="B4" s="30">
        <f>NormalizedAnnualDataSumm2!B5</f>
        <v>409556912.35000002</v>
      </c>
      <c r="C4" s="12">
        <f>B4/B3-1</f>
        <v>-1.3420257170041472E-2</v>
      </c>
      <c r="D4" s="12"/>
      <c r="E4" s="1">
        <v>2006</v>
      </c>
      <c r="F4" s="31">
        <v>402804822</v>
      </c>
      <c r="G4" s="32">
        <f t="shared" si="0"/>
        <v>0.98351367014841196</v>
      </c>
      <c r="H4" s="11">
        <f t="shared" si="1"/>
        <v>394240655.82710522</v>
      </c>
      <c r="I4" s="33">
        <f>H4/H3-1</f>
        <v>-1.6727402444182693E-2</v>
      </c>
    </row>
    <row r="5" spans="1:9">
      <c r="A5" s="1">
        <v>2007</v>
      </c>
      <c r="B5" s="30">
        <f>NormalizedAnnualDataSumm2!B6</f>
        <v>404758924.67999995</v>
      </c>
      <c r="C5" s="12">
        <f t="shared" ref="C5:C11" si="2">B5/B4-1</f>
        <v>-1.1715069445341952E-2</v>
      </c>
      <c r="D5" s="12"/>
      <c r="E5" s="1">
        <v>2007</v>
      </c>
      <c r="F5" s="31">
        <v>397763768</v>
      </c>
      <c r="G5" s="32">
        <f t="shared" si="0"/>
        <v>0.98271772096061805</v>
      </c>
      <c r="H5" s="11">
        <f t="shared" si="1"/>
        <v>395394768.28978449</v>
      </c>
      <c r="I5" s="33">
        <f t="shared" ref="I5:I13" si="3">H5/H4-1</f>
        <v>2.9274313686851183E-3</v>
      </c>
    </row>
    <row r="6" spans="1:9">
      <c r="A6" s="1">
        <v>2008</v>
      </c>
      <c r="B6" s="30">
        <f>NormalizedAnnualDataSumm2!B7</f>
        <v>385087341</v>
      </c>
      <c r="C6" s="12">
        <f t="shared" si="2"/>
        <v>-4.8600741035054851E-2</v>
      </c>
      <c r="D6" s="12"/>
      <c r="E6" s="1">
        <v>2008</v>
      </c>
      <c r="F6" s="31">
        <v>380372511</v>
      </c>
      <c r="G6" s="32">
        <f t="shared" si="0"/>
        <v>0.98775646587665944</v>
      </c>
      <c r="H6" s="11">
        <f t="shared" si="1"/>
        <v>394534350.97485769</v>
      </c>
      <c r="I6" s="33">
        <f t="shared" si="3"/>
        <v>-2.1760968630121225E-3</v>
      </c>
    </row>
    <row r="7" spans="1:9">
      <c r="A7" s="1">
        <v>2009</v>
      </c>
      <c r="B7" s="30">
        <f>NormalizedAnnualDataSumm2!B8</f>
        <v>344781982.59999996</v>
      </c>
      <c r="C7" s="12">
        <f t="shared" si="2"/>
        <v>-0.10466549820966464</v>
      </c>
      <c r="D7" s="12"/>
      <c r="E7" s="1">
        <v>2009</v>
      </c>
      <c r="F7" s="31">
        <v>341075319</v>
      </c>
      <c r="G7" s="32">
        <f t="shared" si="0"/>
        <v>0.98924925376886574</v>
      </c>
      <c r="H7" s="11">
        <f t="shared" si="1"/>
        <v>364304766.27830356</v>
      </c>
      <c r="I7" s="33">
        <f t="shared" si="3"/>
        <v>-7.6620919374598473E-2</v>
      </c>
    </row>
    <row r="8" spans="1:9">
      <c r="A8" s="1">
        <v>2010</v>
      </c>
      <c r="B8" s="30">
        <f>NormalizedAnnualDataSumm2!B9</f>
        <v>368453232.00999999</v>
      </c>
      <c r="C8" s="12">
        <f t="shared" si="2"/>
        <v>6.865570303730828E-2</v>
      </c>
      <c r="D8" s="12"/>
      <c r="E8" s="1">
        <v>2010</v>
      </c>
      <c r="F8" s="31">
        <v>360896551</v>
      </c>
      <c r="G8" s="32">
        <f t="shared" si="0"/>
        <v>0.97949080004326061</v>
      </c>
      <c r="H8" s="11">
        <f t="shared" si="1"/>
        <v>358451161.73577666</v>
      </c>
      <c r="I8" s="33">
        <f t="shared" si="3"/>
        <v>-1.6067878008642733E-2</v>
      </c>
    </row>
    <row r="9" spans="1:9">
      <c r="A9" s="1">
        <v>2011</v>
      </c>
      <c r="B9" s="30">
        <f>NormalizedAnnualDataSumm2!B10</f>
        <v>379222059.31</v>
      </c>
      <c r="C9" s="12">
        <f t="shared" si="2"/>
        <v>2.9227121285525071E-2</v>
      </c>
      <c r="D9" s="12"/>
      <c r="E9" s="1">
        <v>2011</v>
      </c>
      <c r="F9" s="31">
        <v>370522725</v>
      </c>
      <c r="G9" s="32">
        <f t="shared" si="0"/>
        <v>0.97706005202907087</v>
      </c>
      <c r="H9" s="11">
        <f t="shared" si="1"/>
        <v>360074147.71427602</v>
      </c>
      <c r="I9" s="33">
        <f t="shared" si="3"/>
        <v>4.527774357433012E-3</v>
      </c>
    </row>
    <row r="10" spans="1:9">
      <c r="A10" s="1">
        <v>2012</v>
      </c>
      <c r="B10" s="30">
        <f>NormalizedAnnualDataSumm2!B11</f>
        <v>377856479.81999999</v>
      </c>
      <c r="C10" s="12">
        <f t="shared" si="2"/>
        <v>-3.6010022530986729E-3</v>
      </c>
      <c r="D10" s="12"/>
      <c r="E10" s="1">
        <v>2012</v>
      </c>
      <c r="F10" s="31">
        <v>370402101</v>
      </c>
      <c r="G10" s="32">
        <f t="shared" si="0"/>
        <v>0.98027193069826124</v>
      </c>
      <c r="H10" s="11">
        <f t="shared" si="1"/>
        <v>359853594.54986364</v>
      </c>
      <c r="I10" s="33">
        <f t="shared" si="3"/>
        <v>-6.1252152039359409E-4</v>
      </c>
    </row>
    <row r="11" spans="1:9">
      <c r="A11" s="1">
        <v>2013</v>
      </c>
      <c r="B11" s="30">
        <f>NormalizedAnnualDataSumm2!B12</f>
        <v>359953516.05000001</v>
      </c>
      <c r="C11" s="12">
        <f t="shared" si="2"/>
        <v>-4.7380327521519439E-2</v>
      </c>
      <c r="D11" s="12"/>
      <c r="E11" s="1">
        <v>2013</v>
      </c>
      <c r="F11" s="31">
        <v>358315517.80000001</v>
      </c>
      <c r="G11" s="32">
        <f t="shared" si="0"/>
        <v>0.99544941728038994</v>
      </c>
      <c r="H11" s="11">
        <f t="shared" si="1"/>
        <v>361356964.30177778</v>
      </c>
      <c r="I11" s="33">
        <f t="shared" si="3"/>
        <v>4.1777260938429261E-3</v>
      </c>
    </row>
    <row r="12" spans="1:9" s="35" customFormat="1">
      <c r="A12" s="34" t="s">
        <v>56</v>
      </c>
      <c r="C12" s="36">
        <f>(B11/B3)^(1/8)-1</f>
        <v>-1.7668559633441827E-2</v>
      </c>
      <c r="D12" s="36"/>
      <c r="E12" s="15">
        <v>2014</v>
      </c>
      <c r="G12" s="29"/>
      <c r="H12" s="14">
        <f>G$11*$B27</f>
        <v>362314244.78827763</v>
      </c>
      <c r="I12" s="38">
        <f t="shared" si="3"/>
        <v>2.6491269881834256E-3</v>
      </c>
    </row>
    <row r="13" spans="1:9">
      <c r="E13" s="15">
        <v>2015</v>
      </c>
      <c r="H13" s="14">
        <f>G$11*$B28</f>
        <v>363690411.27069265</v>
      </c>
      <c r="I13" s="38">
        <f t="shared" si="3"/>
        <v>3.7982676701524554E-3</v>
      </c>
    </row>
    <row r="14" spans="1:9">
      <c r="E14" s="15"/>
      <c r="H14" s="14"/>
      <c r="I14" s="38"/>
    </row>
    <row r="15" spans="1:9">
      <c r="E15" s="15"/>
      <c r="H15" s="14"/>
      <c r="I15" s="38"/>
    </row>
    <row r="16" spans="1:9">
      <c r="A16" s="6" t="s">
        <v>57</v>
      </c>
      <c r="E16" s="42" t="s">
        <v>49</v>
      </c>
      <c r="F16" s="42"/>
      <c r="G16" s="42"/>
      <c r="H16" s="42"/>
      <c r="I16" s="42"/>
    </row>
    <row r="17" spans="1:9">
      <c r="A17" s="1" t="s">
        <v>1</v>
      </c>
      <c r="B17" s="1" t="s">
        <v>54</v>
      </c>
      <c r="C17" s="1" t="s">
        <v>48</v>
      </c>
      <c r="D17" s="1"/>
      <c r="E17" s="1" t="s">
        <v>1</v>
      </c>
      <c r="F17" s="1" t="s">
        <v>53</v>
      </c>
      <c r="G17" s="29" t="s">
        <v>55</v>
      </c>
      <c r="H17" s="1" t="s">
        <v>57</v>
      </c>
      <c r="I17" s="29" t="s">
        <v>48</v>
      </c>
    </row>
    <row r="18" spans="1:9">
      <c r="A18" s="1">
        <v>2005</v>
      </c>
      <c r="B18" s="30">
        <f>NormalizedAnnualDataSumm2!D4</f>
        <v>407210997.54851454</v>
      </c>
      <c r="C18" s="29"/>
      <c r="D18" s="29"/>
      <c r="E18" s="1">
        <v>2005</v>
      </c>
      <c r="F18" s="31"/>
      <c r="G18" s="32">
        <f t="shared" ref="G18:G26" si="4">F18/$B3</f>
        <v>0</v>
      </c>
      <c r="H18" s="11">
        <f t="shared" ref="H18:H26" si="5">$B18*G18</f>
        <v>0</v>
      </c>
      <c r="I18" s="35"/>
    </row>
    <row r="19" spans="1:9">
      <c r="A19" s="1">
        <v>2006</v>
      </c>
      <c r="B19" s="30">
        <f>NormalizedAnnualDataSumm2!D5</f>
        <v>400849187.75721174</v>
      </c>
      <c r="C19" s="33">
        <f>B19/B18-1</f>
        <v>-1.562288304982451E-2</v>
      </c>
      <c r="D19" s="33"/>
      <c r="E19" s="1">
        <v>2006</v>
      </c>
      <c r="F19" s="31"/>
      <c r="G19" s="32">
        <f t="shared" si="4"/>
        <v>0</v>
      </c>
      <c r="H19" s="11">
        <f t="shared" si="5"/>
        <v>0</v>
      </c>
      <c r="I19" s="33"/>
    </row>
    <row r="20" spans="1:9">
      <c r="A20" s="1">
        <v>2007</v>
      </c>
      <c r="B20" s="30">
        <f>NormalizedAnnualDataSumm2!D6</f>
        <v>402348263.2462163</v>
      </c>
      <c r="C20" s="33">
        <f t="shared" ref="C20:C28" si="6">B20/B19-1</f>
        <v>3.7397493491055922E-3</v>
      </c>
      <c r="D20" s="33"/>
      <c r="E20" s="1">
        <v>2007</v>
      </c>
      <c r="F20" s="31"/>
      <c r="G20" s="32">
        <f t="shared" si="4"/>
        <v>0</v>
      </c>
      <c r="H20" s="11">
        <f t="shared" si="5"/>
        <v>0</v>
      </c>
      <c r="I20" s="33"/>
    </row>
    <row r="21" spans="1:9">
      <c r="A21" s="1">
        <v>2008</v>
      </c>
      <c r="B21" s="30">
        <f>NormalizedAnnualDataSumm2!D7</f>
        <v>399424721.1783101</v>
      </c>
      <c r="C21" s="33">
        <f t="shared" si="6"/>
        <v>-7.2661978066428379E-3</v>
      </c>
      <c r="D21" s="33"/>
      <c r="E21" s="1">
        <v>2008</v>
      </c>
      <c r="F21" s="31"/>
      <c r="G21" s="32">
        <f t="shared" si="4"/>
        <v>0</v>
      </c>
      <c r="H21" s="11">
        <f t="shared" si="5"/>
        <v>0</v>
      </c>
      <c r="I21" s="33"/>
    </row>
    <row r="22" spans="1:9">
      <c r="A22" s="1">
        <v>2009</v>
      </c>
      <c r="B22" s="30">
        <f>NormalizedAnnualDataSumm2!D8</f>
        <v>368263877.77434903</v>
      </c>
      <c r="C22" s="33">
        <f t="shared" si="6"/>
        <v>-7.8014308458515091E-2</v>
      </c>
      <c r="D22" s="33"/>
      <c r="E22" s="1">
        <v>2009</v>
      </c>
      <c r="F22" s="31"/>
      <c r="G22" s="32">
        <f t="shared" si="4"/>
        <v>0</v>
      </c>
      <c r="H22" s="11">
        <f t="shared" si="5"/>
        <v>0</v>
      </c>
      <c r="I22" s="33"/>
    </row>
    <row r="23" spans="1:9">
      <c r="A23" s="1">
        <v>2010</v>
      </c>
      <c r="B23" s="30">
        <f>NormalizedAnnualDataSumm2!D9</f>
        <v>365956639.63351691</v>
      </c>
      <c r="C23" s="33">
        <f t="shared" si="6"/>
        <v>-6.2651763588007503E-3</v>
      </c>
      <c r="D23" s="33"/>
      <c r="E23" s="1">
        <v>2010</v>
      </c>
      <c r="F23" s="31"/>
      <c r="G23" s="32">
        <f t="shared" si="4"/>
        <v>0</v>
      </c>
      <c r="H23" s="11">
        <f t="shared" si="5"/>
        <v>0</v>
      </c>
      <c r="I23" s="33"/>
    </row>
    <row r="24" spans="1:9">
      <c r="A24" s="1">
        <v>2011</v>
      </c>
      <c r="B24" s="30">
        <f>NormalizedAnnualDataSumm2!D10</f>
        <v>368528164.63686776</v>
      </c>
      <c r="C24" s="33">
        <f t="shared" si="6"/>
        <v>7.0268570777294315E-3</v>
      </c>
      <c r="D24" s="33"/>
      <c r="E24" s="1">
        <v>2011</v>
      </c>
      <c r="F24" s="31">
        <v>2464261</v>
      </c>
      <c r="G24" s="32">
        <f t="shared" si="4"/>
        <v>6.4982005648188254E-3</v>
      </c>
      <c r="H24" s="11">
        <f t="shared" si="5"/>
        <v>2394769.9275949392</v>
      </c>
      <c r="I24" s="33"/>
    </row>
    <row r="25" spans="1:9">
      <c r="A25" s="1">
        <v>2012</v>
      </c>
      <c r="B25" s="30">
        <f>NormalizedAnnualDataSumm2!D11</f>
        <v>367095683.63702399</v>
      </c>
      <c r="C25" s="33">
        <f t="shared" si="6"/>
        <v>-3.8870326268151123E-3</v>
      </c>
      <c r="D25" s="33"/>
      <c r="E25" s="1">
        <v>2012</v>
      </c>
      <c r="F25" s="31">
        <v>18846858</v>
      </c>
      <c r="G25" s="32">
        <f t="shared" si="4"/>
        <v>4.9878350661018443E-2</v>
      </c>
      <c r="H25" s="11">
        <f t="shared" si="5"/>
        <v>18310127.234593771</v>
      </c>
      <c r="I25" s="33"/>
    </row>
    <row r="26" spans="1:9">
      <c r="A26" s="1">
        <v>2013</v>
      </c>
      <c r="B26" s="30">
        <f>NormalizedAnnualDataSumm2!D12</f>
        <v>363008866.17526019</v>
      </c>
      <c r="C26" s="33">
        <f t="shared" si="6"/>
        <v>-1.1132839866907163E-2</v>
      </c>
      <c r="D26" s="33"/>
      <c r="E26" s="1">
        <v>2013</v>
      </c>
      <c r="F26" s="31">
        <v>21975629.199999999</v>
      </c>
      <c r="G26" s="32">
        <f t="shared" si="4"/>
        <v>6.10512975151698E-2</v>
      </c>
      <c r="H26" s="11">
        <f t="shared" si="5"/>
        <v>22162162.289510269</v>
      </c>
      <c r="I26" s="33">
        <f t="shared" ref="I26:I28" si="7">H26/H25-1</f>
        <v>0.21037729588458309</v>
      </c>
    </row>
    <row r="27" spans="1:9">
      <c r="A27" s="1">
        <v>2014</v>
      </c>
      <c r="B27" s="37">
        <f>NormalizedAnnualDataSumm2!D13</f>
        <v>363970522.75959486</v>
      </c>
      <c r="C27" s="38">
        <f t="shared" si="6"/>
        <v>2.6491269881832036E-3</v>
      </c>
      <c r="D27" s="38"/>
      <c r="E27" s="15">
        <v>2014</v>
      </c>
      <c r="F27" s="35"/>
      <c r="G27" s="29"/>
      <c r="H27" s="14">
        <f>G$26*$B27</f>
        <v>22220872.671747908</v>
      </c>
      <c r="I27" s="38">
        <f t="shared" si="7"/>
        <v>2.6491269881832036E-3</v>
      </c>
    </row>
    <row r="28" spans="1:9">
      <c r="A28" s="1">
        <v>2015</v>
      </c>
      <c r="B28" s="37">
        <f>NormalizedAnnualDataSumm2!D14</f>
        <v>365352980.22908115</v>
      </c>
      <c r="C28" s="38">
        <f t="shared" si="6"/>
        <v>3.7982676701524554E-3</v>
      </c>
      <c r="D28" s="38"/>
      <c r="E28" s="15">
        <v>2015</v>
      </c>
      <c r="H28" s="14">
        <f>G$26*$B28</f>
        <v>22305273.494019583</v>
      </c>
      <c r="I28" s="38">
        <f t="shared" si="7"/>
        <v>3.7982676701524554E-3</v>
      </c>
    </row>
    <row r="29" spans="1:9">
      <c r="A29" s="34"/>
    </row>
  </sheetData>
  <mergeCells count="2">
    <mergeCell ref="E1:I1"/>
    <mergeCell ref="E16:I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workbookViewId="0">
      <selection activeCell="L29" sqref="L29"/>
    </sheetView>
  </sheetViews>
  <sheetFormatPr defaultRowHeight="15"/>
  <cols>
    <col min="1" max="1" width="10.42578125" customWidth="1"/>
    <col min="2" max="2" width="11.42578125" style="1" customWidth="1"/>
    <col min="3" max="3" width="10.7109375" customWidth="1"/>
    <col min="8" max="8" width="9.42578125" bestFit="1" customWidth="1"/>
  </cols>
  <sheetData>
    <row r="1" spans="1:9">
      <c r="A1" s="42" t="s">
        <v>58</v>
      </c>
      <c r="B1" s="42"/>
      <c r="C1" s="42"/>
      <c r="D1" s="42"/>
      <c r="E1" s="42"/>
    </row>
    <row r="2" spans="1:9">
      <c r="A2" s="1" t="s">
        <v>1</v>
      </c>
      <c r="B2" t="s">
        <v>50</v>
      </c>
      <c r="C2" s="1" t="s">
        <v>51</v>
      </c>
      <c r="D2" s="6" t="s">
        <v>52</v>
      </c>
      <c r="E2" s="1" t="s">
        <v>48</v>
      </c>
    </row>
    <row r="3" spans="1:9">
      <c r="A3" s="1">
        <v>2005</v>
      </c>
      <c r="B3" s="31">
        <v>964785.05</v>
      </c>
      <c r="C3" s="39">
        <f>B3/'Rate Class kWh Forecast'!F3</f>
        <v>2.3603723847525617E-3</v>
      </c>
      <c r="D3" s="40">
        <f>'Rate Class kWh Forecast'!H3*C3</f>
        <v>946385.32516229665</v>
      </c>
    </row>
    <row r="4" spans="1:9">
      <c r="A4" s="1">
        <v>2006</v>
      </c>
      <c r="B4" s="31">
        <v>985468.31</v>
      </c>
      <c r="C4" s="39">
        <f>B4/'Rate Class kWh Forecast'!F4</f>
        <v>2.4465156725457472E-3</v>
      </c>
      <c r="D4" s="40">
        <f>'Rate Class kWh Forecast'!H4*C4</f>
        <v>964515.94323572679</v>
      </c>
      <c r="E4" s="33">
        <f>D4/D3-1</f>
        <v>1.9157754871485189E-2</v>
      </c>
    </row>
    <row r="5" spans="1:9">
      <c r="A5" s="1">
        <v>2007</v>
      </c>
      <c r="B5" s="31">
        <v>996918.08</v>
      </c>
      <c r="C5" s="39">
        <f>B5/'Rate Class kWh Forecast'!F5</f>
        <v>2.5063069092808874E-3</v>
      </c>
      <c r="D5" s="40">
        <f>'Rate Class kWh Forecast'!H5*C5</f>
        <v>990980.63965820242</v>
      </c>
      <c r="E5" s="33">
        <f t="shared" ref="E5:E13" si="0">D5/D4-1</f>
        <v>2.7438319302107939E-2</v>
      </c>
    </row>
    <row r="6" spans="1:9">
      <c r="A6" s="1">
        <v>2008</v>
      </c>
      <c r="B6" s="31">
        <v>981947.17999999993</v>
      </c>
      <c r="C6" s="39">
        <f>B6/'Rate Class kWh Forecast'!F6</f>
        <v>2.581540862189171E-3</v>
      </c>
      <c r="D6" s="40">
        <f>'Rate Class kWh Forecast'!H6*C6</f>
        <v>1018506.5485788791</v>
      </c>
      <c r="E6" s="33">
        <f t="shared" si="0"/>
        <v>2.7776434593283827E-2</v>
      </c>
    </row>
    <row r="7" spans="1:9">
      <c r="A7" s="1">
        <v>2009</v>
      </c>
      <c r="B7" s="31">
        <v>938300.71</v>
      </c>
      <c r="C7" s="39">
        <f>B7/'Rate Class kWh Forecast'!F7</f>
        <v>2.7510073515463018E-3</v>
      </c>
      <c r="D7" s="40">
        <f>'Rate Class kWh Forecast'!H7*C7</f>
        <v>1002205.0902349703</v>
      </c>
      <c r="E7" s="33">
        <f t="shared" si="0"/>
        <v>-1.6005256290844816E-2</v>
      </c>
    </row>
    <row r="8" spans="1:9">
      <c r="A8" s="1">
        <v>2010</v>
      </c>
      <c r="B8" s="31">
        <v>922410.42</v>
      </c>
      <c r="C8" s="39">
        <f>B8/'Rate Class kWh Forecast'!F8</f>
        <v>2.5558859386273273E-3</v>
      </c>
      <c r="D8" s="40">
        <f>'Rate Class kWh Forecast'!H8*C8</f>
        <v>916160.28396510147</v>
      </c>
      <c r="E8" s="33">
        <f t="shared" si="0"/>
        <v>-8.5855487173484013E-2</v>
      </c>
    </row>
    <row r="9" spans="1:9">
      <c r="A9" s="1">
        <v>2011</v>
      </c>
      <c r="B9" s="31">
        <v>948362.62610520341</v>
      </c>
      <c r="C9" s="39">
        <f>B9/'Rate Class kWh Forecast'!F9</f>
        <v>2.5595262101810448E-3</v>
      </c>
      <c r="D9" s="40">
        <f>'Rate Class kWh Forecast'!H9*C9</f>
        <v>921619.21868329064</v>
      </c>
      <c r="E9" s="33">
        <f t="shared" si="0"/>
        <v>5.9584930865623775E-3</v>
      </c>
    </row>
    <row r="10" spans="1:9">
      <c r="A10" s="1">
        <v>2012</v>
      </c>
      <c r="B10" s="31">
        <v>959778.30999999994</v>
      </c>
      <c r="C10" s="39">
        <f>B10/'Rate Class kWh Forecast'!F10</f>
        <v>2.591179443660877E-3</v>
      </c>
      <c r="D10" s="40">
        <f>'Rate Class kWh Forecast'!H10*C10</f>
        <v>932445.23692508251</v>
      </c>
      <c r="E10" s="33">
        <f t="shared" si="0"/>
        <v>1.1746736637348931E-2</v>
      </c>
    </row>
    <row r="11" spans="1:9">
      <c r="A11" s="1">
        <v>2013</v>
      </c>
      <c r="B11" s="31">
        <v>935276.9317999999</v>
      </c>
      <c r="C11" s="39">
        <f>B11/'Rate Class kWh Forecast'!F11</f>
        <v>2.6102049320734159E-3</v>
      </c>
      <c r="D11" s="40">
        <f>'Rate Class kWh Forecast'!H11*C$11</f>
        <v>943215.73045957764</v>
      </c>
      <c r="E11" s="33">
        <f t="shared" si="0"/>
        <v>1.1550805460718516E-2</v>
      </c>
    </row>
    <row r="12" spans="1:9">
      <c r="A12" s="15">
        <v>2014</v>
      </c>
      <c r="D12" s="41">
        <f>'Rate Class kWh Forecast'!H12*C$11</f>
        <v>945714.42870681721</v>
      </c>
      <c r="E12" s="38">
        <f t="shared" si="0"/>
        <v>2.6491269881834256E-3</v>
      </c>
    </row>
    <row r="13" spans="1:9">
      <c r="A13" s="15">
        <v>2015</v>
      </c>
      <c r="D13" s="41">
        <f>'Rate Class kWh Forecast'!H13*C$11</f>
        <v>949306.50524657103</v>
      </c>
      <c r="E13" s="38">
        <f t="shared" si="0"/>
        <v>3.7982676701524554E-3</v>
      </c>
    </row>
    <row r="14" spans="1:9">
      <c r="A14" s="6"/>
      <c r="E14" s="41"/>
      <c r="F14" s="38"/>
    </row>
    <row r="15" spans="1:9">
      <c r="A15" s="42" t="s">
        <v>49</v>
      </c>
      <c r="B15" s="42"/>
      <c r="C15" s="42"/>
      <c r="D15" s="42"/>
      <c r="E15" s="42"/>
      <c r="F15" s="38"/>
    </row>
    <row r="16" spans="1:9">
      <c r="A16" s="1" t="s">
        <v>1</v>
      </c>
      <c r="B16" t="s">
        <v>50</v>
      </c>
      <c r="C16" s="1" t="s">
        <v>51</v>
      </c>
      <c r="D16" s="6" t="s">
        <v>52</v>
      </c>
      <c r="E16" s="1" t="s">
        <v>48</v>
      </c>
      <c r="F16" s="1"/>
      <c r="I16" s="1"/>
    </row>
    <row r="17" spans="1:5">
      <c r="A17" s="1">
        <v>2005</v>
      </c>
      <c r="B17" s="40"/>
      <c r="C17" s="39"/>
      <c r="D17" s="40"/>
    </row>
    <row r="18" spans="1:5">
      <c r="A18" s="1">
        <v>2006</v>
      </c>
      <c r="B18" s="40"/>
      <c r="C18" s="39"/>
      <c r="D18" s="40"/>
      <c r="E18" s="33"/>
    </row>
    <row r="19" spans="1:5">
      <c r="A19" s="1">
        <v>2007</v>
      </c>
      <c r="B19" s="40"/>
      <c r="C19" s="39"/>
      <c r="D19" s="40"/>
      <c r="E19" s="33"/>
    </row>
    <row r="20" spans="1:5">
      <c r="A20" s="1">
        <v>2008</v>
      </c>
      <c r="B20" s="40"/>
      <c r="C20" s="39"/>
      <c r="D20" s="40"/>
      <c r="E20" s="33"/>
    </row>
    <row r="21" spans="1:5">
      <c r="A21" s="1">
        <v>2009</v>
      </c>
      <c r="B21" s="40"/>
      <c r="C21" s="39"/>
      <c r="D21" s="40"/>
      <c r="E21" s="33"/>
    </row>
    <row r="22" spans="1:5">
      <c r="A22" s="1">
        <v>2010</v>
      </c>
      <c r="B22" s="40"/>
      <c r="C22" s="39"/>
      <c r="D22" s="40"/>
      <c r="E22" s="33"/>
    </row>
    <row r="23" spans="1:5">
      <c r="A23" s="1">
        <v>2011</v>
      </c>
      <c r="B23" s="31">
        <v>3991.9438947965427</v>
      </c>
      <c r="C23" s="39">
        <f>B23/'Rate Class kWh Forecast'!F24</f>
        <v>1.6199355079663002E-3</v>
      </c>
      <c r="D23" s="40">
        <f>'Rate Class kWh Forecast'!H24*C23</f>
        <v>3879.3728391209279</v>
      </c>
      <c r="E23" s="33"/>
    </row>
    <row r="24" spans="1:5">
      <c r="A24" s="1">
        <v>2012</v>
      </c>
      <c r="B24" s="31">
        <v>31447.040000000005</v>
      </c>
      <c r="C24" s="39">
        <f>B24/'Rate Class kWh Forecast'!F25</f>
        <v>1.6685561062751151E-3</v>
      </c>
      <c r="D24" s="40">
        <f>'Rate Class kWh Forecast'!H25*C24</f>
        <v>30551.474603955725</v>
      </c>
      <c r="E24" s="33"/>
    </row>
    <row r="25" spans="1:5">
      <c r="A25" s="1">
        <v>2013</v>
      </c>
      <c r="B25" s="31">
        <v>34025.93</v>
      </c>
      <c r="C25" s="39">
        <f>B25/'Rate Class kWh Forecast'!F26</f>
        <v>1.5483483858564559E-3</v>
      </c>
      <c r="D25" s="40">
        <f>'Rate Class kWh Forecast'!H26*C$25</f>
        <v>34314.748208052042</v>
      </c>
      <c r="E25" s="33">
        <f t="shared" ref="E25:E27" si="1">D25/D24-1</f>
        <v>0.12317813306494396</v>
      </c>
    </row>
    <row r="26" spans="1:5">
      <c r="A26" s="15">
        <v>2014</v>
      </c>
      <c r="D26" s="41">
        <f>'Rate Class kWh Forecast'!H27*C$25</f>
        <v>34405.652333622704</v>
      </c>
      <c r="E26" s="38">
        <f t="shared" si="1"/>
        <v>2.6491269881832036E-3</v>
      </c>
    </row>
    <row r="27" spans="1:5">
      <c r="A27" s="15">
        <v>2015</v>
      </c>
      <c r="D27" s="41">
        <f>'Rate Class kWh Forecast'!H28*C$25</f>
        <v>34536.334210552013</v>
      </c>
      <c r="E27" s="38">
        <f t="shared" si="1"/>
        <v>3.7982676701526774E-3</v>
      </c>
    </row>
  </sheetData>
  <mergeCells count="2">
    <mergeCell ref="A15:E15"/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123"/>
  <sheetViews>
    <sheetView workbookViewId="0">
      <selection activeCell="G3" sqref="G3"/>
    </sheetView>
  </sheetViews>
  <sheetFormatPr defaultRowHeight="15"/>
  <cols>
    <col min="1" max="1" width="9.140625" style="16"/>
    <col min="2" max="2" width="15" style="16" customWidth="1"/>
    <col min="3" max="4" width="12.140625" style="16" customWidth="1"/>
    <col min="5" max="16384" width="9.140625" style="16"/>
  </cols>
  <sheetData>
    <row r="1" spans="1:10">
      <c r="A1" s="16" t="s">
        <v>34</v>
      </c>
      <c r="B1" s="16" t="s">
        <v>35</v>
      </c>
      <c r="C1" s="16" t="s">
        <v>16</v>
      </c>
      <c r="D1" s="16" t="s">
        <v>17</v>
      </c>
      <c r="E1" s="16" t="s">
        <v>18</v>
      </c>
      <c r="F1" s="16" t="s">
        <v>19</v>
      </c>
      <c r="G1" s="16" t="s">
        <v>59</v>
      </c>
      <c r="H1" s="16" t="s">
        <v>61</v>
      </c>
      <c r="I1" s="16" t="s">
        <v>62</v>
      </c>
      <c r="J1" s="16" t="s">
        <v>60</v>
      </c>
    </row>
    <row r="2" spans="1:10">
      <c r="A2" s="17">
        <v>38353</v>
      </c>
      <c r="B2" s="18">
        <v>35760520.064938888</v>
      </c>
      <c r="C2" s="16">
        <v>775.7</v>
      </c>
      <c r="D2" s="16">
        <v>0</v>
      </c>
      <c r="E2" s="16">
        <v>262.8</v>
      </c>
      <c r="F2" s="16">
        <v>20</v>
      </c>
      <c r="G2" s="16">
        <v>31</v>
      </c>
      <c r="H2" s="16">
        <v>0</v>
      </c>
      <c r="I2" s="16">
        <v>0</v>
      </c>
      <c r="J2" s="16">
        <v>1</v>
      </c>
    </row>
    <row r="3" spans="1:10">
      <c r="A3" s="17">
        <v>38384</v>
      </c>
      <c r="B3" s="19">
        <v>33282584.380056243</v>
      </c>
      <c r="C3" s="16">
        <v>650.9</v>
      </c>
      <c r="D3" s="16">
        <v>0</v>
      </c>
      <c r="E3" s="16">
        <v>262.7</v>
      </c>
      <c r="F3" s="16">
        <v>20</v>
      </c>
      <c r="G3" s="16">
        <v>28</v>
      </c>
      <c r="H3" s="16">
        <v>0</v>
      </c>
      <c r="I3" s="16">
        <v>0</v>
      </c>
      <c r="J3" s="16">
        <v>1</v>
      </c>
    </row>
    <row r="4" spans="1:10">
      <c r="A4" s="17">
        <v>38412</v>
      </c>
      <c r="B4" s="18">
        <v>35020005.949750938</v>
      </c>
      <c r="C4" s="16">
        <v>645</v>
      </c>
      <c r="D4" s="16">
        <v>0</v>
      </c>
      <c r="E4" s="16">
        <v>262.5</v>
      </c>
      <c r="F4" s="16">
        <v>21</v>
      </c>
      <c r="G4" s="16">
        <v>31</v>
      </c>
      <c r="H4" s="16">
        <v>1</v>
      </c>
      <c r="I4" s="16">
        <v>0</v>
      </c>
      <c r="J4" s="16">
        <v>1</v>
      </c>
    </row>
    <row r="5" spans="1:10">
      <c r="A5" s="17">
        <v>38443</v>
      </c>
      <c r="B5" s="18">
        <v>33245706.110530481</v>
      </c>
      <c r="C5" s="16">
        <v>310.3</v>
      </c>
      <c r="D5" s="16">
        <v>0</v>
      </c>
      <c r="E5" s="16">
        <v>264.7</v>
      </c>
      <c r="F5" s="16">
        <v>21</v>
      </c>
      <c r="G5" s="16">
        <v>30</v>
      </c>
      <c r="H5" s="16">
        <v>1</v>
      </c>
      <c r="I5" s="16">
        <v>0</v>
      </c>
      <c r="J5" s="16">
        <v>1</v>
      </c>
    </row>
    <row r="6" spans="1:10">
      <c r="A6" s="17">
        <v>38473</v>
      </c>
      <c r="B6" s="18">
        <v>33743322.006216019</v>
      </c>
      <c r="C6" s="16">
        <v>198.5</v>
      </c>
      <c r="D6" s="16">
        <v>0</v>
      </c>
      <c r="E6" s="16">
        <v>267.3</v>
      </c>
      <c r="F6" s="16">
        <v>21</v>
      </c>
      <c r="G6" s="16">
        <v>31</v>
      </c>
      <c r="H6" s="16">
        <v>1</v>
      </c>
      <c r="I6" s="16">
        <v>0</v>
      </c>
      <c r="J6" s="16">
        <v>1</v>
      </c>
    </row>
    <row r="7" spans="1:10">
      <c r="A7" s="17">
        <v>38504</v>
      </c>
      <c r="B7" s="18">
        <v>36587979.507661507</v>
      </c>
      <c r="C7" s="16">
        <v>11.4</v>
      </c>
      <c r="D7" s="16">
        <v>121.1</v>
      </c>
      <c r="E7" s="16">
        <v>272.39999999999998</v>
      </c>
      <c r="F7" s="16">
        <v>22</v>
      </c>
      <c r="G7" s="16">
        <v>30</v>
      </c>
      <c r="H7" s="16">
        <v>0</v>
      </c>
      <c r="I7" s="16">
        <v>0</v>
      </c>
      <c r="J7" s="16">
        <v>1</v>
      </c>
    </row>
    <row r="8" spans="1:10">
      <c r="A8" s="17">
        <v>38534</v>
      </c>
      <c r="B8" s="19">
        <v>32709248.999254607</v>
      </c>
      <c r="C8" s="16">
        <v>1.5</v>
      </c>
      <c r="D8" s="16">
        <v>137.5</v>
      </c>
      <c r="E8" s="16">
        <v>277.5</v>
      </c>
      <c r="F8" s="16">
        <v>20</v>
      </c>
      <c r="G8" s="16">
        <v>31</v>
      </c>
      <c r="H8" s="16">
        <v>0</v>
      </c>
      <c r="I8" s="16">
        <v>0</v>
      </c>
      <c r="J8" s="16">
        <v>1</v>
      </c>
    </row>
    <row r="9" spans="1:10">
      <c r="A9" s="17">
        <v>38565</v>
      </c>
      <c r="B9" s="19">
        <v>37603055.463514507</v>
      </c>
      <c r="C9" s="16">
        <v>4.5</v>
      </c>
      <c r="D9" s="16">
        <v>106.3</v>
      </c>
      <c r="E9" s="16">
        <v>280.2</v>
      </c>
      <c r="F9" s="16">
        <v>22</v>
      </c>
      <c r="G9" s="16">
        <v>31</v>
      </c>
      <c r="H9" s="16">
        <v>0</v>
      </c>
      <c r="I9" s="16">
        <v>0</v>
      </c>
      <c r="J9" s="16">
        <v>1</v>
      </c>
    </row>
    <row r="10" spans="1:10">
      <c r="A10" s="17">
        <v>38596</v>
      </c>
      <c r="B10" s="18">
        <v>35241494.209181152</v>
      </c>
      <c r="C10" s="16">
        <v>30.5</v>
      </c>
      <c r="D10" s="16">
        <v>34.700000000000003</v>
      </c>
      <c r="E10" s="16">
        <v>275.89999999999998</v>
      </c>
      <c r="F10" s="16">
        <v>21</v>
      </c>
      <c r="G10" s="16">
        <v>30</v>
      </c>
      <c r="H10" s="16">
        <v>0</v>
      </c>
      <c r="I10" s="16">
        <v>1</v>
      </c>
      <c r="J10" s="16">
        <v>1</v>
      </c>
    </row>
    <row r="11" spans="1:10">
      <c r="A11" s="17">
        <v>38626</v>
      </c>
      <c r="B11" s="18">
        <v>35365464.302791357</v>
      </c>
      <c r="C11" s="16">
        <v>228.3</v>
      </c>
      <c r="D11" s="16">
        <v>8.6999999999999993</v>
      </c>
      <c r="E11" s="16">
        <v>268.8</v>
      </c>
      <c r="F11" s="16">
        <v>20</v>
      </c>
      <c r="G11" s="16">
        <v>31</v>
      </c>
      <c r="H11" s="16">
        <v>0</v>
      </c>
      <c r="I11" s="16">
        <v>1</v>
      </c>
      <c r="J11" s="16">
        <v>1</v>
      </c>
    </row>
    <row r="12" spans="1:10">
      <c r="A12" s="17">
        <v>38657</v>
      </c>
      <c r="B12" s="19">
        <v>34620066.057036527</v>
      </c>
      <c r="C12" s="16">
        <v>392.7</v>
      </c>
      <c r="D12" s="16">
        <v>0</v>
      </c>
      <c r="E12" s="16">
        <v>263</v>
      </c>
      <c r="F12" s="16">
        <v>22</v>
      </c>
      <c r="G12" s="16">
        <v>30</v>
      </c>
      <c r="H12" s="16">
        <v>0</v>
      </c>
      <c r="I12" s="16">
        <v>1</v>
      </c>
      <c r="J12" s="16">
        <v>1</v>
      </c>
    </row>
    <row r="13" spans="1:10">
      <c r="A13" s="17">
        <v>38687</v>
      </c>
      <c r="B13" s="18">
        <v>31948590.319067784</v>
      </c>
      <c r="C13" s="16">
        <v>702.3</v>
      </c>
      <c r="D13" s="16">
        <v>0</v>
      </c>
      <c r="E13" s="16">
        <v>262</v>
      </c>
      <c r="F13" s="16">
        <v>20</v>
      </c>
      <c r="G13" s="16">
        <v>31</v>
      </c>
      <c r="H13" s="16">
        <v>0</v>
      </c>
      <c r="I13" s="16">
        <v>0</v>
      </c>
      <c r="J13" s="16">
        <v>1</v>
      </c>
    </row>
    <row r="14" spans="1:10">
      <c r="A14" s="17">
        <v>38718</v>
      </c>
      <c r="B14" s="18">
        <v>35065430.684663229</v>
      </c>
      <c r="C14" s="16">
        <v>554.70000000000005</v>
      </c>
      <c r="D14" s="16">
        <v>0</v>
      </c>
      <c r="E14" s="16">
        <v>260</v>
      </c>
      <c r="F14" s="16">
        <v>21</v>
      </c>
      <c r="G14" s="16">
        <v>31</v>
      </c>
      <c r="H14" s="16">
        <f>H2</f>
        <v>0</v>
      </c>
      <c r="I14" s="16">
        <f>I2</f>
        <v>0</v>
      </c>
      <c r="J14" s="16">
        <f>J2+1</f>
        <v>2</v>
      </c>
    </row>
    <row r="15" spans="1:10">
      <c r="A15" s="17">
        <v>38749</v>
      </c>
      <c r="B15" s="18">
        <v>32706575.58220743</v>
      </c>
      <c r="C15" s="16">
        <v>609.29999999999995</v>
      </c>
      <c r="D15" s="16">
        <v>0</v>
      </c>
      <c r="E15" s="16">
        <v>257.39999999999998</v>
      </c>
      <c r="F15" s="16">
        <v>20</v>
      </c>
      <c r="G15" s="16">
        <v>28</v>
      </c>
      <c r="H15" s="16">
        <f t="shared" ref="H15:I15" si="0">H3</f>
        <v>0</v>
      </c>
      <c r="I15" s="16">
        <f t="shared" si="0"/>
        <v>0</v>
      </c>
      <c r="J15" s="16">
        <f t="shared" ref="J15:J78" si="1">J3+1</f>
        <v>2</v>
      </c>
    </row>
    <row r="16" spans="1:10">
      <c r="A16" s="17">
        <v>38777</v>
      </c>
      <c r="B16" s="18">
        <v>35840226.988315403</v>
      </c>
      <c r="C16" s="16">
        <v>545.70000000000005</v>
      </c>
      <c r="D16" s="16">
        <v>0</v>
      </c>
      <c r="E16" s="16">
        <v>256</v>
      </c>
      <c r="F16" s="16">
        <v>23</v>
      </c>
      <c r="G16" s="16">
        <v>31</v>
      </c>
      <c r="H16" s="16">
        <f t="shared" ref="H16:I16" si="2">H4</f>
        <v>1</v>
      </c>
      <c r="I16" s="16">
        <f t="shared" si="2"/>
        <v>0</v>
      </c>
      <c r="J16" s="16">
        <f t="shared" si="1"/>
        <v>2</v>
      </c>
    </row>
    <row r="17" spans="1:10">
      <c r="A17" s="17">
        <v>38808</v>
      </c>
      <c r="B17" s="18">
        <v>32127631.665612552</v>
      </c>
      <c r="C17" s="16">
        <v>286.10000000000002</v>
      </c>
      <c r="D17" s="16">
        <v>0</v>
      </c>
      <c r="E17" s="16">
        <v>260.7</v>
      </c>
      <c r="F17" s="16">
        <v>18</v>
      </c>
      <c r="G17" s="16">
        <v>30</v>
      </c>
      <c r="H17" s="16">
        <f t="shared" ref="H17:I17" si="3">H5</f>
        <v>1</v>
      </c>
      <c r="I17" s="16">
        <f t="shared" si="3"/>
        <v>0</v>
      </c>
      <c r="J17" s="16">
        <f t="shared" si="1"/>
        <v>2</v>
      </c>
    </row>
    <row r="18" spans="1:10">
      <c r="A18" s="17">
        <v>38838</v>
      </c>
      <c r="B18" s="19">
        <v>34807518.815837182</v>
      </c>
      <c r="C18" s="16">
        <v>151.9</v>
      </c>
      <c r="D18" s="16">
        <v>22.9</v>
      </c>
      <c r="E18" s="16">
        <v>267.3</v>
      </c>
      <c r="F18" s="16">
        <v>22</v>
      </c>
      <c r="G18" s="16">
        <v>31</v>
      </c>
      <c r="H18" s="16">
        <f t="shared" ref="H18:I18" si="4">H6</f>
        <v>1</v>
      </c>
      <c r="I18" s="16">
        <f t="shared" si="4"/>
        <v>0</v>
      </c>
      <c r="J18" s="16">
        <f t="shared" si="1"/>
        <v>2</v>
      </c>
    </row>
    <row r="19" spans="1:10">
      <c r="A19" s="17">
        <v>38869</v>
      </c>
      <c r="B19" s="19">
        <v>35338403.337846056</v>
      </c>
      <c r="C19" s="16">
        <v>26.7</v>
      </c>
      <c r="D19" s="16">
        <v>44.4</v>
      </c>
      <c r="E19" s="16">
        <v>270.7</v>
      </c>
      <c r="F19" s="16">
        <v>22</v>
      </c>
      <c r="G19" s="16">
        <v>30</v>
      </c>
      <c r="H19" s="16">
        <f t="shared" ref="H19:I19" si="5">H7</f>
        <v>0</v>
      </c>
      <c r="I19" s="16">
        <f t="shared" si="5"/>
        <v>0</v>
      </c>
      <c r="J19" s="16">
        <f t="shared" si="1"/>
        <v>2</v>
      </c>
    </row>
    <row r="20" spans="1:10">
      <c r="A20" s="17">
        <v>38899</v>
      </c>
      <c r="B20" s="19">
        <v>33338653.176894248</v>
      </c>
      <c r="C20" s="16">
        <v>3.3</v>
      </c>
      <c r="D20" s="16">
        <v>133.69999999999999</v>
      </c>
      <c r="E20" s="16">
        <v>272.60000000000002</v>
      </c>
      <c r="F20" s="16">
        <v>20</v>
      </c>
      <c r="G20" s="16">
        <v>31</v>
      </c>
      <c r="H20" s="16">
        <f t="shared" ref="H20:I20" si="6">H8</f>
        <v>0</v>
      </c>
      <c r="I20" s="16">
        <f t="shared" si="6"/>
        <v>0</v>
      </c>
      <c r="J20" s="16">
        <f t="shared" si="1"/>
        <v>2</v>
      </c>
    </row>
    <row r="21" spans="1:10">
      <c r="A21" s="17">
        <v>38930</v>
      </c>
      <c r="B21" s="19">
        <v>36966836.701800145</v>
      </c>
      <c r="C21" s="16">
        <v>5.3</v>
      </c>
      <c r="D21" s="16">
        <v>68.2</v>
      </c>
      <c r="E21" s="16">
        <v>273.3</v>
      </c>
      <c r="F21" s="16">
        <v>22</v>
      </c>
      <c r="G21" s="16">
        <v>31</v>
      </c>
      <c r="H21" s="16">
        <f t="shared" ref="H21:I21" si="7">H9</f>
        <v>0</v>
      </c>
      <c r="I21" s="16">
        <f t="shared" si="7"/>
        <v>0</v>
      </c>
      <c r="J21" s="16">
        <f t="shared" si="1"/>
        <v>2</v>
      </c>
    </row>
    <row r="22" spans="1:10">
      <c r="A22" s="17">
        <v>38961</v>
      </c>
      <c r="B22" s="19">
        <v>33414985.155541372</v>
      </c>
      <c r="C22" s="16">
        <v>98.5</v>
      </c>
      <c r="D22" s="16">
        <v>5</v>
      </c>
      <c r="E22" s="16">
        <v>272.8</v>
      </c>
      <c r="F22" s="16">
        <v>20</v>
      </c>
      <c r="G22" s="16">
        <v>30</v>
      </c>
      <c r="H22" s="16">
        <f t="shared" ref="H22:I22" si="8">H10</f>
        <v>0</v>
      </c>
      <c r="I22" s="16">
        <f t="shared" si="8"/>
        <v>1</v>
      </c>
      <c r="J22" s="16">
        <f t="shared" si="1"/>
        <v>2</v>
      </c>
    </row>
    <row r="23" spans="1:10">
      <c r="A23" s="17">
        <v>38991</v>
      </c>
      <c r="B23" s="18">
        <v>34502725.12435887</v>
      </c>
      <c r="C23" s="16">
        <v>307.89999999999998</v>
      </c>
      <c r="D23" s="16">
        <v>0.7</v>
      </c>
      <c r="E23" s="16">
        <v>270.8</v>
      </c>
      <c r="F23" s="16">
        <v>21</v>
      </c>
      <c r="G23" s="16">
        <v>31</v>
      </c>
      <c r="H23" s="16">
        <f t="shared" ref="H23:I23" si="9">H11</f>
        <v>0</v>
      </c>
      <c r="I23" s="16">
        <f t="shared" si="9"/>
        <v>1</v>
      </c>
      <c r="J23" s="16">
        <f t="shared" si="1"/>
        <v>2</v>
      </c>
    </row>
    <row r="24" spans="1:10">
      <c r="A24" s="17">
        <v>39022</v>
      </c>
      <c r="B24" s="19">
        <v>34819070.067077681</v>
      </c>
      <c r="C24" s="16">
        <v>383.4</v>
      </c>
      <c r="D24" s="16">
        <v>0</v>
      </c>
      <c r="E24" s="16">
        <v>267.10000000000002</v>
      </c>
      <c r="F24" s="16">
        <v>22</v>
      </c>
      <c r="G24" s="16">
        <v>30</v>
      </c>
      <c r="H24" s="16">
        <f t="shared" ref="H24:I24" si="10">H12</f>
        <v>0</v>
      </c>
      <c r="I24" s="16">
        <f t="shared" si="10"/>
        <v>1</v>
      </c>
      <c r="J24" s="16">
        <f t="shared" si="1"/>
        <v>2</v>
      </c>
    </row>
    <row r="25" spans="1:10">
      <c r="A25" s="17">
        <v>39052</v>
      </c>
      <c r="B25" s="18">
        <v>30628855.049845826</v>
      </c>
      <c r="C25" s="16">
        <v>511.9</v>
      </c>
      <c r="D25" s="16">
        <v>0</v>
      </c>
      <c r="E25" s="16">
        <v>267.7</v>
      </c>
      <c r="F25" s="16">
        <v>19</v>
      </c>
      <c r="G25" s="16">
        <v>31</v>
      </c>
      <c r="H25" s="16">
        <f t="shared" ref="H25:I25" si="11">H13</f>
        <v>0</v>
      </c>
      <c r="I25" s="16">
        <f t="shared" si="11"/>
        <v>0</v>
      </c>
      <c r="J25" s="16">
        <f t="shared" si="1"/>
        <v>2</v>
      </c>
    </row>
    <row r="26" spans="1:10">
      <c r="A26" s="17">
        <v>39083</v>
      </c>
      <c r="B26" s="18">
        <v>35962110.837939881</v>
      </c>
      <c r="C26" s="16">
        <v>655.6</v>
      </c>
      <c r="D26" s="16">
        <v>0</v>
      </c>
      <c r="E26" s="16">
        <v>263.3</v>
      </c>
      <c r="F26" s="16">
        <v>22</v>
      </c>
      <c r="G26" s="16">
        <v>31</v>
      </c>
      <c r="H26" s="16">
        <f t="shared" ref="H26:I26" si="12">H14</f>
        <v>0</v>
      </c>
      <c r="I26" s="16">
        <f t="shared" si="12"/>
        <v>0</v>
      </c>
      <c r="J26" s="16">
        <f t="shared" si="1"/>
        <v>3</v>
      </c>
    </row>
    <row r="27" spans="1:10">
      <c r="A27" s="17">
        <v>39114</v>
      </c>
      <c r="B27" s="18">
        <v>33141678.929544702</v>
      </c>
      <c r="C27" s="16">
        <v>758.7</v>
      </c>
      <c r="D27" s="16">
        <v>0</v>
      </c>
      <c r="E27" s="16">
        <v>261.2</v>
      </c>
      <c r="F27" s="16">
        <v>20</v>
      </c>
      <c r="G27" s="16">
        <v>28</v>
      </c>
      <c r="H27" s="16">
        <f t="shared" ref="H27:I27" si="13">H15</f>
        <v>0</v>
      </c>
      <c r="I27" s="16">
        <f t="shared" si="13"/>
        <v>0</v>
      </c>
      <c r="J27" s="16">
        <f t="shared" si="1"/>
        <v>3</v>
      </c>
    </row>
    <row r="28" spans="1:10">
      <c r="A28" s="17">
        <v>39142</v>
      </c>
      <c r="B28" s="19">
        <v>35746999.2179965</v>
      </c>
      <c r="C28" s="16">
        <v>527</v>
      </c>
      <c r="D28" s="16">
        <v>0</v>
      </c>
      <c r="E28" s="16">
        <v>257.7</v>
      </c>
      <c r="F28" s="16">
        <v>22</v>
      </c>
      <c r="G28" s="16">
        <v>31</v>
      </c>
      <c r="H28" s="16">
        <f t="shared" ref="H28:I28" si="14">H16</f>
        <v>1</v>
      </c>
      <c r="I28" s="16">
        <f t="shared" si="14"/>
        <v>0</v>
      </c>
      <c r="J28" s="16">
        <f t="shared" si="1"/>
        <v>3</v>
      </c>
    </row>
    <row r="29" spans="1:10">
      <c r="A29" s="17">
        <v>39173</v>
      </c>
      <c r="B29" s="18">
        <v>32385813.603487249</v>
      </c>
      <c r="C29" s="16">
        <v>371.1</v>
      </c>
      <c r="D29" s="16">
        <v>0</v>
      </c>
      <c r="E29" s="16">
        <v>260.60000000000002</v>
      </c>
      <c r="F29" s="16">
        <v>19</v>
      </c>
      <c r="G29" s="16">
        <v>30</v>
      </c>
      <c r="H29" s="16">
        <f t="shared" ref="H29:I29" si="15">H17</f>
        <v>1</v>
      </c>
      <c r="I29" s="16">
        <f t="shared" si="15"/>
        <v>0</v>
      </c>
      <c r="J29" s="16">
        <f t="shared" si="1"/>
        <v>3</v>
      </c>
    </row>
    <row r="30" spans="1:10">
      <c r="A30" s="17">
        <v>39203</v>
      </c>
      <c r="B30" s="18">
        <v>34558424.709674537</v>
      </c>
      <c r="C30" s="16">
        <v>131.9</v>
      </c>
      <c r="D30" s="16">
        <v>22.7</v>
      </c>
      <c r="E30" s="16">
        <v>264.8</v>
      </c>
      <c r="F30" s="16">
        <v>22</v>
      </c>
      <c r="G30" s="16">
        <v>31</v>
      </c>
      <c r="H30" s="16">
        <f t="shared" ref="H30:I30" si="16">H18</f>
        <v>1</v>
      </c>
      <c r="I30" s="16">
        <f t="shared" si="16"/>
        <v>0</v>
      </c>
      <c r="J30" s="16">
        <f t="shared" si="1"/>
        <v>3</v>
      </c>
    </row>
    <row r="31" spans="1:10">
      <c r="A31" s="17">
        <v>39234</v>
      </c>
      <c r="B31" s="19">
        <v>34409900.996462971</v>
      </c>
      <c r="C31" s="16">
        <v>23.2</v>
      </c>
      <c r="D31" s="16">
        <v>70.2</v>
      </c>
      <c r="E31" s="16">
        <v>268.39999999999998</v>
      </c>
      <c r="F31" s="16">
        <v>21</v>
      </c>
      <c r="G31" s="16">
        <v>30</v>
      </c>
      <c r="H31" s="16">
        <f t="shared" ref="H31:I31" si="17">H19</f>
        <v>0</v>
      </c>
      <c r="I31" s="16">
        <f t="shared" si="17"/>
        <v>0</v>
      </c>
      <c r="J31" s="16">
        <f t="shared" si="1"/>
        <v>3</v>
      </c>
    </row>
    <row r="32" spans="1:10">
      <c r="A32" s="17">
        <v>39264</v>
      </c>
      <c r="B32" s="18">
        <v>32033151.863009609</v>
      </c>
      <c r="C32" s="16">
        <v>11.3</v>
      </c>
      <c r="D32" s="16">
        <v>71.599999999999994</v>
      </c>
      <c r="E32" s="16">
        <v>276.10000000000002</v>
      </c>
      <c r="F32" s="16">
        <v>21</v>
      </c>
      <c r="G32" s="16">
        <v>31</v>
      </c>
      <c r="H32" s="16">
        <f t="shared" ref="H32:I32" si="18">H20</f>
        <v>0</v>
      </c>
      <c r="I32" s="16">
        <f t="shared" si="18"/>
        <v>0</v>
      </c>
      <c r="J32" s="16">
        <f t="shared" si="1"/>
        <v>3</v>
      </c>
    </row>
    <row r="33" spans="1:10">
      <c r="A33" s="17">
        <v>39295</v>
      </c>
      <c r="B33" s="18">
        <v>35594143.633139156</v>
      </c>
      <c r="C33" s="16">
        <v>11.5</v>
      </c>
      <c r="D33" s="16">
        <v>89.1</v>
      </c>
      <c r="E33" s="16">
        <v>278.39999999999998</v>
      </c>
      <c r="F33" s="16">
        <v>22</v>
      </c>
      <c r="G33" s="16">
        <v>31</v>
      </c>
      <c r="H33" s="16">
        <f t="shared" ref="H33:I33" si="19">H21</f>
        <v>0</v>
      </c>
      <c r="I33" s="16">
        <f t="shared" si="19"/>
        <v>0</v>
      </c>
      <c r="J33" s="16">
        <f t="shared" si="1"/>
        <v>3</v>
      </c>
    </row>
    <row r="34" spans="1:10">
      <c r="A34" s="17">
        <v>39326</v>
      </c>
      <c r="B34" s="19">
        <v>32736813.332064744</v>
      </c>
      <c r="C34" s="16">
        <v>61</v>
      </c>
      <c r="D34" s="16">
        <v>35</v>
      </c>
      <c r="E34" s="16">
        <v>281.2</v>
      </c>
      <c r="F34" s="16">
        <v>19</v>
      </c>
      <c r="G34" s="16">
        <v>30</v>
      </c>
      <c r="H34" s="16">
        <f t="shared" ref="H34:I34" si="20">H22</f>
        <v>0</v>
      </c>
      <c r="I34" s="16">
        <f t="shared" si="20"/>
        <v>1</v>
      </c>
      <c r="J34" s="16">
        <f t="shared" si="1"/>
        <v>3</v>
      </c>
    </row>
    <row r="35" spans="1:10">
      <c r="A35" s="17">
        <v>39356</v>
      </c>
      <c r="B35" s="18">
        <v>34814745.584050432</v>
      </c>
      <c r="C35" s="16">
        <v>149.9</v>
      </c>
      <c r="D35" s="16">
        <v>21.5</v>
      </c>
      <c r="E35" s="16">
        <v>277.7</v>
      </c>
      <c r="F35" s="16">
        <v>22</v>
      </c>
      <c r="G35" s="16">
        <v>31</v>
      </c>
      <c r="H35" s="16">
        <f t="shared" ref="H35:I35" si="21">H23</f>
        <v>0</v>
      </c>
      <c r="I35" s="16">
        <f t="shared" si="21"/>
        <v>1</v>
      </c>
      <c r="J35" s="16">
        <f t="shared" si="1"/>
        <v>3</v>
      </c>
    </row>
    <row r="36" spans="1:10">
      <c r="A36" s="17">
        <v>39387</v>
      </c>
      <c r="B36" s="19">
        <v>33442923.218425829</v>
      </c>
      <c r="C36" s="16">
        <v>468.7</v>
      </c>
      <c r="D36" s="16">
        <v>0</v>
      </c>
      <c r="E36" s="16">
        <v>273.10000000000002</v>
      </c>
      <c r="F36" s="16">
        <v>22</v>
      </c>
      <c r="G36" s="16">
        <v>30</v>
      </c>
      <c r="H36" s="16">
        <f t="shared" ref="H36:I36" si="22">H24</f>
        <v>0</v>
      </c>
      <c r="I36" s="16">
        <f t="shared" si="22"/>
        <v>1</v>
      </c>
      <c r="J36" s="16">
        <f t="shared" si="1"/>
        <v>3</v>
      </c>
    </row>
    <row r="37" spans="1:10">
      <c r="A37" s="17">
        <v>39417</v>
      </c>
      <c r="B37" s="19">
        <v>29932218.754204392</v>
      </c>
      <c r="C37" s="16">
        <v>657</v>
      </c>
      <c r="D37" s="16">
        <v>0</v>
      </c>
      <c r="E37" s="16">
        <v>271.7</v>
      </c>
      <c r="F37" s="16">
        <v>19</v>
      </c>
      <c r="G37" s="16">
        <v>31</v>
      </c>
      <c r="H37" s="16">
        <f t="shared" ref="H37:I37" si="23">H25</f>
        <v>0</v>
      </c>
      <c r="I37" s="16">
        <f t="shared" si="23"/>
        <v>0</v>
      </c>
      <c r="J37" s="16">
        <f t="shared" si="1"/>
        <v>3</v>
      </c>
    </row>
    <row r="38" spans="1:10">
      <c r="A38" s="17">
        <v>39448</v>
      </c>
      <c r="B38" s="18">
        <v>34905523.049873188</v>
      </c>
      <c r="C38" s="16">
        <v>639</v>
      </c>
      <c r="D38" s="16">
        <v>0</v>
      </c>
      <c r="E38" s="16">
        <v>269.10000000000002</v>
      </c>
      <c r="F38" s="16">
        <v>22</v>
      </c>
      <c r="G38" s="16">
        <v>31</v>
      </c>
      <c r="H38" s="16">
        <f t="shared" ref="H38:I38" si="24">H26</f>
        <v>0</v>
      </c>
      <c r="I38" s="16">
        <f t="shared" si="24"/>
        <v>0</v>
      </c>
      <c r="J38" s="16">
        <f t="shared" si="1"/>
        <v>4</v>
      </c>
    </row>
    <row r="39" spans="1:10">
      <c r="A39" s="17">
        <v>39479</v>
      </c>
      <c r="B39" s="19">
        <v>32971074.271040484</v>
      </c>
      <c r="C39" s="16">
        <v>692.5</v>
      </c>
      <c r="D39" s="16">
        <v>0</v>
      </c>
      <c r="E39" s="16">
        <v>269.39999999999998</v>
      </c>
      <c r="F39" s="16">
        <v>20</v>
      </c>
      <c r="G39" s="16">
        <v>29</v>
      </c>
      <c r="H39" s="16">
        <f t="shared" ref="H39:I39" si="25">H27</f>
        <v>0</v>
      </c>
      <c r="I39" s="16">
        <f t="shared" si="25"/>
        <v>0</v>
      </c>
      <c r="J39" s="16">
        <f t="shared" si="1"/>
        <v>4</v>
      </c>
    </row>
    <row r="40" spans="1:10">
      <c r="A40" s="17">
        <v>39508</v>
      </c>
      <c r="B40" s="19">
        <v>33675988.301156245</v>
      </c>
      <c r="C40" s="16">
        <v>627.29999999999995</v>
      </c>
      <c r="D40" s="16">
        <v>0</v>
      </c>
      <c r="E40" s="16">
        <v>267.10000000000002</v>
      </c>
      <c r="F40" s="16">
        <v>19</v>
      </c>
      <c r="G40" s="16">
        <v>31</v>
      </c>
      <c r="H40" s="16">
        <f t="shared" ref="H40:I40" si="26">H28</f>
        <v>1</v>
      </c>
      <c r="I40" s="16">
        <f t="shared" si="26"/>
        <v>0</v>
      </c>
      <c r="J40" s="16">
        <f t="shared" si="1"/>
        <v>4</v>
      </c>
    </row>
    <row r="41" spans="1:10">
      <c r="A41" s="17">
        <v>39539</v>
      </c>
      <c r="B41" s="18">
        <v>32942973.450524684</v>
      </c>
      <c r="C41" s="16">
        <v>265</v>
      </c>
      <c r="D41" s="16">
        <v>0</v>
      </c>
      <c r="E41" s="16">
        <v>266.7</v>
      </c>
      <c r="F41" s="16">
        <v>22</v>
      </c>
      <c r="G41" s="16">
        <v>30</v>
      </c>
      <c r="H41" s="16">
        <f t="shared" ref="H41:I41" si="27">H29</f>
        <v>1</v>
      </c>
      <c r="I41" s="16">
        <f t="shared" si="27"/>
        <v>0</v>
      </c>
      <c r="J41" s="16">
        <f t="shared" si="1"/>
        <v>4</v>
      </c>
    </row>
    <row r="42" spans="1:10">
      <c r="A42" s="17">
        <v>39569</v>
      </c>
      <c r="B42" s="19">
        <v>32719103.365861006</v>
      </c>
      <c r="C42" s="16">
        <v>208.8</v>
      </c>
      <c r="D42" s="16">
        <v>2.1</v>
      </c>
      <c r="E42" s="16">
        <v>267.3</v>
      </c>
      <c r="F42" s="16">
        <v>21</v>
      </c>
      <c r="G42" s="16">
        <v>31</v>
      </c>
      <c r="H42" s="16">
        <f t="shared" ref="H42:I42" si="28">H30</f>
        <v>1</v>
      </c>
      <c r="I42" s="16">
        <f t="shared" si="28"/>
        <v>0</v>
      </c>
      <c r="J42" s="16">
        <f t="shared" si="1"/>
        <v>4</v>
      </c>
    </row>
    <row r="43" spans="1:10">
      <c r="A43" s="17">
        <v>39600</v>
      </c>
      <c r="B43" s="18">
        <v>32968048.28211417</v>
      </c>
      <c r="C43" s="16">
        <v>24.1</v>
      </c>
      <c r="D43" s="16">
        <v>66.400000000000006</v>
      </c>
      <c r="E43" s="16">
        <v>271.39999999999998</v>
      </c>
      <c r="F43" s="16">
        <v>21</v>
      </c>
      <c r="G43" s="16">
        <v>30</v>
      </c>
      <c r="H43" s="16">
        <f t="shared" ref="H43:I43" si="29">H31</f>
        <v>0</v>
      </c>
      <c r="I43" s="16">
        <f t="shared" si="29"/>
        <v>0</v>
      </c>
      <c r="J43" s="16">
        <f t="shared" si="1"/>
        <v>4</v>
      </c>
    </row>
    <row r="44" spans="1:10">
      <c r="A44" s="17">
        <v>39630</v>
      </c>
      <c r="B44" s="18">
        <v>31929107.93319986</v>
      </c>
      <c r="C44" s="16">
        <v>4</v>
      </c>
      <c r="D44" s="16">
        <v>97</v>
      </c>
      <c r="E44" s="16">
        <v>276.60000000000002</v>
      </c>
      <c r="F44" s="16">
        <v>22</v>
      </c>
      <c r="G44" s="16">
        <v>31</v>
      </c>
      <c r="H44" s="16">
        <f t="shared" ref="H44:I44" si="30">H32</f>
        <v>0</v>
      </c>
      <c r="I44" s="16">
        <f t="shared" si="30"/>
        <v>0</v>
      </c>
      <c r="J44" s="16">
        <f t="shared" si="1"/>
        <v>4</v>
      </c>
    </row>
    <row r="45" spans="1:10">
      <c r="A45" s="17">
        <v>39661</v>
      </c>
      <c r="B45" s="18">
        <v>31818715.437265437</v>
      </c>
      <c r="C45" s="16">
        <v>12.4</v>
      </c>
      <c r="D45" s="16">
        <v>53.2</v>
      </c>
      <c r="E45" s="16">
        <v>282.10000000000002</v>
      </c>
      <c r="F45" s="16">
        <v>20</v>
      </c>
      <c r="G45" s="16">
        <v>31</v>
      </c>
      <c r="H45" s="16">
        <f t="shared" ref="H45:I45" si="31">H33</f>
        <v>0</v>
      </c>
      <c r="I45" s="16">
        <f t="shared" si="31"/>
        <v>0</v>
      </c>
      <c r="J45" s="16">
        <f t="shared" si="1"/>
        <v>4</v>
      </c>
    </row>
    <row r="46" spans="1:10">
      <c r="A46" s="17">
        <v>39692</v>
      </c>
      <c r="B46" s="19">
        <v>31763423.735970922</v>
      </c>
      <c r="C46" s="16">
        <v>56.7</v>
      </c>
      <c r="D46" s="16">
        <v>21.4</v>
      </c>
      <c r="E46" s="16">
        <v>277.5</v>
      </c>
      <c r="F46" s="16">
        <v>21</v>
      </c>
      <c r="G46" s="16">
        <v>30</v>
      </c>
      <c r="H46" s="16">
        <f t="shared" ref="H46:I46" si="32">H34</f>
        <v>0</v>
      </c>
      <c r="I46" s="16">
        <f t="shared" si="32"/>
        <v>1</v>
      </c>
      <c r="J46" s="16">
        <f t="shared" si="1"/>
        <v>4</v>
      </c>
    </row>
    <row r="47" spans="1:10">
      <c r="A47" s="17">
        <v>39722</v>
      </c>
      <c r="B47" s="18">
        <v>31969263.423501484</v>
      </c>
      <c r="C47" s="16">
        <v>286.8</v>
      </c>
      <c r="D47" s="16">
        <v>0</v>
      </c>
      <c r="E47" s="16">
        <v>272.7</v>
      </c>
      <c r="F47" s="16">
        <v>22</v>
      </c>
      <c r="G47" s="16">
        <v>31</v>
      </c>
      <c r="H47" s="16">
        <f t="shared" ref="H47:I47" si="33">H35</f>
        <v>0</v>
      </c>
      <c r="I47" s="16">
        <f t="shared" si="33"/>
        <v>1</v>
      </c>
      <c r="J47" s="16">
        <f t="shared" si="1"/>
        <v>4</v>
      </c>
    </row>
    <row r="48" spans="1:10">
      <c r="A48" s="17">
        <v>39753</v>
      </c>
      <c r="B48" s="19">
        <v>30139735.496248577</v>
      </c>
      <c r="C48" s="16">
        <v>468.3</v>
      </c>
      <c r="D48" s="16">
        <v>0</v>
      </c>
      <c r="E48" s="16">
        <v>263.10000000000002</v>
      </c>
      <c r="F48" s="16">
        <v>20</v>
      </c>
      <c r="G48" s="16">
        <v>30</v>
      </c>
      <c r="H48" s="16">
        <f t="shared" ref="H48:I48" si="34">H36</f>
        <v>0</v>
      </c>
      <c r="I48" s="16">
        <f t="shared" si="34"/>
        <v>1</v>
      </c>
      <c r="J48" s="16">
        <f t="shared" si="1"/>
        <v>4</v>
      </c>
    </row>
    <row r="49" spans="1:10">
      <c r="A49" s="17">
        <v>39783</v>
      </c>
      <c r="B49" s="19">
        <v>27284384.253243946</v>
      </c>
      <c r="C49" s="16">
        <v>671</v>
      </c>
      <c r="D49" s="16">
        <v>0</v>
      </c>
      <c r="E49" s="16">
        <v>259.39999999999998</v>
      </c>
      <c r="F49" s="16">
        <v>21</v>
      </c>
      <c r="G49" s="16">
        <v>31</v>
      </c>
      <c r="H49" s="16">
        <f t="shared" ref="H49:I49" si="35">H37</f>
        <v>0</v>
      </c>
      <c r="I49" s="16">
        <f t="shared" si="35"/>
        <v>0</v>
      </c>
      <c r="J49" s="16">
        <f t="shared" si="1"/>
        <v>4</v>
      </c>
    </row>
    <row r="50" spans="1:10">
      <c r="A50" s="17">
        <v>39814</v>
      </c>
      <c r="B50" s="19">
        <v>28849145.935590561</v>
      </c>
      <c r="C50" s="16">
        <v>849.6</v>
      </c>
      <c r="D50" s="16">
        <v>0</v>
      </c>
      <c r="E50" s="16">
        <v>253.7</v>
      </c>
      <c r="F50" s="16">
        <v>21</v>
      </c>
      <c r="G50" s="16">
        <v>31</v>
      </c>
      <c r="H50" s="16">
        <f t="shared" ref="H50:I50" si="36">H38</f>
        <v>0</v>
      </c>
      <c r="I50" s="16">
        <f t="shared" si="36"/>
        <v>0</v>
      </c>
      <c r="J50" s="16">
        <f t="shared" si="1"/>
        <v>5</v>
      </c>
    </row>
    <row r="51" spans="1:10">
      <c r="A51" s="17">
        <v>39845</v>
      </c>
      <c r="B51" s="18">
        <v>26956342.129380018</v>
      </c>
      <c r="C51" s="16">
        <v>612.70000000000005</v>
      </c>
      <c r="D51" s="16">
        <v>0</v>
      </c>
      <c r="E51" s="16">
        <v>248.9</v>
      </c>
      <c r="F51" s="16">
        <v>19</v>
      </c>
      <c r="G51" s="16">
        <v>28</v>
      </c>
      <c r="H51" s="16">
        <f t="shared" ref="H51:I51" si="37">H39</f>
        <v>0</v>
      </c>
      <c r="I51" s="16">
        <f t="shared" si="37"/>
        <v>0</v>
      </c>
      <c r="J51" s="16">
        <f t="shared" si="1"/>
        <v>5</v>
      </c>
    </row>
    <row r="52" spans="1:10">
      <c r="A52" s="17">
        <v>39873</v>
      </c>
      <c r="B52" s="18">
        <v>29227016.300310459</v>
      </c>
      <c r="C52" s="16">
        <v>533.29999999999995</v>
      </c>
      <c r="D52" s="16">
        <v>0</v>
      </c>
      <c r="E52" s="16">
        <v>245.6</v>
      </c>
      <c r="F52" s="16">
        <v>22</v>
      </c>
      <c r="G52" s="16">
        <v>31</v>
      </c>
      <c r="H52" s="16">
        <f t="shared" ref="H52:I52" si="38">H40</f>
        <v>1</v>
      </c>
      <c r="I52" s="16">
        <f t="shared" si="38"/>
        <v>0</v>
      </c>
      <c r="J52" s="16">
        <f t="shared" si="1"/>
        <v>5</v>
      </c>
    </row>
    <row r="53" spans="1:10">
      <c r="A53" s="17">
        <v>39904</v>
      </c>
      <c r="B53" s="18">
        <v>27572440.722535033</v>
      </c>
      <c r="C53" s="16">
        <v>307</v>
      </c>
      <c r="D53" s="16">
        <v>3.2</v>
      </c>
      <c r="E53" s="16">
        <v>244.6</v>
      </c>
      <c r="F53" s="16">
        <v>20</v>
      </c>
      <c r="G53" s="16">
        <v>30</v>
      </c>
      <c r="H53" s="16">
        <f t="shared" ref="H53:I53" si="39">H41</f>
        <v>1</v>
      </c>
      <c r="I53" s="16">
        <f t="shared" si="39"/>
        <v>0</v>
      </c>
      <c r="J53" s="16">
        <f t="shared" si="1"/>
        <v>5</v>
      </c>
    </row>
    <row r="54" spans="1:10">
      <c r="A54" s="17">
        <v>39934</v>
      </c>
      <c r="B54" s="18">
        <v>26054244.423496928</v>
      </c>
      <c r="C54" s="16">
        <v>156.9</v>
      </c>
      <c r="D54" s="16">
        <v>3.1</v>
      </c>
      <c r="E54" s="16">
        <v>247.9</v>
      </c>
      <c r="F54" s="16">
        <v>20</v>
      </c>
      <c r="G54" s="16">
        <v>31</v>
      </c>
      <c r="H54" s="16">
        <f t="shared" ref="H54:I54" si="40">H42</f>
        <v>1</v>
      </c>
      <c r="I54" s="16">
        <f t="shared" si="40"/>
        <v>0</v>
      </c>
      <c r="J54" s="16">
        <f t="shared" si="1"/>
        <v>5</v>
      </c>
    </row>
    <row r="55" spans="1:10">
      <c r="A55" s="17">
        <v>39965</v>
      </c>
      <c r="B55" s="18">
        <v>27805448.272619553</v>
      </c>
      <c r="C55" s="16">
        <v>49.7</v>
      </c>
      <c r="D55" s="16">
        <v>35.5</v>
      </c>
      <c r="E55" s="16">
        <v>252.2</v>
      </c>
      <c r="F55" s="16">
        <v>22</v>
      </c>
      <c r="G55" s="16">
        <v>30</v>
      </c>
      <c r="H55" s="16">
        <f t="shared" ref="H55:I55" si="41">H43</f>
        <v>0</v>
      </c>
      <c r="I55" s="16">
        <f t="shared" si="41"/>
        <v>0</v>
      </c>
      <c r="J55" s="16">
        <f t="shared" si="1"/>
        <v>5</v>
      </c>
    </row>
    <row r="56" spans="1:10">
      <c r="A56" s="17">
        <v>39995</v>
      </c>
      <c r="B56" s="19">
        <v>28020880.106031932</v>
      </c>
      <c r="C56" s="16">
        <v>20.2</v>
      </c>
      <c r="D56" s="16">
        <v>29.4</v>
      </c>
      <c r="E56" s="16">
        <v>256</v>
      </c>
      <c r="F56" s="16">
        <v>22</v>
      </c>
      <c r="G56" s="16">
        <v>31</v>
      </c>
      <c r="H56" s="16">
        <f t="shared" ref="H56:I56" si="42">H44</f>
        <v>0</v>
      </c>
      <c r="I56" s="16">
        <f t="shared" si="42"/>
        <v>0</v>
      </c>
      <c r="J56" s="16">
        <f t="shared" si="1"/>
        <v>5</v>
      </c>
    </row>
    <row r="57" spans="1:10">
      <c r="A57" s="17">
        <v>40026</v>
      </c>
      <c r="B57" s="18">
        <v>30298754.52771467</v>
      </c>
      <c r="C57" s="16">
        <v>17.899999999999999</v>
      </c>
      <c r="D57" s="16">
        <v>71.900000000000006</v>
      </c>
      <c r="E57" s="16">
        <v>257.10000000000002</v>
      </c>
      <c r="F57" s="16">
        <v>20</v>
      </c>
      <c r="G57" s="16">
        <v>31</v>
      </c>
      <c r="H57" s="16">
        <f t="shared" ref="H57:I57" si="43">H45</f>
        <v>0</v>
      </c>
      <c r="I57" s="16">
        <f t="shared" si="43"/>
        <v>0</v>
      </c>
      <c r="J57" s="16">
        <f t="shared" si="1"/>
        <v>5</v>
      </c>
    </row>
    <row r="58" spans="1:10">
      <c r="A58" s="17">
        <v>40057</v>
      </c>
      <c r="B58" s="18">
        <v>30031126.612114679</v>
      </c>
      <c r="C58" s="16">
        <v>71.2</v>
      </c>
      <c r="D58" s="16">
        <v>15.9</v>
      </c>
      <c r="E58" s="16">
        <v>254.1</v>
      </c>
      <c r="F58" s="16">
        <v>21</v>
      </c>
      <c r="G58" s="16">
        <v>30</v>
      </c>
      <c r="H58" s="16">
        <f t="shared" ref="H58:I58" si="44">H46</f>
        <v>0</v>
      </c>
      <c r="I58" s="16">
        <f t="shared" si="44"/>
        <v>1</v>
      </c>
      <c r="J58" s="16">
        <f t="shared" si="1"/>
        <v>5</v>
      </c>
    </row>
    <row r="59" spans="1:10">
      <c r="A59" s="17">
        <v>40087</v>
      </c>
      <c r="B59" s="18">
        <v>30792023.504983552</v>
      </c>
      <c r="C59" s="16">
        <v>301.2</v>
      </c>
      <c r="D59" s="16">
        <v>0</v>
      </c>
      <c r="E59" s="16">
        <v>250.7</v>
      </c>
      <c r="F59" s="16">
        <v>21</v>
      </c>
      <c r="G59" s="16">
        <v>31</v>
      </c>
      <c r="H59" s="16">
        <f t="shared" ref="H59:I59" si="45">H47</f>
        <v>0</v>
      </c>
      <c r="I59" s="16">
        <f t="shared" si="45"/>
        <v>1</v>
      </c>
      <c r="J59" s="16">
        <f t="shared" si="1"/>
        <v>5</v>
      </c>
    </row>
    <row r="60" spans="1:10">
      <c r="A60" s="17">
        <v>40118</v>
      </c>
      <c r="B60" s="18">
        <v>30321482.124312438</v>
      </c>
      <c r="C60" s="16">
        <v>356.7</v>
      </c>
      <c r="D60" s="16">
        <v>0</v>
      </c>
      <c r="E60" s="16">
        <v>248.4</v>
      </c>
      <c r="F60" s="16">
        <v>21</v>
      </c>
      <c r="G60" s="16">
        <v>30</v>
      </c>
      <c r="H60" s="16">
        <f t="shared" ref="H60:I60" si="46">H48</f>
        <v>0</v>
      </c>
      <c r="I60" s="16">
        <f t="shared" si="46"/>
        <v>1</v>
      </c>
      <c r="J60" s="16">
        <f t="shared" si="1"/>
        <v>5</v>
      </c>
    </row>
    <row r="61" spans="1:10">
      <c r="A61" s="17">
        <v>40148</v>
      </c>
      <c r="B61" s="18">
        <v>28853077.940910172</v>
      </c>
      <c r="C61" s="16">
        <v>637.29999999999995</v>
      </c>
      <c r="D61" s="16">
        <v>0</v>
      </c>
      <c r="E61" s="16">
        <v>249.8</v>
      </c>
      <c r="F61" s="16">
        <v>21</v>
      </c>
      <c r="G61" s="16">
        <v>31</v>
      </c>
      <c r="H61" s="16">
        <f t="shared" ref="H61:I61" si="47">H49</f>
        <v>0</v>
      </c>
      <c r="I61" s="16">
        <f t="shared" si="47"/>
        <v>0</v>
      </c>
      <c r="J61" s="16">
        <f t="shared" si="1"/>
        <v>5</v>
      </c>
    </row>
    <row r="62" spans="1:10">
      <c r="A62" s="17">
        <v>40179</v>
      </c>
      <c r="B62" s="18">
        <v>30374399.927864909</v>
      </c>
      <c r="C62" s="16">
        <v>733.1</v>
      </c>
      <c r="D62" s="16">
        <v>0</v>
      </c>
      <c r="E62" s="16">
        <v>246.8</v>
      </c>
      <c r="F62" s="16">
        <v>20</v>
      </c>
      <c r="G62" s="16">
        <v>31</v>
      </c>
      <c r="H62" s="16">
        <f t="shared" ref="H62:I62" si="48">H50</f>
        <v>0</v>
      </c>
      <c r="I62" s="16">
        <f t="shared" si="48"/>
        <v>0</v>
      </c>
      <c r="J62" s="16">
        <f t="shared" si="1"/>
        <v>6</v>
      </c>
    </row>
    <row r="63" spans="1:10">
      <c r="A63" s="17">
        <v>40210</v>
      </c>
      <c r="B63" s="19">
        <v>28081042.947897345</v>
      </c>
      <c r="C63" s="16">
        <v>633.4</v>
      </c>
      <c r="D63" s="16">
        <v>0</v>
      </c>
      <c r="E63" s="16">
        <v>245.4</v>
      </c>
      <c r="F63" s="16">
        <v>19</v>
      </c>
      <c r="G63" s="16">
        <v>28</v>
      </c>
      <c r="H63" s="16">
        <f t="shared" ref="H63:I63" si="49">H51</f>
        <v>0</v>
      </c>
      <c r="I63" s="16">
        <f t="shared" si="49"/>
        <v>0</v>
      </c>
      <c r="J63" s="16">
        <f t="shared" si="1"/>
        <v>6</v>
      </c>
    </row>
    <row r="64" spans="1:10">
      <c r="A64" s="17">
        <v>40238</v>
      </c>
      <c r="B64" s="18">
        <v>31106132.340711989</v>
      </c>
      <c r="C64" s="16">
        <v>450.2</v>
      </c>
      <c r="D64" s="16">
        <v>0</v>
      </c>
      <c r="E64" s="16">
        <v>242.7</v>
      </c>
      <c r="F64" s="16">
        <v>23</v>
      </c>
      <c r="G64" s="16">
        <v>31</v>
      </c>
      <c r="H64" s="16">
        <f t="shared" ref="H64:I64" si="50">H52</f>
        <v>1</v>
      </c>
      <c r="I64" s="16">
        <f t="shared" si="50"/>
        <v>0</v>
      </c>
      <c r="J64" s="16">
        <f t="shared" si="1"/>
        <v>6</v>
      </c>
    </row>
    <row r="65" spans="1:10">
      <c r="A65" s="17">
        <v>40269</v>
      </c>
      <c r="B65" s="19">
        <v>29031854.548955541</v>
      </c>
      <c r="C65" s="16">
        <v>236.4</v>
      </c>
      <c r="D65" s="16">
        <v>0</v>
      </c>
      <c r="E65" s="16">
        <v>248.3</v>
      </c>
      <c r="F65" s="16">
        <v>20</v>
      </c>
      <c r="G65" s="16">
        <v>30</v>
      </c>
      <c r="H65" s="16">
        <f t="shared" ref="H65:I65" si="51">H53</f>
        <v>1</v>
      </c>
      <c r="I65" s="16">
        <f t="shared" si="51"/>
        <v>0</v>
      </c>
      <c r="J65" s="16">
        <f t="shared" si="1"/>
        <v>6</v>
      </c>
    </row>
    <row r="66" spans="1:10">
      <c r="A66" s="17">
        <v>40299</v>
      </c>
      <c r="B66" s="19">
        <v>30332891.000103939</v>
      </c>
      <c r="C66" s="16">
        <v>121.1</v>
      </c>
      <c r="D66" s="16">
        <v>34.9</v>
      </c>
      <c r="E66" s="16">
        <v>253.5</v>
      </c>
      <c r="F66" s="16">
        <v>20</v>
      </c>
      <c r="G66" s="16">
        <v>31</v>
      </c>
      <c r="H66" s="16">
        <f t="shared" ref="H66:I66" si="52">H54</f>
        <v>1</v>
      </c>
      <c r="I66" s="16">
        <f t="shared" si="52"/>
        <v>0</v>
      </c>
      <c r="J66" s="16">
        <f t="shared" si="1"/>
        <v>6</v>
      </c>
    </row>
    <row r="67" spans="1:10">
      <c r="A67" s="17">
        <v>40330</v>
      </c>
      <c r="B67" s="18">
        <v>32055991.678814385</v>
      </c>
      <c r="C67" s="16">
        <v>23.6</v>
      </c>
      <c r="D67" s="16">
        <v>57.5</v>
      </c>
      <c r="E67" s="16">
        <v>260</v>
      </c>
      <c r="F67" s="16">
        <v>22</v>
      </c>
      <c r="G67" s="16">
        <v>30</v>
      </c>
      <c r="H67" s="16">
        <f t="shared" ref="H67:I67" si="53">H55</f>
        <v>0</v>
      </c>
      <c r="I67" s="16">
        <f t="shared" si="53"/>
        <v>0</v>
      </c>
      <c r="J67" s="16">
        <f t="shared" si="1"/>
        <v>6</v>
      </c>
    </row>
    <row r="68" spans="1:10">
      <c r="A68" s="17">
        <v>40360</v>
      </c>
      <c r="B68" s="18">
        <v>31434687.972987365</v>
      </c>
      <c r="C68" s="16">
        <v>5.6</v>
      </c>
      <c r="D68" s="16">
        <v>129.69999999999999</v>
      </c>
      <c r="E68" s="16">
        <v>261.7</v>
      </c>
      <c r="F68" s="16">
        <v>21</v>
      </c>
      <c r="G68" s="16">
        <v>31</v>
      </c>
      <c r="H68" s="16">
        <f t="shared" ref="H68:I68" si="54">H56</f>
        <v>0</v>
      </c>
      <c r="I68" s="16">
        <f t="shared" si="54"/>
        <v>0</v>
      </c>
      <c r="J68" s="16">
        <f t="shared" si="1"/>
        <v>6</v>
      </c>
    </row>
    <row r="69" spans="1:10">
      <c r="A69" s="17">
        <v>40391</v>
      </c>
      <c r="B69" s="19">
        <v>33132054.446981192</v>
      </c>
      <c r="C69" s="16">
        <v>6</v>
      </c>
      <c r="D69" s="16">
        <v>121.7</v>
      </c>
      <c r="E69" s="16">
        <v>259.39999999999998</v>
      </c>
      <c r="F69" s="16">
        <v>21</v>
      </c>
      <c r="G69" s="16">
        <v>31</v>
      </c>
      <c r="H69" s="16">
        <f t="shared" ref="H69:I69" si="55">H57</f>
        <v>0</v>
      </c>
      <c r="I69" s="16">
        <f t="shared" si="55"/>
        <v>0</v>
      </c>
      <c r="J69" s="16">
        <f t="shared" si="1"/>
        <v>6</v>
      </c>
    </row>
    <row r="70" spans="1:10">
      <c r="A70" s="17">
        <v>40422</v>
      </c>
      <c r="B70" s="19">
        <v>31114045.918627713</v>
      </c>
      <c r="C70" s="16">
        <v>87.9</v>
      </c>
      <c r="D70" s="16">
        <v>24.1</v>
      </c>
      <c r="E70" s="16">
        <v>253.5</v>
      </c>
      <c r="F70" s="16">
        <v>21</v>
      </c>
      <c r="G70" s="16">
        <v>30</v>
      </c>
      <c r="H70" s="16">
        <f t="shared" ref="H70:I70" si="56">H58</f>
        <v>0</v>
      </c>
      <c r="I70" s="16">
        <f t="shared" si="56"/>
        <v>1</v>
      </c>
      <c r="J70" s="16">
        <f t="shared" si="1"/>
        <v>6</v>
      </c>
    </row>
    <row r="71" spans="1:10">
      <c r="A71" s="17">
        <v>40452</v>
      </c>
      <c r="B71" s="18">
        <v>31324725.882925775</v>
      </c>
      <c r="C71" s="16">
        <v>239.5</v>
      </c>
      <c r="D71" s="16">
        <v>0</v>
      </c>
      <c r="E71" s="16">
        <v>248.3</v>
      </c>
      <c r="F71" s="16">
        <v>20</v>
      </c>
      <c r="G71" s="16">
        <v>31</v>
      </c>
      <c r="H71" s="16">
        <f t="shared" ref="H71:I71" si="57">H59</f>
        <v>0</v>
      </c>
      <c r="I71" s="16">
        <f t="shared" si="57"/>
        <v>1</v>
      </c>
      <c r="J71" s="16">
        <f t="shared" si="1"/>
        <v>6</v>
      </c>
    </row>
    <row r="72" spans="1:10">
      <c r="A72" s="17">
        <v>40483</v>
      </c>
      <c r="B72" s="19">
        <v>31302721.549692102</v>
      </c>
      <c r="C72" s="16">
        <v>413.6</v>
      </c>
      <c r="D72" s="16">
        <v>0</v>
      </c>
      <c r="E72" s="16">
        <v>249.7</v>
      </c>
      <c r="F72" s="16">
        <v>22</v>
      </c>
      <c r="G72" s="16">
        <v>30</v>
      </c>
      <c r="H72" s="16">
        <f t="shared" ref="H72:I72" si="58">H60</f>
        <v>0</v>
      </c>
      <c r="I72" s="16">
        <f t="shared" si="58"/>
        <v>1</v>
      </c>
      <c r="J72" s="16">
        <f t="shared" si="1"/>
        <v>6</v>
      </c>
    </row>
    <row r="73" spans="1:10">
      <c r="A73" s="17">
        <v>40513</v>
      </c>
      <c r="B73" s="18">
        <v>29162683.79443774</v>
      </c>
      <c r="C73" s="16">
        <v>713.5</v>
      </c>
      <c r="D73" s="16">
        <v>0</v>
      </c>
      <c r="E73" s="16">
        <v>251.5</v>
      </c>
      <c r="F73" s="16">
        <v>21</v>
      </c>
      <c r="G73" s="16">
        <v>31</v>
      </c>
      <c r="H73" s="16">
        <f t="shared" ref="H73:I73" si="59">H61</f>
        <v>0</v>
      </c>
      <c r="I73" s="16">
        <f t="shared" si="59"/>
        <v>0</v>
      </c>
      <c r="J73" s="16">
        <f t="shared" si="1"/>
        <v>6</v>
      </c>
    </row>
    <row r="74" spans="1:10">
      <c r="A74" s="17">
        <v>40544</v>
      </c>
      <c r="B74" s="18">
        <v>32622453.115325075</v>
      </c>
      <c r="C74" s="16">
        <v>798.8</v>
      </c>
      <c r="D74" s="16">
        <v>0</v>
      </c>
      <c r="E74" s="16">
        <v>251.6</v>
      </c>
      <c r="F74" s="16">
        <v>20</v>
      </c>
      <c r="G74" s="16">
        <v>31</v>
      </c>
      <c r="H74" s="16">
        <f t="shared" ref="H74:I74" si="60">H62</f>
        <v>0</v>
      </c>
      <c r="I74" s="16">
        <f t="shared" si="60"/>
        <v>0</v>
      </c>
      <c r="J74" s="16">
        <f t="shared" si="1"/>
        <v>7</v>
      </c>
    </row>
    <row r="75" spans="1:10">
      <c r="A75" s="17">
        <v>40575</v>
      </c>
      <c r="B75" s="18">
        <v>30069138.4645341</v>
      </c>
      <c r="C75" s="16">
        <v>677.8</v>
      </c>
      <c r="D75" s="16">
        <v>0</v>
      </c>
      <c r="E75" s="16">
        <v>250.6</v>
      </c>
      <c r="F75" s="16">
        <v>19</v>
      </c>
      <c r="G75" s="16">
        <v>28</v>
      </c>
      <c r="H75" s="16">
        <f t="shared" ref="H75:I75" si="61">H63</f>
        <v>0</v>
      </c>
      <c r="I75" s="16">
        <f t="shared" si="61"/>
        <v>0</v>
      </c>
      <c r="J75" s="16">
        <f t="shared" si="1"/>
        <v>7</v>
      </c>
    </row>
    <row r="76" spans="1:10">
      <c r="A76" s="17">
        <v>40603</v>
      </c>
      <c r="B76" s="19">
        <v>33521993.988199789</v>
      </c>
      <c r="C76" s="16">
        <v>599.6</v>
      </c>
      <c r="D76" s="16">
        <v>0</v>
      </c>
      <c r="E76" s="16">
        <v>251.7</v>
      </c>
      <c r="F76" s="16">
        <v>23</v>
      </c>
      <c r="G76" s="16">
        <v>31</v>
      </c>
      <c r="H76" s="16">
        <f t="shared" ref="H76:I76" si="62">H64</f>
        <v>1</v>
      </c>
      <c r="I76" s="16">
        <f t="shared" si="62"/>
        <v>0</v>
      </c>
      <c r="J76" s="16">
        <f t="shared" si="1"/>
        <v>7</v>
      </c>
    </row>
    <row r="77" spans="1:10">
      <c r="A77" s="17">
        <v>40634</v>
      </c>
      <c r="B77" s="18">
        <v>29790483.970162548</v>
      </c>
      <c r="C77" s="16">
        <v>330.4</v>
      </c>
      <c r="D77" s="16">
        <v>0</v>
      </c>
      <c r="E77" s="16">
        <v>255.1</v>
      </c>
      <c r="F77" s="16">
        <v>19</v>
      </c>
      <c r="G77" s="16">
        <v>30</v>
      </c>
      <c r="H77" s="16">
        <f t="shared" ref="H77:I77" si="63">H65</f>
        <v>1</v>
      </c>
      <c r="I77" s="16">
        <f t="shared" si="63"/>
        <v>0</v>
      </c>
      <c r="J77" s="16">
        <f t="shared" si="1"/>
        <v>7</v>
      </c>
    </row>
    <row r="78" spans="1:10">
      <c r="A78" s="17">
        <v>40664</v>
      </c>
      <c r="B78" s="19">
        <v>30514888.89513151</v>
      </c>
      <c r="C78" s="16">
        <v>126.4</v>
      </c>
      <c r="D78" s="16">
        <v>17.399999999999999</v>
      </c>
      <c r="E78" s="16">
        <v>257.5</v>
      </c>
      <c r="F78" s="16">
        <v>21</v>
      </c>
      <c r="G78" s="16">
        <v>31</v>
      </c>
      <c r="H78" s="16">
        <f t="shared" ref="H78:I78" si="64">H66</f>
        <v>1</v>
      </c>
      <c r="I78" s="16">
        <f t="shared" si="64"/>
        <v>0</v>
      </c>
      <c r="J78" s="16">
        <f t="shared" si="1"/>
        <v>7</v>
      </c>
    </row>
    <row r="79" spans="1:10">
      <c r="A79" s="17">
        <v>40695</v>
      </c>
      <c r="B79" s="18">
        <v>31332686.678045858</v>
      </c>
      <c r="C79" s="16">
        <v>27</v>
      </c>
      <c r="D79" s="16">
        <v>39.6</v>
      </c>
      <c r="E79" s="16">
        <v>258.8</v>
      </c>
      <c r="F79" s="16">
        <v>22</v>
      </c>
      <c r="G79" s="16">
        <v>30</v>
      </c>
      <c r="H79" s="16">
        <f t="shared" ref="H79:I79" si="65">H67</f>
        <v>0</v>
      </c>
      <c r="I79" s="16">
        <f t="shared" si="65"/>
        <v>0</v>
      </c>
      <c r="J79" s="16">
        <f t="shared" ref="J79:J109" si="66">J67+1</f>
        <v>7</v>
      </c>
    </row>
    <row r="80" spans="1:10">
      <c r="A80" s="17">
        <v>40725</v>
      </c>
      <c r="B80" s="18">
        <v>31048378.097471207</v>
      </c>
      <c r="C80" s="16">
        <v>0</v>
      </c>
      <c r="D80" s="16">
        <v>160.9</v>
      </c>
      <c r="E80" s="16">
        <v>261.3</v>
      </c>
      <c r="F80" s="16">
        <v>20</v>
      </c>
      <c r="G80" s="16">
        <v>31</v>
      </c>
      <c r="H80" s="16">
        <f t="shared" ref="H80:I80" si="67">H68</f>
        <v>0</v>
      </c>
      <c r="I80" s="16">
        <f t="shared" si="67"/>
        <v>0</v>
      </c>
      <c r="J80" s="16">
        <f t="shared" si="66"/>
        <v>7</v>
      </c>
    </row>
    <row r="81" spans="1:10">
      <c r="A81" s="17">
        <v>40756</v>
      </c>
      <c r="B81" s="18">
        <v>33761562.440655842</v>
      </c>
      <c r="C81" s="16">
        <v>1.5</v>
      </c>
      <c r="D81" s="16">
        <v>82.9</v>
      </c>
      <c r="E81" s="16">
        <v>263.60000000000002</v>
      </c>
      <c r="F81" s="16">
        <v>22</v>
      </c>
      <c r="G81" s="16">
        <v>31</v>
      </c>
      <c r="H81" s="16">
        <f t="shared" ref="H81:I81" si="68">H69</f>
        <v>0</v>
      </c>
      <c r="I81" s="16">
        <f t="shared" si="68"/>
        <v>0</v>
      </c>
      <c r="J81" s="16">
        <f t="shared" si="66"/>
        <v>7</v>
      </c>
    </row>
    <row r="82" spans="1:10">
      <c r="A82" s="17">
        <v>40787</v>
      </c>
      <c r="B82" s="18">
        <v>31947935.858446322</v>
      </c>
      <c r="C82" s="16">
        <v>71.900000000000006</v>
      </c>
      <c r="D82" s="16">
        <v>29</v>
      </c>
      <c r="E82" s="16">
        <v>264.8</v>
      </c>
      <c r="F82" s="16">
        <v>21</v>
      </c>
      <c r="G82" s="16">
        <v>30</v>
      </c>
      <c r="H82" s="16">
        <f t="shared" ref="H82:I82" si="69">H70</f>
        <v>0</v>
      </c>
      <c r="I82" s="16">
        <f t="shared" si="69"/>
        <v>1</v>
      </c>
      <c r="J82" s="16">
        <f t="shared" si="66"/>
        <v>7</v>
      </c>
    </row>
    <row r="83" spans="1:10">
      <c r="A83" s="17">
        <v>40817</v>
      </c>
      <c r="B83" s="19">
        <v>32934221.898680408</v>
      </c>
      <c r="C83" s="16">
        <v>234.6</v>
      </c>
      <c r="D83" s="16">
        <v>0</v>
      </c>
      <c r="E83" s="16">
        <v>260.3</v>
      </c>
      <c r="F83" s="16">
        <v>20</v>
      </c>
      <c r="G83" s="16">
        <v>31</v>
      </c>
      <c r="H83" s="16">
        <f t="shared" ref="H83:I83" si="70">H71</f>
        <v>0</v>
      </c>
      <c r="I83" s="16">
        <f t="shared" si="70"/>
        <v>1</v>
      </c>
      <c r="J83" s="16">
        <f t="shared" si="66"/>
        <v>7</v>
      </c>
    </row>
    <row r="84" spans="1:10">
      <c r="A84" s="17">
        <v>40848</v>
      </c>
      <c r="B84" s="18">
        <v>32118203.797977068</v>
      </c>
      <c r="C84" s="16">
        <v>347.9</v>
      </c>
      <c r="D84" s="16">
        <v>0</v>
      </c>
      <c r="E84" s="16">
        <v>254.2</v>
      </c>
      <c r="F84" s="16">
        <v>22</v>
      </c>
      <c r="G84" s="16">
        <v>30</v>
      </c>
      <c r="H84" s="16">
        <f t="shared" ref="H84:I84" si="71">H72</f>
        <v>0</v>
      </c>
      <c r="I84" s="16">
        <f t="shared" si="71"/>
        <v>1</v>
      </c>
      <c r="J84" s="16">
        <f t="shared" si="66"/>
        <v>7</v>
      </c>
    </row>
    <row r="85" spans="1:10">
      <c r="A85" s="17">
        <v>40878</v>
      </c>
      <c r="B85" s="18">
        <v>29560112.105370279</v>
      </c>
      <c r="C85" s="16">
        <v>548.4</v>
      </c>
      <c r="D85" s="16">
        <v>0</v>
      </c>
      <c r="E85" s="16">
        <v>252.5</v>
      </c>
      <c r="F85" s="16">
        <v>20</v>
      </c>
      <c r="G85" s="16">
        <v>31</v>
      </c>
      <c r="H85" s="16">
        <f t="shared" ref="H85:I85" si="72">H73</f>
        <v>0</v>
      </c>
      <c r="I85" s="16">
        <f t="shared" si="72"/>
        <v>0</v>
      </c>
      <c r="J85" s="16">
        <f t="shared" si="66"/>
        <v>7</v>
      </c>
    </row>
    <row r="86" spans="1:10">
      <c r="A86" s="17">
        <v>40909</v>
      </c>
      <c r="B86" s="18">
        <v>33097914.661556832</v>
      </c>
      <c r="C86" s="16">
        <v>644.79999999999995</v>
      </c>
      <c r="D86" s="16">
        <v>0</v>
      </c>
      <c r="E86" s="16">
        <v>250.9</v>
      </c>
      <c r="F86" s="16">
        <v>21</v>
      </c>
      <c r="G86" s="16">
        <v>31</v>
      </c>
      <c r="H86" s="16">
        <f t="shared" ref="H86:I86" si="73">H74</f>
        <v>0</v>
      </c>
      <c r="I86" s="16">
        <f t="shared" si="73"/>
        <v>0</v>
      </c>
      <c r="J86" s="16">
        <f t="shared" si="66"/>
        <v>8</v>
      </c>
    </row>
    <row r="87" spans="1:10">
      <c r="A87" s="17">
        <v>40940</v>
      </c>
      <c r="B87" s="18">
        <v>31432067.424907692</v>
      </c>
      <c r="C87" s="16">
        <v>553</v>
      </c>
      <c r="D87" s="16">
        <v>0</v>
      </c>
      <c r="E87" s="16">
        <v>248.9</v>
      </c>
      <c r="F87" s="16">
        <v>20</v>
      </c>
      <c r="G87" s="16">
        <v>29</v>
      </c>
      <c r="H87" s="16">
        <f t="shared" ref="H87:I87" si="74">H75</f>
        <v>0</v>
      </c>
      <c r="I87" s="16">
        <f t="shared" si="74"/>
        <v>0</v>
      </c>
      <c r="J87" s="16">
        <f t="shared" si="66"/>
        <v>8</v>
      </c>
    </row>
    <row r="88" spans="1:10">
      <c r="A88" s="17">
        <v>40969</v>
      </c>
      <c r="B88" s="18">
        <v>32610967.549940124</v>
      </c>
      <c r="C88" s="16">
        <v>331.1</v>
      </c>
      <c r="D88" s="16">
        <v>2.2000000000000002</v>
      </c>
      <c r="E88" s="16">
        <v>246.3</v>
      </c>
      <c r="F88" s="16">
        <v>22</v>
      </c>
      <c r="G88" s="16">
        <v>31</v>
      </c>
      <c r="H88" s="16">
        <f t="shared" ref="H88:I88" si="75">H76</f>
        <v>1</v>
      </c>
      <c r="I88" s="16">
        <f t="shared" si="75"/>
        <v>0</v>
      </c>
      <c r="J88" s="16">
        <f t="shared" si="66"/>
        <v>8</v>
      </c>
    </row>
    <row r="89" spans="1:10">
      <c r="A89" s="17">
        <v>41000</v>
      </c>
      <c r="B89" s="18">
        <v>30118053.504457429</v>
      </c>
      <c r="C89" s="16">
        <v>334.6</v>
      </c>
      <c r="D89" s="16">
        <v>0</v>
      </c>
      <c r="E89" s="16">
        <v>252</v>
      </c>
      <c r="F89" s="16">
        <v>19</v>
      </c>
      <c r="G89" s="16">
        <v>30</v>
      </c>
      <c r="H89" s="16">
        <f t="shared" ref="H89:I89" si="76">H77</f>
        <v>1</v>
      </c>
      <c r="I89" s="16">
        <f t="shared" si="76"/>
        <v>0</v>
      </c>
      <c r="J89" s="16">
        <f t="shared" si="66"/>
        <v>8</v>
      </c>
    </row>
    <row r="90" spans="1:10">
      <c r="A90" s="17">
        <v>41030</v>
      </c>
      <c r="B90" s="18">
        <v>32039785.029330183</v>
      </c>
      <c r="C90" s="16">
        <v>87.2</v>
      </c>
      <c r="D90" s="16">
        <v>28.5</v>
      </c>
      <c r="E90" s="16">
        <v>258.5</v>
      </c>
      <c r="F90" s="16">
        <v>22</v>
      </c>
      <c r="G90" s="16">
        <v>31</v>
      </c>
      <c r="H90" s="16">
        <f t="shared" ref="H90:I90" si="77">H78</f>
        <v>1</v>
      </c>
      <c r="I90" s="16">
        <f t="shared" si="77"/>
        <v>0</v>
      </c>
      <c r="J90" s="16">
        <f t="shared" si="66"/>
        <v>8</v>
      </c>
    </row>
    <row r="91" spans="1:10">
      <c r="A91" s="17">
        <v>41061</v>
      </c>
      <c r="B91" s="19">
        <v>32369984.509227082</v>
      </c>
      <c r="C91" s="16">
        <v>28.2</v>
      </c>
      <c r="D91" s="16">
        <v>81.7</v>
      </c>
      <c r="E91" s="16">
        <v>263.39999999999998</v>
      </c>
      <c r="F91" s="16">
        <v>21</v>
      </c>
      <c r="G91" s="16">
        <v>30</v>
      </c>
      <c r="H91" s="16">
        <f t="shared" ref="H91:I91" si="78">H79</f>
        <v>0</v>
      </c>
      <c r="I91" s="16">
        <f t="shared" si="78"/>
        <v>0</v>
      </c>
      <c r="J91" s="16">
        <f t="shared" si="66"/>
        <v>8</v>
      </c>
    </row>
    <row r="92" spans="1:10">
      <c r="A92" s="17">
        <v>41091</v>
      </c>
      <c r="B92" s="18">
        <v>32673879.188200943</v>
      </c>
      <c r="C92" s="16">
        <v>0</v>
      </c>
      <c r="D92" s="16">
        <v>161</v>
      </c>
      <c r="E92" s="16">
        <v>267</v>
      </c>
      <c r="F92" s="16">
        <v>21</v>
      </c>
      <c r="G92" s="16">
        <v>31</v>
      </c>
      <c r="H92" s="16">
        <f t="shared" ref="H92:I92" si="79">H80</f>
        <v>0</v>
      </c>
      <c r="I92" s="16">
        <f t="shared" si="79"/>
        <v>0</v>
      </c>
      <c r="J92" s="16">
        <f t="shared" si="66"/>
        <v>8</v>
      </c>
    </row>
    <row r="93" spans="1:10">
      <c r="A93" s="17">
        <v>41122</v>
      </c>
      <c r="B93" s="18">
        <v>33207960.610965997</v>
      </c>
      <c r="C93" s="16">
        <v>7.8</v>
      </c>
      <c r="D93" s="16">
        <v>79.599999999999994</v>
      </c>
      <c r="E93" s="16">
        <v>269.3</v>
      </c>
      <c r="F93" s="16">
        <v>22</v>
      </c>
      <c r="G93" s="16">
        <v>31</v>
      </c>
      <c r="H93" s="16">
        <f t="shared" ref="H93:I93" si="80">H81</f>
        <v>0</v>
      </c>
      <c r="I93" s="16">
        <f t="shared" si="80"/>
        <v>0</v>
      </c>
      <c r="J93" s="16">
        <f t="shared" si="66"/>
        <v>8</v>
      </c>
    </row>
    <row r="94" spans="1:10">
      <c r="A94" s="17">
        <v>41153</v>
      </c>
      <c r="B94" s="18">
        <v>30143633.786629554</v>
      </c>
      <c r="C94" s="16">
        <v>103.4</v>
      </c>
      <c r="D94" s="16">
        <v>27.7</v>
      </c>
      <c r="E94" s="16">
        <v>267.2</v>
      </c>
      <c r="F94" s="16">
        <v>19</v>
      </c>
      <c r="G94" s="16">
        <v>30</v>
      </c>
      <c r="H94" s="16">
        <f t="shared" ref="H94:I94" si="81">H82</f>
        <v>0</v>
      </c>
      <c r="I94" s="16">
        <f t="shared" si="81"/>
        <v>1</v>
      </c>
      <c r="J94" s="16">
        <f t="shared" si="66"/>
        <v>8</v>
      </c>
    </row>
    <row r="95" spans="1:10">
      <c r="A95" s="17">
        <v>41183</v>
      </c>
      <c r="B95" s="18">
        <v>31754112.792993777</v>
      </c>
      <c r="C95" s="16">
        <v>250.5</v>
      </c>
      <c r="D95" s="16">
        <v>0.7</v>
      </c>
      <c r="E95" s="16">
        <v>261.39999999999998</v>
      </c>
      <c r="F95" s="16">
        <v>22</v>
      </c>
      <c r="G95" s="16">
        <v>31</v>
      </c>
      <c r="H95" s="16">
        <f t="shared" ref="H95:I95" si="82">H83</f>
        <v>0</v>
      </c>
      <c r="I95" s="16">
        <f t="shared" si="82"/>
        <v>1</v>
      </c>
      <c r="J95" s="16">
        <f t="shared" si="66"/>
        <v>8</v>
      </c>
    </row>
    <row r="96" spans="1:10">
      <c r="A96" s="17">
        <v>41214</v>
      </c>
      <c r="B96" s="18">
        <v>31052952.606975973</v>
      </c>
      <c r="C96" s="16">
        <v>420.4</v>
      </c>
      <c r="D96" s="16">
        <v>0</v>
      </c>
      <c r="E96" s="16">
        <v>256.3</v>
      </c>
      <c r="F96" s="16">
        <v>22</v>
      </c>
      <c r="G96" s="16">
        <v>30</v>
      </c>
      <c r="H96" s="16">
        <f t="shared" ref="H96:I96" si="83">H84</f>
        <v>0</v>
      </c>
      <c r="I96" s="16">
        <f t="shared" si="83"/>
        <v>1</v>
      </c>
      <c r="J96" s="16">
        <f t="shared" si="66"/>
        <v>8</v>
      </c>
    </row>
    <row r="97" spans="1:10">
      <c r="A97" s="17">
        <v>41244</v>
      </c>
      <c r="B97" s="18">
        <v>27355168.154814415</v>
      </c>
      <c r="C97" s="16">
        <v>535.9</v>
      </c>
      <c r="D97" s="16">
        <v>0</v>
      </c>
      <c r="E97" s="16">
        <v>254.9</v>
      </c>
      <c r="F97" s="16">
        <v>19</v>
      </c>
      <c r="G97" s="16">
        <v>31</v>
      </c>
      <c r="H97" s="16">
        <f t="shared" ref="H97:I97" si="84">H85</f>
        <v>0</v>
      </c>
      <c r="I97" s="16">
        <f t="shared" si="84"/>
        <v>0</v>
      </c>
      <c r="J97" s="16">
        <f t="shared" si="66"/>
        <v>8</v>
      </c>
    </row>
    <row r="98" spans="1:10">
      <c r="A98" s="17">
        <v>41275</v>
      </c>
      <c r="B98" s="18">
        <v>31454796.749053448</v>
      </c>
      <c r="C98" s="16">
        <v>657.4</v>
      </c>
      <c r="D98" s="16">
        <v>0</v>
      </c>
      <c r="E98" s="16">
        <v>253.9</v>
      </c>
      <c r="F98" s="16">
        <v>22</v>
      </c>
      <c r="G98" s="16">
        <v>31</v>
      </c>
      <c r="H98" s="16">
        <f t="shared" ref="H98:I98" si="85">H86</f>
        <v>0</v>
      </c>
      <c r="I98" s="16">
        <f t="shared" si="85"/>
        <v>0</v>
      </c>
      <c r="J98" s="16">
        <f t="shared" si="66"/>
        <v>9</v>
      </c>
    </row>
    <row r="99" spans="1:10">
      <c r="A99" s="20">
        <v>41306</v>
      </c>
      <c r="B99" s="18">
        <v>28621464.973133311</v>
      </c>
      <c r="C99" s="16">
        <v>657</v>
      </c>
      <c r="D99" s="16">
        <v>0</v>
      </c>
      <c r="E99" s="16">
        <v>249.1</v>
      </c>
      <c r="F99" s="16">
        <v>19</v>
      </c>
      <c r="G99" s="16">
        <v>28</v>
      </c>
      <c r="H99" s="16">
        <f t="shared" ref="H99:I99" si="86">H87</f>
        <v>0</v>
      </c>
      <c r="I99" s="16">
        <f t="shared" si="86"/>
        <v>0</v>
      </c>
      <c r="J99" s="16">
        <f t="shared" si="66"/>
        <v>9</v>
      </c>
    </row>
    <row r="100" spans="1:10">
      <c r="A100" s="17">
        <v>41334</v>
      </c>
      <c r="B100" s="18">
        <v>30079625.096221432</v>
      </c>
      <c r="C100" s="16">
        <v>581.9</v>
      </c>
      <c r="D100" s="16">
        <v>0</v>
      </c>
      <c r="E100" s="16">
        <v>247.6</v>
      </c>
      <c r="F100" s="16">
        <v>20</v>
      </c>
      <c r="G100" s="16">
        <v>31</v>
      </c>
      <c r="H100" s="16">
        <f t="shared" ref="H100:I100" si="87">H88</f>
        <v>1</v>
      </c>
      <c r="I100" s="16">
        <f t="shared" si="87"/>
        <v>0</v>
      </c>
      <c r="J100" s="16">
        <f t="shared" si="66"/>
        <v>9</v>
      </c>
    </row>
    <row r="101" spans="1:10">
      <c r="A101" s="17">
        <v>41365</v>
      </c>
      <c r="B101" s="18">
        <v>29557113.807281584</v>
      </c>
      <c r="C101" s="16">
        <v>362.2</v>
      </c>
      <c r="D101" s="16">
        <v>0</v>
      </c>
      <c r="E101" s="16">
        <v>248.1</v>
      </c>
      <c r="F101" s="16">
        <v>21</v>
      </c>
      <c r="G101" s="16">
        <v>30</v>
      </c>
      <c r="H101" s="16">
        <f t="shared" ref="H101:I101" si="88">H89</f>
        <v>1</v>
      </c>
      <c r="I101" s="16">
        <f t="shared" si="88"/>
        <v>0</v>
      </c>
      <c r="J101" s="16">
        <f t="shared" si="66"/>
        <v>9</v>
      </c>
    </row>
    <row r="102" spans="1:10">
      <c r="A102" s="17">
        <v>41395</v>
      </c>
      <c r="B102" s="18">
        <v>29892333.306250855</v>
      </c>
      <c r="C102" s="16">
        <v>122.2</v>
      </c>
      <c r="D102" s="16">
        <v>27</v>
      </c>
      <c r="E102" s="16">
        <v>255.6</v>
      </c>
      <c r="F102" s="16">
        <v>22</v>
      </c>
      <c r="G102" s="16">
        <v>31</v>
      </c>
      <c r="H102" s="16">
        <f t="shared" ref="H102:I102" si="89">H90</f>
        <v>1</v>
      </c>
      <c r="I102" s="16">
        <f t="shared" si="89"/>
        <v>0</v>
      </c>
      <c r="J102" s="16">
        <f t="shared" si="66"/>
        <v>9</v>
      </c>
    </row>
    <row r="103" spans="1:10">
      <c r="A103" s="17">
        <v>41426</v>
      </c>
      <c r="B103" s="18">
        <v>29757587.90078669</v>
      </c>
      <c r="C103" s="16">
        <v>41.1</v>
      </c>
      <c r="D103" s="16">
        <v>52.7</v>
      </c>
      <c r="E103" s="16">
        <v>263</v>
      </c>
      <c r="F103" s="16">
        <v>20</v>
      </c>
      <c r="G103" s="16">
        <v>30</v>
      </c>
      <c r="H103" s="16">
        <f t="shared" ref="H103:I103" si="90">H91</f>
        <v>0</v>
      </c>
      <c r="I103" s="16">
        <f t="shared" si="90"/>
        <v>0</v>
      </c>
      <c r="J103" s="16">
        <f t="shared" si="66"/>
        <v>9</v>
      </c>
    </row>
    <row r="104" spans="1:10">
      <c r="A104" s="17">
        <v>41456</v>
      </c>
      <c r="B104" s="18">
        <v>30029944.468078002</v>
      </c>
      <c r="C104" s="16">
        <v>7.1</v>
      </c>
      <c r="D104" s="16">
        <v>108.8</v>
      </c>
      <c r="E104" s="16">
        <v>267.39999999999998</v>
      </c>
      <c r="F104" s="16">
        <v>22</v>
      </c>
      <c r="G104" s="16">
        <v>31</v>
      </c>
      <c r="H104" s="16">
        <f t="shared" ref="H104:I104" si="91">H92</f>
        <v>0</v>
      </c>
      <c r="I104" s="16">
        <f t="shared" si="91"/>
        <v>0</v>
      </c>
      <c r="J104" s="16">
        <f t="shared" si="66"/>
        <v>9</v>
      </c>
    </row>
    <row r="105" spans="1:10">
      <c r="A105" s="17">
        <v>41487</v>
      </c>
      <c r="B105" s="18">
        <v>31034762.655809991</v>
      </c>
      <c r="C105" s="16">
        <v>18.399999999999999</v>
      </c>
      <c r="D105" s="16">
        <v>57.5</v>
      </c>
      <c r="E105" s="16">
        <v>266.5</v>
      </c>
      <c r="F105" s="16">
        <v>21</v>
      </c>
      <c r="G105" s="16">
        <v>31</v>
      </c>
      <c r="H105" s="16">
        <f t="shared" ref="H105:I105" si="92">H93</f>
        <v>0</v>
      </c>
      <c r="I105" s="16">
        <f t="shared" si="92"/>
        <v>0</v>
      </c>
      <c r="J105" s="16">
        <f t="shared" si="66"/>
        <v>9</v>
      </c>
    </row>
    <row r="106" spans="1:10">
      <c r="A106" s="17">
        <v>41518</v>
      </c>
      <c r="B106" s="18">
        <v>29984275.784078471</v>
      </c>
      <c r="C106" s="16">
        <v>94.9</v>
      </c>
      <c r="D106" s="16">
        <v>26</v>
      </c>
      <c r="E106" s="16">
        <v>263.10000000000002</v>
      </c>
      <c r="F106" s="16">
        <v>20</v>
      </c>
      <c r="G106" s="16">
        <v>30</v>
      </c>
      <c r="H106" s="16">
        <f t="shared" ref="H106:I106" si="93">H94</f>
        <v>0</v>
      </c>
      <c r="I106" s="16">
        <f t="shared" si="93"/>
        <v>1</v>
      </c>
      <c r="J106" s="16">
        <f t="shared" si="66"/>
        <v>9</v>
      </c>
    </row>
    <row r="107" spans="1:10">
      <c r="A107" s="17">
        <v>41548</v>
      </c>
      <c r="B107" s="18">
        <v>31392134.936166354</v>
      </c>
      <c r="C107" s="16">
        <v>184</v>
      </c>
      <c r="D107" s="16">
        <v>2.6</v>
      </c>
      <c r="E107" s="16">
        <v>259.39999999999998</v>
      </c>
      <c r="F107" s="16">
        <v>22</v>
      </c>
      <c r="G107" s="16">
        <v>31</v>
      </c>
      <c r="H107" s="16">
        <f t="shared" ref="H107:I107" si="94">H95</f>
        <v>0</v>
      </c>
      <c r="I107" s="16">
        <f t="shared" si="94"/>
        <v>1</v>
      </c>
      <c r="J107" s="16">
        <f t="shared" si="66"/>
        <v>9</v>
      </c>
    </row>
    <row r="108" spans="1:10">
      <c r="A108" s="20">
        <v>41579</v>
      </c>
      <c r="B108" s="18">
        <v>30556913.865457237</v>
      </c>
      <c r="C108" s="16">
        <v>492.1</v>
      </c>
      <c r="D108" s="16">
        <v>0</v>
      </c>
      <c r="E108" s="16">
        <v>259.10000000000002</v>
      </c>
      <c r="F108" s="16">
        <v>21</v>
      </c>
      <c r="G108" s="16">
        <v>30</v>
      </c>
      <c r="H108" s="16">
        <f t="shared" ref="H108:I108" si="95">H96</f>
        <v>0</v>
      </c>
      <c r="I108" s="16">
        <f t="shared" si="95"/>
        <v>1</v>
      </c>
      <c r="J108" s="16">
        <f t="shared" si="66"/>
        <v>9</v>
      </c>
    </row>
    <row r="109" spans="1:10">
      <c r="A109" s="17">
        <v>41609</v>
      </c>
      <c r="B109" s="18">
        <v>27592562.507682629</v>
      </c>
      <c r="C109" s="16">
        <v>675.7</v>
      </c>
      <c r="D109" s="16">
        <v>0</v>
      </c>
      <c r="E109" s="16">
        <v>257.89999999999998</v>
      </c>
      <c r="F109" s="16">
        <v>20</v>
      </c>
      <c r="G109" s="16">
        <v>31</v>
      </c>
      <c r="H109" s="16">
        <f t="shared" ref="H109:I109" si="96">H97</f>
        <v>0</v>
      </c>
      <c r="I109" s="16">
        <f t="shared" si="96"/>
        <v>0</v>
      </c>
      <c r="J109" s="16">
        <f t="shared" si="66"/>
        <v>9</v>
      </c>
    </row>
    <row r="110" spans="1:10">
      <c r="B110" s="18"/>
    </row>
    <row r="111" spans="1:10" ht="15.75">
      <c r="B111" s="21"/>
    </row>
    <row r="112" spans="1:10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21"/>
  <sheetViews>
    <sheetView workbookViewId="0">
      <selection sqref="A1:E22"/>
    </sheetView>
  </sheetViews>
  <sheetFormatPr defaultRowHeight="1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>
      <c r="A1" t="s">
        <v>63</v>
      </c>
    </row>
    <row r="2" spans="1:5">
      <c r="A2" t="s">
        <v>10</v>
      </c>
    </row>
    <row r="4" spans="1:5">
      <c r="B4" t="s">
        <v>11</v>
      </c>
      <c r="C4" t="s">
        <v>12</v>
      </c>
      <c r="D4" t="s">
        <v>13</v>
      </c>
      <c r="E4" t="s">
        <v>14</v>
      </c>
    </row>
    <row r="5" spans="1:5">
      <c r="A5" t="s">
        <v>15</v>
      </c>
      <c r="B5">
        <v>-9441865.3761576209</v>
      </c>
      <c r="C5">
        <v>8349526.0484028896</v>
      </c>
      <c r="D5">
        <v>-1.13082650696846</v>
      </c>
      <c r="E5">
        <v>0.26086017195941202</v>
      </c>
    </row>
    <row r="6" spans="1:5">
      <c r="A6" t="s">
        <v>16</v>
      </c>
      <c r="B6">
        <v>3181.0218178618002</v>
      </c>
      <c r="C6">
        <v>1071.34536990935</v>
      </c>
      <c r="D6">
        <v>2.9691842679368299</v>
      </c>
      <c r="E6">
        <v>3.7457662667360202E-3</v>
      </c>
    </row>
    <row r="7" spans="1:5">
      <c r="A7" t="s">
        <v>17</v>
      </c>
      <c r="B7">
        <v>18315.014852654502</v>
      </c>
      <c r="C7">
        <v>7451.3235559928198</v>
      </c>
      <c r="D7">
        <v>2.45795457881096</v>
      </c>
      <c r="E7">
        <v>1.5710659322602499E-2</v>
      </c>
    </row>
    <row r="8" spans="1:5">
      <c r="A8" t="s">
        <v>18</v>
      </c>
      <c r="B8">
        <v>115186.69461564699</v>
      </c>
      <c r="C8">
        <v>24517.156074444501</v>
      </c>
      <c r="D8">
        <v>4.6982078290765701</v>
      </c>
      <c r="E8" s="5">
        <v>8.4752664216131401E-6</v>
      </c>
    </row>
    <row r="9" spans="1:5">
      <c r="A9" t="s">
        <v>19</v>
      </c>
      <c r="B9">
        <v>811459.56982987199</v>
      </c>
      <c r="C9">
        <v>149506.92436880901</v>
      </c>
      <c r="D9">
        <v>5.4275718215440802</v>
      </c>
      <c r="E9" s="5">
        <v>4.0695670429204298E-7</v>
      </c>
    </row>
    <row r="10" spans="1:5">
      <c r="A10" t="s">
        <v>64</v>
      </c>
      <c r="B10">
        <v>-201631.826457574</v>
      </c>
      <c r="C10">
        <v>198724.39345858799</v>
      </c>
      <c r="D10">
        <v>-1.01463047866638</v>
      </c>
      <c r="E10">
        <v>0.31275531481729502</v>
      </c>
    </row>
    <row r="11" spans="1:5">
      <c r="A11" t="s">
        <v>61</v>
      </c>
      <c r="B11">
        <v>1282219.2534505399</v>
      </c>
      <c r="C11">
        <v>490006.26616460201</v>
      </c>
      <c r="D11">
        <v>2.6167405235177399</v>
      </c>
      <c r="E11">
        <v>1.02683013256836E-2</v>
      </c>
    </row>
    <row r="12" spans="1:5">
      <c r="A12" t="s">
        <v>62</v>
      </c>
      <c r="B12">
        <v>952605.93361401104</v>
      </c>
      <c r="C12">
        <v>500525.88431334001</v>
      </c>
      <c r="D12">
        <v>1.90321013052276</v>
      </c>
      <c r="E12">
        <v>5.99181199357759E-2</v>
      </c>
    </row>
    <row r="13" spans="1:5">
      <c r="A13" t="s">
        <v>60</v>
      </c>
      <c r="B13">
        <v>-305536.76144139998</v>
      </c>
      <c r="C13">
        <v>74807.662063008698</v>
      </c>
      <c r="D13">
        <v>-4.0842976911115603</v>
      </c>
      <c r="E13" s="5">
        <v>8.9809058032732205E-5</v>
      </c>
    </row>
    <row r="15" spans="1:5">
      <c r="A15" t="s">
        <v>21</v>
      </c>
      <c r="B15">
        <v>31896282.270277798</v>
      </c>
      <c r="C15" t="s">
        <v>22</v>
      </c>
      <c r="D15">
        <v>2414677.3802274498</v>
      </c>
    </row>
    <row r="16" spans="1:5">
      <c r="A16" t="s">
        <v>23</v>
      </c>
      <c r="B16">
        <v>246306017569362</v>
      </c>
      <c r="C16" t="s">
        <v>24</v>
      </c>
      <c r="D16">
        <v>1577320.37690752</v>
      </c>
    </row>
    <row r="17" spans="1:4">
      <c r="A17" t="s">
        <v>25</v>
      </c>
      <c r="B17">
        <v>0.60520375167476403</v>
      </c>
      <c r="C17" t="s">
        <v>26</v>
      </c>
      <c r="D17">
        <v>0.57330102453737097</v>
      </c>
    </row>
    <row r="18" spans="1:4">
      <c r="A18" t="s">
        <v>65</v>
      </c>
      <c r="B18">
        <v>18.9702826679483</v>
      </c>
      <c r="C18" t="s">
        <v>27</v>
      </c>
      <c r="D18" s="5">
        <v>5.4979822673507599E-17</v>
      </c>
    </row>
    <row r="19" spans="1:4">
      <c r="A19" t="s">
        <v>28</v>
      </c>
      <c r="B19">
        <v>-1689.8404513631799</v>
      </c>
      <c r="C19" t="s">
        <v>29</v>
      </c>
      <c r="D19" s="5">
        <v>3397.6809027263698</v>
      </c>
    </row>
    <row r="20" spans="1:4">
      <c r="A20" t="s">
        <v>30</v>
      </c>
      <c r="B20">
        <v>3421.8200837704899</v>
      </c>
      <c r="C20" t="s">
        <v>31</v>
      </c>
      <c r="D20">
        <v>3407.4684638666399</v>
      </c>
    </row>
    <row r="21" spans="1:4">
      <c r="A21" t="s">
        <v>32</v>
      </c>
      <c r="B21">
        <v>0.40571181733505601</v>
      </c>
      <c r="C21" t="s">
        <v>33</v>
      </c>
      <c r="D21">
        <v>1.15373753162641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U123"/>
  <sheetViews>
    <sheetView workbookViewId="0">
      <selection activeCell="G4" sqref="G4"/>
    </sheetView>
  </sheetViews>
  <sheetFormatPr defaultRowHeight="15"/>
  <cols>
    <col min="1" max="1" width="9.140625" style="16"/>
    <col min="2" max="2" width="15" style="16" customWidth="1"/>
    <col min="3" max="4" width="12.140625" style="16" customWidth="1"/>
    <col min="5" max="16384" width="9.140625" style="16"/>
  </cols>
  <sheetData>
    <row r="1" spans="1:21">
      <c r="A1" s="16" t="s">
        <v>34</v>
      </c>
      <c r="B1" s="16" t="s">
        <v>35</v>
      </c>
      <c r="C1" s="16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61</v>
      </c>
      <c r="I1" s="16" t="s">
        <v>62</v>
      </c>
      <c r="J1" s="16" t="s">
        <v>60</v>
      </c>
      <c r="L1" s="16" t="s">
        <v>36</v>
      </c>
      <c r="M1" s="16" t="s">
        <v>16</v>
      </c>
      <c r="N1" s="16" t="s">
        <v>17</v>
      </c>
      <c r="O1" s="16" t="s">
        <v>18</v>
      </c>
      <c r="P1" s="16" t="s">
        <v>19</v>
      </c>
      <c r="Q1" s="16" t="s">
        <v>20</v>
      </c>
      <c r="R1" s="16" t="s">
        <v>61</v>
      </c>
      <c r="S1" s="16" t="s">
        <v>62</v>
      </c>
      <c r="T1" s="16" t="s">
        <v>60</v>
      </c>
      <c r="U1" s="16" t="s">
        <v>37</v>
      </c>
    </row>
    <row r="2" spans="1:21">
      <c r="A2" s="17">
        <f>'Monthly Data'!A2</f>
        <v>38353</v>
      </c>
      <c r="B2" s="18">
        <f>'Monthly Data'!B2</f>
        <v>35760520.064938888</v>
      </c>
      <c r="C2" s="16">
        <f>'Monthly Data'!C2</f>
        <v>775.7</v>
      </c>
      <c r="D2" s="16">
        <f>'Monthly Data'!D2</f>
        <v>0</v>
      </c>
      <c r="E2" s="16">
        <f>'Monthly Data'!E2</f>
        <v>262.8</v>
      </c>
      <c r="F2" s="16">
        <f>'Monthly Data'!F2</f>
        <v>20</v>
      </c>
      <c r="G2" s="16">
        <f>'Monthly Data'!G2</f>
        <v>31</v>
      </c>
      <c r="H2" s="16">
        <f>'Monthly Data'!H2</f>
        <v>0</v>
      </c>
      <c r="I2" s="16">
        <f>'Monthly Data'!I2</f>
        <v>0</v>
      </c>
      <c r="J2" s="16">
        <f>'Monthly Data'!J2</f>
        <v>1</v>
      </c>
      <c r="L2" s="16">
        <f t="shared" ref="L2:L33" si="0">const</f>
        <v>-9441865.3761576209</v>
      </c>
      <c r="M2" s="16">
        <f t="shared" ref="M2:M33" si="1">LondonHDD*C2</f>
        <v>2467518.6241153986</v>
      </c>
      <c r="N2" s="16">
        <f t="shared" ref="N2:N33" si="2">LondonCDD*D2</f>
        <v>0</v>
      </c>
      <c r="O2" s="16">
        <f t="shared" ref="O2:O33" si="3">LONFTE*E2</f>
        <v>30271063.34499203</v>
      </c>
      <c r="P2" s="16">
        <f t="shared" ref="P2:P33" si="4">PeakDays*F2</f>
        <v>16229191.396597439</v>
      </c>
      <c r="Q2" s="16">
        <f t="shared" ref="Q2:Q33" si="5">WorkDays*G2</f>
        <v>-6250586.6201847941</v>
      </c>
      <c r="R2" s="16">
        <f t="shared" ref="R2:R33" si="6">Shoulder1*H2</f>
        <v>0</v>
      </c>
      <c r="S2" s="16">
        <f>'OLS Model'!$B$12*I2</f>
        <v>0</v>
      </c>
      <c r="T2" s="16">
        <f t="shared" ref="T2:T33" si="7">Increment*J2</f>
        <v>-305536.76144139998</v>
      </c>
      <c r="U2" s="16">
        <f t="shared" ref="U2:U33" si="8">SUM(L2:T2)</f>
        <v>32969784.607921053</v>
      </c>
    </row>
    <row r="3" spans="1:21">
      <c r="A3" s="17">
        <f>'Monthly Data'!A3</f>
        <v>38384</v>
      </c>
      <c r="B3" s="18">
        <f>'Monthly Data'!B3</f>
        <v>33282584.380056243</v>
      </c>
      <c r="C3" s="16">
        <f>'Monthly Data'!C3</f>
        <v>650.9</v>
      </c>
      <c r="D3" s="16">
        <f>'Monthly Data'!D3</f>
        <v>0</v>
      </c>
      <c r="E3" s="16">
        <f>'Monthly Data'!E3</f>
        <v>262.7</v>
      </c>
      <c r="F3" s="16">
        <f>'Monthly Data'!F3</f>
        <v>20</v>
      </c>
      <c r="G3" s="16">
        <f>'Monthly Data'!G3</f>
        <v>28</v>
      </c>
      <c r="H3" s="16">
        <f>'Monthly Data'!H3</f>
        <v>0</v>
      </c>
      <c r="I3" s="16">
        <f>'Monthly Data'!I3</f>
        <v>0</v>
      </c>
      <c r="J3" s="16">
        <f>'Monthly Data'!J3</f>
        <v>1</v>
      </c>
      <c r="L3" s="16">
        <f t="shared" si="0"/>
        <v>-9441865.3761576209</v>
      </c>
      <c r="M3" s="16">
        <f t="shared" si="1"/>
        <v>2070527.1012462457</v>
      </c>
      <c r="N3" s="16">
        <f t="shared" si="2"/>
        <v>0</v>
      </c>
      <c r="O3" s="16">
        <f t="shared" si="3"/>
        <v>30259544.675530463</v>
      </c>
      <c r="P3" s="16">
        <f t="shared" si="4"/>
        <v>16229191.396597439</v>
      </c>
      <c r="Q3" s="16">
        <f t="shared" si="5"/>
        <v>-5645691.140812072</v>
      </c>
      <c r="R3" s="16">
        <f t="shared" si="6"/>
        <v>0</v>
      </c>
      <c r="S3" s="16">
        <f>'OLS Model'!$B$12*I3</f>
        <v>0</v>
      </c>
      <c r="T3" s="16">
        <f t="shared" si="7"/>
        <v>-305536.76144139998</v>
      </c>
      <c r="U3" s="16">
        <f t="shared" si="8"/>
        <v>33166169.894963056</v>
      </c>
    </row>
    <row r="4" spans="1:21">
      <c r="A4" s="17">
        <f>'Monthly Data'!A4</f>
        <v>38412</v>
      </c>
      <c r="B4" s="18">
        <f>'Monthly Data'!B4</f>
        <v>35020005.949750938</v>
      </c>
      <c r="C4" s="16">
        <f>'Monthly Data'!C4</f>
        <v>645</v>
      </c>
      <c r="D4" s="16">
        <f>'Monthly Data'!D4</f>
        <v>0</v>
      </c>
      <c r="E4" s="16">
        <f>'Monthly Data'!E4</f>
        <v>262.5</v>
      </c>
      <c r="F4" s="16">
        <f>'Monthly Data'!F4</f>
        <v>21</v>
      </c>
      <c r="G4" s="16">
        <f>'Monthly Data'!G4</f>
        <v>31</v>
      </c>
      <c r="H4" s="16">
        <f>'Monthly Data'!H4</f>
        <v>1</v>
      </c>
      <c r="I4" s="16">
        <f>'Monthly Data'!I4</f>
        <v>0</v>
      </c>
      <c r="J4" s="16">
        <f>'Monthly Data'!J4</f>
        <v>1</v>
      </c>
      <c r="L4" s="16">
        <f t="shared" si="0"/>
        <v>-9441865.3761576209</v>
      </c>
      <c r="M4" s="16">
        <f t="shared" si="1"/>
        <v>2051759.0725208612</v>
      </c>
      <c r="N4" s="16">
        <f t="shared" si="2"/>
        <v>0</v>
      </c>
      <c r="O4" s="16">
        <f t="shared" si="3"/>
        <v>30236507.336607337</v>
      </c>
      <c r="P4" s="16">
        <f t="shared" si="4"/>
        <v>17040650.966427311</v>
      </c>
      <c r="Q4" s="16">
        <f t="shared" si="5"/>
        <v>-6250586.6201847941</v>
      </c>
      <c r="R4" s="16">
        <f t="shared" si="6"/>
        <v>1282219.2534505399</v>
      </c>
      <c r="S4" s="16">
        <f>'OLS Model'!$B$12*I4</f>
        <v>0</v>
      </c>
      <c r="T4" s="16">
        <f t="shared" si="7"/>
        <v>-305536.76144139998</v>
      </c>
      <c r="U4" s="16">
        <f t="shared" si="8"/>
        <v>34613147.871222235</v>
      </c>
    </row>
    <row r="5" spans="1:21">
      <c r="A5" s="17">
        <f>'Monthly Data'!A5</f>
        <v>38443</v>
      </c>
      <c r="B5" s="18">
        <f>'Monthly Data'!B5</f>
        <v>33245706.110530481</v>
      </c>
      <c r="C5" s="16">
        <f>'Monthly Data'!C5</f>
        <v>310.3</v>
      </c>
      <c r="D5" s="16">
        <f>'Monthly Data'!D5</f>
        <v>0</v>
      </c>
      <c r="E5" s="16">
        <f>'Monthly Data'!E5</f>
        <v>264.7</v>
      </c>
      <c r="F5" s="16">
        <f>'Monthly Data'!F5</f>
        <v>21</v>
      </c>
      <c r="G5" s="16">
        <f>'Monthly Data'!G5</f>
        <v>30</v>
      </c>
      <c r="H5" s="16">
        <f>'Monthly Data'!H5</f>
        <v>1</v>
      </c>
      <c r="I5" s="16">
        <f>'Monthly Data'!I5</f>
        <v>0</v>
      </c>
      <c r="J5" s="16">
        <f>'Monthly Data'!J5</f>
        <v>1</v>
      </c>
      <c r="L5" s="16">
        <f t="shared" si="0"/>
        <v>-9441865.3761576209</v>
      </c>
      <c r="M5" s="16">
        <f t="shared" si="1"/>
        <v>987071.07008251664</v>
      </c>
      <c r="N5" s="16">
        <f t="shared" si="2"/>
        <v>0</v>
      </c>
      <c r="O5" s="16">
        <f t="shared" si="3"/>
        <v>30489918.064761758</v>
      </c>
      <c r="P5" s="16">
        <f t="shared" si="4"/>
        <v>17040650.966427311</v>
      </c>
      <c r="Q5" s="16">
        <f t="shared" si="5"/>
        <v>-6048954.79372722</v>
      </c>
      <c r="R5" s="16">
        <f t="shared" si="6"/>
        <v>1282219.2534505399</v>
      </c>
      <c r="S5" s="16">
        <f>'OLS Model'!$B$12*I5</f>
        <v>0</v>
      </c>
      <c r="T5" s="16">
        <f t="shared" si="7"/>
        <v>-305536.76144139998</v>
      </c>
      <c r="U5" s="16">
        <f t="shared" si="8"/>
        <v>34003502.423395887</v>
      </c>
    </row>
    <row r="6" spans="1:21">
      <c r="A6" s="17">
        <f>'Monthly Data'!A6</f>
        <v>38473</v>
      </c>
      <c r="B6" s="18">
        <f>'Monthly Data'!B6</f>
        <v>33743322.006216019</v>
      </c>
      <c r="C6" s="16">
        <f>'Monthly Data'!C6</f>
        <v>198.5</v>
      </c>
      <c r="D6" s="16">
        <f>'Monthly Data'!D6</f>
        <v>0</v>
      </c>
      <c r="E6" s="16">
        <f>'Monthly Data'!E6</f>
        <v>267.3</v>
      </c>
      <c r="F6" s="16">
        <f>'Monthly Data'!F6</f>
        <v>21</v>
      </c>
      <c r="G6" s="16">
        <f>'Monthly Data'!G6</f>
        <v>31</v>
      </c>
      <c r="H6" s="16">
        <f>'Monthly Data'!H6</f>
        <v>1</v>
      </c>
      <c r="I6" s="16">
        <f>'Monthly Data'!I6</f>
        <v>0</v>
      </c>
      <c r="J6" s="16">
        <f>'Monthly Data'!J6</f>
        <v>1</v>
      </c>
      <c r="L6" s="16">
        <f t="shared" si="0"/>
        <v>-9441865.3761576209</v>
      </c>
      <c r="M6" s="16">
        <f t="shared" si="1"/>
        <v>631432.83084556728</v>
      </c>
      <c r="N6" s="16">
        <f t="shared" si="2"/>
        <v>0</v>
      </c>
      <c r="O6" s="16">
        <f t="shared" si="3"/>
        <v>30789403.470762443</v>
      </c>
      <c r="P6" s="16">
        <f t="shared" si="4"/>
        <v>17040650.966427311</v>
      </c>
      <c r="Q6" s="16">
        <f t="shared" si="5"/>
        <v>-6250586.6201847941</v>
      </c>
      <c r="R6" s="16">
        <f t="shared" si="6"/>
        <v>1282219.2534505399</v>
      </c>
      <c r="S6" s="16">
        <f>'OLS Model'!$B$12*I6</f>
        <v>0</v>
      </c>
      <c r="T6" s="16">
        <f t="shared" si="7"/>
        <v>-305536.76144139998</v>
      </c>
      <c r="U6" s="16">
        <f t="shared" si="8"/>
        <v>33745717.763702042</v>
      </c>
    </row>
    <row r="7" spans="1:21">
      <c r="A7" s="17">
        <f>'Monthly Data'!A7</f>
        <v>38504</v>
      </c>
      <c r="B7" s="18">
        <f>'Monthly Data'!B7</f>
        <v>36587979.507661507</v>
      </c>
      <c r="C7" s="16">
        <f>'Monthly Data'!C7</f>
        <v>11.4</v>
      </c>
      <c r="D7" s="16">
        <f>'Monthly Data'!D7</f>
        <v>121.1</v>
      </c>
      <c r="E7" s="16">
        <f>'Monthly Data'!E7</f>
        <v>272.39999999999998</v>
      </c>
      <c r="F7" s="16">
        <f>'Monthly Data'!F7</f>
        <v>22</v>
      </c>
      <c r="G7" s="16">
        <f>'Monthly Data'!G7</f>
        <v>30</v>
      </c>
      <c r="H7" s="16">
        <f>'Monthly Data'!H7</f>
        <v>0</v>
      </c>
      <c r="I7" s="16">
        <f>'Monthly Data'!I7</f>
        <v>0</v>
      </c>
      <c r="J7" s="16">
        <f>'Monthly Data'!J7</f>
        <v>1</v>
      </c>
      <c r="L7" s="16">
        <f t="shared" si="0"/>
        <v>-9441865.3761576209</v>
      </c>
      <c r="M7" s="16">
        <f t="shared" si="1"/>
        <v>36263.648723624523</v>
      </c>
      <c r="N7" s="16">
        <f t="shared" si="2"/>
        <v>2217948.2986564599</v>
      </c>
      <c r="O7" s="16">
        <f t="shared" si="3"/>
        <v>31376855.613302238</v>
      </c>
      <c r="P7" s="16">
        <f t="shared" si="4"/>
        <v>17852110.536257185</v>
      </c>
      <c r="Q7" s="16">
        <f t="shared" si="5"/>
        <v>-6048954.79372722</v>
      </c>
      <c r="R7" s="16">
        <f t="shared" si="6"/>
        <v>0</v>
      </c>
      <c r="S7" s="16">
        <f>'OLS Model'!$B$12*I7</f>
        <v>0</v>
      </c>
      <c r="T7" s="16">
        <f t="shared" si="7"/>
        <v>-305536.76144139998</v>
      </c>
      <c r="U7" s="16">
        <f t="shared" si="8"/>
        <v>35686821.165613264</v>
      </c>
    </row>
    <row r="8" spans="1:21">
      <c r="A8" s="17">
        <f>'Monthly Data'!A8</f>
        <v>38534</v>
      </c>
      <c r="B8" s="18">
        <f>'Monthly Data'!B8</f>
        <v>32709248.999254607</v>
      </c>
      <c r="C8" s="16">
        <f>'Monthly Data'!C8</f>
        <v>1.5</v>
      </c>
      <c r="D8" s="16">
        <f>'Monthly Data'!D8</f>
        <v>137.5</v>
      </c>
      <c r="E8" s="16">
        <f>'Monthly Data'!E8</f>
        <v>277.5</v>
      </c>
      <c r="F8" s="16">
        <f>'Monthly Data'!F8</f>
        <v>20</v>
      </c>
      <c r="G8" s="16">
        <f>'Monthly Data'!G8</f>
        <v>31</v>
      </c>
      <c r="H8" s="16">
        <f>'Monthly Data'!H8</f>
        <v>0</v>
      </c>
      <c r="I8" s="16">
        <f>'Monthly Data'!I8</f>
        <v>0</v>
      </c>
      <c r="J8" s="16">
        <f>'Monthly Data'!J8</f>
        <v>1</v>
      </c>
      <c r="L8" s="16">
        <f t="shared" si="0"/>
        <v>-9441865.3761576209</v>
      </c>
      <c r="M8" s="16">
        <f t="shared" si="1"/>
        <v>4771.5327267927005</v>
      </c>
      <c r="N8" s="16">
        <f t="shared" si="2"/>
        <v>2518314.5422399938</v>
      </c>
      <c r="O8" s="16">
        <f t="shared" si="3"/>
        <v>31964307.755842041</v>
      </c>
      <c r="P8" s="16">
        <f t="shared" si="4"/>
        <v>16229191.396597439</v>
      </c>
      <c r="Q8" s="16">
        <f t="shared" si="5"/>
        <v>-6250586.6201847941</v>
      </c>
      <c r="R8" s="16">
        <f t="shared" si="6"/>
        <v>0</v>
      </c>
      <c r="S8" s="16">
        <f>'OLS Model'!$B$12*I8</f>
        <v>0</v>
      </c>
      <c r="T8" s="16">
        <f t="shared" si="7"/>
        <v>-305536.76144139998</v>
      </c>
      <c r="U8" s="16">
        <f t="shared" si="8"/>
        <v>34718596.469622448</v>
      </c>
    </row>
    <row r="9" spans="1:21">
      <c r="A9" s="17">
        <f>'Monthly Data'!A9</f>
        <v>38565</v>
      </c>
      <c r="B9" s="18">
        <f>'Monthly Data'!B9</f>
        <v>37603055.463514507</v>
      </c>
      <c r="C9" s="16">
        <f>'Monthly Data'!C9</f>
        <v>4.5</v>
      </c>
      <c r="D9" s="16">
        <f>'Monthly Data'!D9</f>
        <v>106.3</v>
      </c>
      <c r="E9" s="16">
        <f>'Monthly Data'!E9</f>
        <v>280.2</v>
      </c>
      <c r="F9" s="16">
        <f>'Monthly Data'!F9</f>
        <v>22</v>
      </c>
      <c r="G9" s="16">
        <f>'Monthly Data'!G9</f>
        <v>31</v>
      </c>
      <c r="H9" s="16">
        <f>'Monthly Data'!H9</f>
        <v>0</v>
      </c>
      <c r="I9" s="16">
        <f>'Monthly Data'!I9</f>
        <v>0</v>
      </c>
      <c r="J9" s="16">
        <f>'Monthly Data'!J9</f>
        <v>1</v>
      </c>
      <c r="L9" s="16">
        <f t="shared" si="0"/>
        <v>-9441865.3761576209</v>
      </c>
      <c r="M9" s="16">
        <f t="shared" si="1"/>
        <v>14314.598180378101</v>
      </c>
      <c r="N9" s="16">
        <f t="shared" si="2"/>
        <v>1946886.0788371735</v>
      </c>
      <c r="O9" s="16">
        <f t="shared" si="3"/>
        <v>32275311.831304286</v>
      </c>
      <c r="P9" s="16">
        <f t="shared" si="4"/>
        <v>17852110.536257185</v>
      </c>
      <c r="Q9" s="16">
        <f t="shared" si="5"/>
        <v>-6250586.6201847941</v>
      </c>
      <c r="R9" s="16">
        <f t="shared" si="6"/>
        <v>0</v>
      </c>
      <c r="S9" s="16">
        <f>'OLS Model'!$B$12*I9</f>
        <v>0</v>
      </c>
      <c r="T9" s="16">
        <f t="shared" si="7"/>
        <v>-305536.76144139998</v>
      </c>
      <c r="U9" s="16">
        <f t="shared" si="8"/>
        <v>36090634.286795206</v>
      </c>
    </row>
    <row r="10" spans="1:21">
      <c r="A10" s="17">
        <f>'Monthly Data'!A10</f>
        <v>38596</v>
      </c>
      <c r="B10" s="18">
        <f>'Monthly Data'!B10</f>
        <v>35241494.209181152</v>
      </c>
      <c r="C10" s="16">
        <f>'Monthly Data'!C10</f>
        <v>30.5</v>
      </c>
      <c r="D10" s="16">
        <f>'Monthly Data'!D10</f>
        <v>34.700000000000003</v>
      </c>
      <c r="E10" s="16">
        <f>'Monthly Data'!E10</f>
        <v>275.89999999999998</v>
      </c>
      <c r="F10" s="16">
        <f>'Monthly Data'!F10</f>
        <v>21</v>
      </c>
      <c r="G10" s="16">
        <f>'Monthly Data'!G10</f>
        <v>30</v>
      </c>
      <c r="H10" s="16">
        <f>'Monthly Data'!H10</f>
        <v>0</v>
      </c>
      <c r="I10" s="16">
        <f>'Monthly Data'!I10</f>
        <v>1</v>
      </c>
      <c r="J10" s="16">
        <f>'Monthly Data'!J10</f>
        <v>1</v>
      </c>
      <c r="L10" s="16">
        <f t="shared" si="0"/>
        <v>-9441865.3761576209</v>
      </c>
      <c r="M10" s="16">
        <f t="shared" si="1"/>
        <v>97021.1654447849</v>
      </c>
      <c r="N10" s="16">
        <f t="shared" si="2"/>
        <v>635531.01538711123</v>
      </c>
      <c r="O10" s="16">
        <f t="shared" si="3"/>
        <v>31780009.044457003</v>
      </c>
      <c r="P10" s="16">
        <f t="shared" si="4"/>
        <v>17040650.966427311</v>
      </c>
      <c r="Q10" s="16">
        <f t="shared" si="5"/>
        <v>-6048954.79372722</v>
      </c>
      <c r="R10" s="16">
        <f t="shared" si="6"/>
        <v>0</v>
      </c>
      <c r="S10" s="16">
        <f>'OLS Model'!$B$12*I10</f>
        <v>952605.93361401104</v>
      </c>
      <c r="T10" s="16">
        <f t="shared" si="7"/>
        <v>-305536.76144139998</v>
      </c>
      <c r="U10" s="16">
        <f t="shared" si="8"/>
        <v>34709461.194003977</v>
      </c>
    </row>
    <row r="11" spans="1:21">
      <c r="A11" s="17">
        <f>'Monthly Data'!A11</f>
        <v>38626</v>
      </c>
      <c r="B11" s="18">
        <f>'Monthly Data'!B11</f>
        <v>35365464.302791357</v>
      </c>
      <c r="C11" s="16">
        <f>'Monthly Data'!C11</f>
        <v>228.3</v>
      </c>
      <c r="D11" s="16">
        <f>'Monthly Data'!D11</f>
        <v>8.6999999999999993</v>
      </c>
      <c r="E11" s="16">
        <f>'Monthly Data'!E11</f>
        <v>268.8</v>
      </c>
      <c r="F11" s="16">
        <f>'Monthly Data'!F11</f>
        <v>20</v>
      </c>
      <c r="G11" s="16">
        <f>'Monthly Data'!G11</f>
        <v>31</v>
      </c>
      <c r="H11" s="16">
        <f>'Monthly Data'!H11</f>
        <v>0</v>
      </c>
      <c r="I11" s="16">
        <f>'Monthly Data'!I11</f>
        <v>1</v>
      </c>
      <c r="J11" s="16">
        <f>'Monthly Data'!J11</f>
        <v>1</v>
      </c>
      <c r="L11" s="16">
        <f t="shared" si="0"/>
        <v>-9441865.3761576209</v>
      </c>
      <c r="M11" s="16">
        <f t="shared" si="1"/>
        <v>726227.28101784899</v>
      </c>
      <c r="N11" s="16">
        <f t="shared" si="2"/>
        <v>159340.62921809414</v>
      </c>
      <c r="O11" s="16">
        <f t="shared" si="3"/>
        <v>30962183.512685914</v>
      </c>
      <c r="P11" s="16">
        <f t="shared" si="4"/>
        <v>16229191.396597439</v>
      </c>
      <c r="Q11" s="16">
        <f t="shared" si="5"/>
        <v>-6250586.6201847941</v>
      </c>
      <c r="R11" s="16">
        <f t="shared" si="6"/>
        <v>0</v>
      </c>
      <c r="S11" s="16">
        <f>'OLS Model'!$B$12*I11</f>
        <v>952605.93361401104</v>
      </c>
      <c r="T11" s="16">
        <f t="shared" si="7"/>
        <v>-305536.76144139998</v>
      </c>
      <c r="U11" s="16">
        <f t="shared" si="8"/>
        <v>33031559.995349497</v>
      </c>
    </row>
    <row r="12" spans="1:21">
      <c r="A12" s="17">
        <f>'Monthly Data'!A12</f>
        <v>38657</v>
      </c>
      <c r="B12" s="18">
        <f>'Monthly Data'!B12</f>
        <v>34620066.057036527</v>
      </c>
      <c r="C12" s="16">
        <f>'Monthly Data'!C12</f>
        <v>392.7</v>
      </c>
      <c r="D12" s="16">
        <f>'Monthly Data'!D12</f>
        <v>0</v>
      </c>
      <c r="E12" s="16">
        <f>'Monthly Data'!E12</f>
        <v>263</v>
      </c>
      <c r="F12" s="16">
        <f>'Monthly Data'!F12</f>
        <v>22</v>
      </c>
      <c r="G12" s="16">
        <f>'Monthly Data'!G12</f>
        <v>30</v>
      </c>
      <c r="H12" s="16">
        <f>'Monthly Data'!H12</f>
        <v>0</v>
      </c>
      <c r="I12" s="16">
        <f>'Monthly Data'!I12</f>
        <v>1</v>
      </c>
      <c r="J12" s="16">
        <f>'Monthly Data'!J12</f>
        <v>1</v>
      </c>
      <c r="L12" s="16">
        <f t="shared" si="0"/>
        <v>-9441865.3761576209</v>
      </c>
      <c r="M12" s="16">
        <f t="shared" si="1"/>
        <v>1249187.2678743289</v>
      </c>
      <c r="N12" s="16">
        <f t="shared" si="2"/>
        <v>0</v>
      </c>
      <c r="O12" s="16">
        <f t="shared" si="3"/>
        <v>30294100.683915161</v>
      </c>
      <c r="P12" s="16">
        <f t="shared" si="4"/>
        <v>17852110.536257185</v>
      </c>
      <c r="Q12" s="16">
        <f t="shared" si="5"/>
        <v>-6048954.79372722</v>
      </c>
      <c r="R12" s="16">
        <f t="shared" si="6"/>
        <v>0</v>
      </c>
      <c r="S12" s="16">
        <f>'OLS Model'!$B$12*I12</f>
        <v>952605.93361401104</v>
      </c>
      <c r="T12" s="16">
        <f t="shared" si="7"/>
        <v>-305536.76144139998</v>
      </c>
      <c r="U12" s="16">
        <f t="shared" si="8"/>
        <v>34551647.490334436</v>
      </c>
    </row>
    <row r="13" spans="1:21">
      <c r="A13" s="17">
        <f>'Monthly Data'!A13</f>
        <v>38687</v>
      </c>
      <c r="B13" s="18">
        <f>'Monthly Data'!B13</f>
        <v>31948590.319067784</v>
      </c>
      <c r="C13" s="16">
        <f>'Monthly Data'!C13</f>
        <v>702.3</v>
      </c>
      <c r="D13" s="16">
        <f>'Monthly Data'!D13</f>
        <v>0</v>
      </c>
      <c r="E13" s="16">
        <f>'Monthly Data'!E13</f>
        <v>262</v>
      </c>
      <c r="F13" s="16">
        <f>'Monthly Data'!F13</f>
        <v>20</v>
      </c>
      <c r="G13" s="16">
        <f>'Monthly Data'!G13</f>
        <v>31</v>
      </c>
      <c r="H13" s="16">
        <f>'Monthly Data'!H13</f>
        <v>0</v>
      </c>
      <c r="I13" s="16">
        <f>'Monthly Data'!I13</f>
        <v>0</v>
      </c>
      <c r="J13" s="16">
        <f>'Monthly Data'!J13</f>
        <v>1</v>
      </c>
      <c r="L13" s="16">
        <f t="shared" si="0"/>
        <v>-9441865.3761576209</v>
      </c>
      <c r="M13" s="16">
        <f t="shared" si="1"/>
        <v>2234031.6226843423</v>
      </c>
      <c r="N13" s="16">
        <f t="shared" si="2"/>
        <v>0</v>
      </c>
      <c r="O13" s="16">
        <f t="shared" si="3"/>
        <v>30178913.989299513</v>
      </c>
      <c r="P13" s="16">
        <f t="shared" si="4"/>
        <v>16229191.396597439</v>
      </c>
      <c r="Q13" s="16">
        <f t="shared" si="5"/>
        <v>-6250586.6201847941</v>
      </c>
      <c r="R13" s="16">
        <f t="shared" si="6"/>
        <v>0</v>
      </c>
      <c r="S13" s="16">
        <f>'OLS Model'!$B$12*I13</f>
        <v>0</v>
      </c>
      <c r="T13" s="16">
        <f t="shared" si="7"/>
        <v>-305536.76144139998</v>
      </c>
      <c r="U13" s="16">
        <f t="shared" si="8"/>
        <v>32644148.250797484</v>
      </c>
    </row>
    <row r="14" spans="1:21">
      <c r="A14" s="17">
        <f>'Monthly Data'!A14</f>
        <v>38718</v>
      </c>
      <c r="B14" s="18">
        <f>'Monthly Data'!B14</f>
        <v>35065430.684663229</v>
      </c>
      <c r="C14" s="16">
        <f>'Monthly Data'!C14</f>
        <v>554.70000000000005</v>
      </c>
      <c r="D14" s="16">
        <f>'Monthly Data'!D14</f>
        <v>0</v>
      </c>
      <c r="E14" s="16">
        <f>'Monthly Data'!E14</f>
        <v>260</v>
      </c>
      <c r="F14" s="16">
        <f>'Monthly Data'!F14</f>
        <v>21</v>
      </c>
      <c r="G14" s="16">
        <f>'Monthly Data'!G14</f>
        <v>31</v>
      </c>
      <c r="H14" s="16">
        <f>'Monthly Data'!H14</f>
        <v>0</v>
      </c>
      <c r="I14" s="16">
        <f>'Monthly Data'!I14</f>
        <v>0</v>
      </c>
      <c r="J14" s="16">
        <f>'Monthly Data'!J14</f>
        <v>2</v>
      </c>
      <c r="L14" s="16">
        <f t="shared" si="0"/>
        <v>-9441865.3761576209</v>
      </c>
      <c r="M14" s="16">
        <f t="shared" si="1"/>
        <v>1764512.8023679408</v>
      </c>
      <c r="N14" s="16">
        <f t="shared" si="2"/>
        <v>0</v>
      </c>
      <c r="O14" s="16">
        <f t="shared" si="3"/>
        <v>29948540.600068219</v>
      </c>
      <c r="P14" s="16">
        <f t="shared" si="4"/>
        <v>17040650.966427311</v>
      </c>
      <c r="Q14" s="16">
        <f t="shared" si="5"/>
        <v>-6250586.6201847941</v>
      </c>
      <c r="R14" s="16">
        <f t="shared" si="6"/>
        <v>0</v>
      </c>
      <c r="S14" s="16">
        <f>'OLS Model'!$B$12*I14</f>
        <v>0</v>
      </c>
      <c r="T14" s="16">
        <f t="shared" si="7"/>
        <v>-611073.52288279997</v>
      </c>
      <c r="U14" s="16">
        <f t="shared" si="8"/>
        <v>32450178.849638257</v>
      </c>
    </row>
    <row r="15" spans="1:21">
      <c r="A15" s="17">
        <f>'Monthly Data'!A15</f>
        <v>38749</v>
      </c>
      <c r="B15" s="18">
        <f>'Monthly Data'!B15</f>
        <v>32706575.58220743</v>
      </c>
      <c r="C15" s="16">
        <f>'Monthly Data'!C15</f>
        <v>609.29999999999995</v>
      </c>
      <c r="D15" s="16">
        <f>'Monthly Data'!D15</f>
        <v>0</v>
      </c>
      <c r="E15" s="16">
        <f>'Monthly Data'!E15</f>
        <v>257.39999999999998</v>
      </c>
      <c r="F15" s="16">
        <f>'Monthly Data'!F15</f>
        <v>20</v>
      </c>
      <c r="G15" s="16">
        <f>'Monthly Data'!G15</f>
        <v>28</v>
      </c>
      <c r="H15" s="16">
        <f>'Monthly Data'!H15</f>
        <v>0</v>
      </c>
      <c r="I15" s="16">
        <f>'Monthly Data'!I15</f>
        <v>0</v>
      </c>
      <c r="J15" s="16">
        <f>'Monthly Data'!J15</f>
        <v>2</v>
      </c>
      <c r="L15" s="16">
        <f t="shared" si="0"/>
        <v>-9441865.3761576209</v>
      </c>
      <c r="M15" s="16">
        <f t="shared" si="1"/>
        <v>1938196.5936231946</v>
      </c>
      <c r="N15" s="16">
        <f t="shared" si="2"/>
        <v>0</v>
      </c>
      <c r="O15" s="16">
        <f t="shared" si="3"/>
        <v>29649055.194067534</v>
      </c>
      <c r="P15" s="16">
        <f t="shared" si="4"/>
        <v>16229191.396597439</v>
      </c>
      <c r="Q15" s="16">
        <f t="shared" si="5"/>
        <v>-5645691.140812072</v>
      </c>
      <c r="R15" s="16">
        <f t="shared" si="6"/>
        <v>0</v>
      </c>
      <c r="S15" s="16">
        <f>'OLS Model'!$B$12*I15</f>
        <v>0</v>
      </c>
      <c r="T15" s="16">
        <f t="shared" si="7"/>
        <v>-611073.52288279997</v>
      </c>
      <c r="U15" s="16">
        <f t="shared" si="8"/>
        <v>32117813.144435674</v>
      </c>
    </row>
    <row r="16" spans="1:21">
      <c r="A16" s="17">
        <f>'Monthly Data'!A16</f>
        <v>38777</v>
      </c>
      <c r="B16" s="18">
        <f>'Monthly Data'!B16</f>
        <v>35840226.988315403</v>
      </c>
      <c r="C16" s="16">
        <f>'Monthly Data'!C16</f>
        <v>545.70000000000005</v>
      </c>
      <c r="D16" s="16">
        <f>'Monthly Data'!D16</f>
        <v>0</v>
      </c>
      <c r="E16" s="16">
        <f>'Monthly Data'!E16</f>
        <v>256</v>
      </c>
      <c r="F16" s="16">
        <f>'Monthly Data'!F16</f>
        <v>23</v>
      </c>
      <c r="G16" s="16">
        <f>'Monthly Data'!G16</f>
        <v>31</v>
      </c>
      <c r="H16" s="16">
        <f>'Monthly Data'!H16</f>
        <v>1</v>
      </c>
      <c r="I16" s="16">
        <f>'Monthly Data'!I16</f>
        <v>0</v>
      </c>
      <c r="J16" s="16">
        <f>'Monthly Data'!J16</f>
        <v>2</v>
      </c>
      <c r="L16" s="16">
        <f t="shared" si="0"/>
        <v>-9441865.3761576209</v>
      </c>
      <c r="M16" s="16">
        <f t="shared" si="1"/>
        <v>1735883.6060071846</v>
      </c>
      <c r="N16" s="16">
        <f t="shared" si="2"/>
        <v>0</v>
      </c>
      <c r="O16" s="16">
        <f t="shared" si="3"/>
        <v>29487793.82160563</v>
      </c>
      <c r="P16" s="16">
        <f t="shared" si="4"/>
        <v>18663570.106087055</v>
      </c>
      <c r="Q16" s="16">
        <f t="shared" si="5"/>
        <v>-6250586.6201847941</v>
      </c>
      <c r="R16" s="16">
        <f t="shared" si="6"/>
        <v>1282219.2534505399</v>
      </c>
      <c r="S16" s="16">
        <f>'OLS Model'!$B$12*I16</f>
        <v>0</v>
      </c>
      <c r="T16" s="16">
        <f t="shared" si="7"/>
        <v>-611073.52288279997</v>
      </c>
      <c r="U16" s="16">
        <f t="shared" si="8"/>
        <v>34865941.267925195</v>
      </c>
    </row>
    <row r="17" spans="1:21">
      <c r="A17" s="17">
        <f>'Monthly Data'!A17</f>
        <v>38808</v>
      </c>
      <c r="B17" s="18">
        <f>'Monthly Data'!B17</f>
        <v>32127631.665612552</v>
      </c>
      <c r="C17" s="16">
        <f>'Monthly Data'!C17</f>
        <v>286.10000000000002</v>
      </c>
      <c r="D17" s="16">
        <f>'Monthly Data'!D17</f>
        <v>0</v>
      </c>
      <c r="E17" s="16">
        <f>'Monthly Data'!E17</f>
        <v>260.7</v>
      </c>
      <c r="F17" s="16">
        <f>'Monthly Data'!F17</f>
        <v>18</v>
      </c>
      <c r="G17" s="16">
        <f>'Monthly Data'!G17</f>
        <v>30</v>
      </c>
      <c r="H17" s="16">
        <f>'Monthly Data'!H17</f>
        <v>1</v>
      </c>
      <c r="I17" s="16">
        <f>'Monthly Data'!I17</f>
        <v>0</v>
      </c>
      <c r="J17" s="16">
        <f>'Monthly Data'!J17</f>
        <v>2</v>
      </c>
      <c r="L17" s="16">
        <f t="shared" si="0"/>
        <v>-9441865.3761576209</v>
      </c>
      <c r="M17" s="16">
        <f t="shared" si="1"/>
        <v>910090.34209026105</v>
      </c>
      <c r="N17" s="16">
        <f t="shared" si="2"/>
        <v>0</v>
      </c>
      <c r="O17" s="16">
        <f t="shared" si="3"/>
        <v>30029171.286299169</v>
      </c>
      <c r="P17" s="16">
        <f t="shared" si="4"/>
        <v>14606272.256937696</v>
      </c>
      <c r="Q17" s="16">
        <f t="shared" si="5"/>
        <v>-6048954.79372722</v>
      </c>
      <c r="R17" s="16">
        <f t="shared" si="6"/>
        <v>1282219.2534505399</v>
      </c>
      <c r="S17" s="16">
        <f>'OLS Model'!$B$12*I17</f>
        <v>0</v>
      </c>
      <c r="T17" s="16">
        <f t="shared" si="7"/>
        <v>-611073.52288279997</v>
      </c>
      <c r="U17" s="16">
        <f t="shared" si="8"/>
        <v>30725859.446010023</v>
      </c>
    </row>
    <row r="18" spans="1:21">
      <c r="A18" s="17">
        <f>'Monthly Data'!A18</f>
        <v>38838</v>
      </c>
      <c r="B18" s="18">
        <f>'Monthly Data'!B18</f>
        <v>34807518.815837182</v>
      </c>
      <c r="C18" s="16">
        <f>'Monthly Data'!C18</f>
        <v>151.9</v>
      </c>
      <c r="D18" s="16">
        <f>'Monthly Data'!D18</f>
        <v>22.9</v>
      </c>
      <c r="E18" s="16">
        <f>'Monthly Data'!E18</f>
        <v>267.3</v>
      </c>
      <c r="F18" s="16">
        <f>'Monthly Data'!F18</f>
        <v>22</v>
      </c>
      <c r="G18" s="16">
        <f>'Monthly Data'!G18</f>
        <v>31</v>
      </c>
      <c r="H18" s="16">
        <f>'Monthly Data'!H18</f>
        <v>1</v>
      </c>
      <c r="I18" s="16">
        <f>'Monthly Data'!I18</f>
        <v>0</v>
      </c>
      <c r="J18" s="16">
        <f>'Monthly Data'!J18</f>
        <v>2</v>
      </c>
      <c r="L18" s="16">
        <f t="shared" si="0"/>
        <v>-9441865.3761576209</v>
      </c>
      <c r="M18" s="16">
        <f t="shared" si="1"/>
        <v>483197.21413320745</v>
      </c>
      <c r="N18" s="16">
        <f t="shared" si="2"/>
        <v>419413.84012578806</v>
      </c>
      <c r="O18" s="16">
        <f t="shared" si="3"/>
        <v>30789403.470762443</v>
      </c>
      <c r="P18" s="16">
        <f t="shared" si="4"/>
        <v>17852110.536257185</v>
      </c>
      <c r="Q18" s="16">
        <f t="shared" si="5"/>
        <v>-6250586.6201847941</v>
      </c>
      <c r="R18" s="16">
        <f t="shared" si="6"/>
        <v>1282219.2534505399</v>
      </c>
      <c r="S18" s="16">
        <f>'OLS Model'!$B$12*I18</f>
        <v>0</v>
      </c>
      <c r="T18" s="16">
        <f t="shared" si="7"/>
        <v>-611073.52288279997</v>
      </c>
      <c r="U18" s="16">
        <f t="shared" si="8"/>
        <v>34522818.795503952</v>
      </c>
    </row>
    <row r="19" spans="1:21">
      <c r="A19" s="17">
        <f>'Monthly Data'!A19</f>
        <v>38869</v>
      </c>
      <c r="B19" s="18">
        <f>'Monthly Data'!B19</f>
        <v>35338403.337846056</v>
      </c>
      <c r="C19" s="16">
        <f>'Monthly Data'!C19</f>
        <v>26.7</v>
      </c>
      <c r="D19" s="16">
        <f>'Monthly Data'!D19</f>
        <v>44.4</v>
      </c>
      <c r="E19" s="16">
        <f>'Monthly Data'!E19</f>
        <v>270.7</v>
      </c>
      <c r="F19" s="16">
        <f>'Monthly Data'!F19</f>
        <v>22</v>
      </c>
      <c r="G19" s="16">
        <f>'Monthly Data'!G19</f>
        <v>30</v>
      </c>
      <c r="H19" s="16">
        <f>'Monthly Data'!H19</f>
        <v>0</v>
      </c>
      <c r="I19" s="16">
        <f>'Monthly Data'!I19</f>
        <v>0</v>
      </c>
      <c r="J19" s="16">
        <f>'Monthly Data'!J19</f>
        <v>2</v>
      </c>
      <c r="L19" s="16">
        <f t="shared" si="0"/>
        <v>-9441865.3761576209</v>
      </c>
      <c r="M19" s="16">
        <f t="shared" si="1"/>
        <v>84933.282536910061</v>
      </c>
      <c r="N19" s="16">
        <f t="shared" si="2"/>
        <v>813186.65945785982</v>
      </c>
      <c r="O19" s="16">
        <f t="shared" si="3"/>
        <v>31181038.232455641</v>
      </c>
      <c r="P19" s="16">
        <f t="shared" si="4"/>
        <v>17852110.536257185</v>
      </c>
      <c r="Q19" s="16">
        <f t="shared" si="5"/>
        <v>-6048954.79372722</v>
      </c>
      <c r="R19" s="16">
        <f t="shared" si="6"/>
        <v>0</v>
      </c>
      <c r="S19" s="16">
        <f>'OLS Model'!$B$12*I19</f>
        <v>0</v>
      </c>
      <c r="T19" s="16">
        <f t="shared" si="7"/>
        <v>-611073.52288279997</v>
      </c>
      <c r="U19" s="16">
        <f t="shared" si="8"/>
        <v>33829375.017939962</v>
      </c>
    </row>
    <row r="20" spans="1:21">
      <c r="A20" s="17">
        <f>'Monthly Data'!A20</f>
        <v>38899</v>
      </c>
      <c r="B20" s="18">
        <f>'Monthly Data'!B20</f>
        <v>33338653.176894248</v>
      </c>
      <c r="C20" s="16">
        <f>'Monthly Data'!C20</f>
        <v>3.3</v>
      </c>
      <c r="D20" s="16">
        <f>'Monthly Data'!D20</f>
        <v>133.69999999999999</v>
      </c>
      <c r="E20" s="16">
        <f>'Monthly Data'!E20</f>
        <v>272.60000000000002</v>
      </c>
      <c r="F20" s="16">
        <f>'Monthly Data'!F20</f>
        <v>20</v>
      </c>
      <c r="G20" s="16">
        <f>'Monthly Data'!G20</f>
        <v>31</v>
      </c>
      <c r="H20" s="16">
        <f>'Monthly Data'!H20</f>
        <v>0</v>
      </c>
      <c r="I20" s="16">
        <f>'Monthly Data'!I20</f>
        <v>0</v>
      </c>
      <c r="J20" s="16">
        <f>'Monthly Data'!J20</f>
        <v>2</v>
      </c>
      <c r="L20" s="16">
        <f t="shared" si="0"/>
        <v>-9441865.3761576209</v>
      </c>
      <c r="M20" s="16">
        <f t="shared" si="1"/>
        <v>10497.37199894394</v>
      </c>
      <c r="N20" s="16">
        <f t="shared" si="2"/>
        <v>2448717.4857999068</v>
      </c>
      <c r="O20" s="16">
        <f t="shared" si="3"/>
        <v>31399892.952225372</v>
      </c>
      <c r="P20" s="16">
        <f t="shared" si="4"/>
        <v>16229191.396597439</v>
      </c>
      <c r="Q20" s="16">
        <f t="shared" si="5"/>
        <v>-6250586.6201847941</v>
      </c>
      <c r="R20" s="16">
        <f t="shared" si="6"/>
        <v>0</v>
      </c>
      <c r="S20" s="16">
        <f>'OLS Model'!$B$12*I20</f>
        <v>0</v>
      </c>
      <c r="T20" s="16">
        <f t="shared" si="7"/>
        <v>-611073.52288279997</v>
      </c>
      <c r="U20" s="16">
        <f t="shared" si="8"/>
        <v>33784773.687396452</v>
      </c>
    </row>
    <row r="21" spans="1:21">
      <c r="A21" s="17">
        <f>'Monthly Data'!A21</f>
        <v>38930</v>
      </c>
      <c r="B21" s="18">
        <f>'Monthly Data'!B21</f>
        <v>36966836.701800145</v>
      </c>
      <c r="C21" s="16">
        <f>'Monthly Data'!C21</f>
        <v>5.3</v>
      </c>
      <c r="D21" s="16">
        <f>'Monthly Data'!D21</f>
        <v>68.2</v>
      </c>
      <c r="E21" s="16">
        <f>'Monthly Data'!E21</f>
        <v>273.3</v>
      </c>
      <c r="F21" s="16">
        <f>'Monthly Data'!F21</f>
        <v>22</v>
      </c>
      <c r="G21" s="16">
        <f>'Monthly Data'!G21</f>
        <v>31</v>
      </c>
      <c r="H21" s="16">
        <f>'Monthly Data'!H21</f>
        <v>0</v>
      </c>
      <c r="I21" s="16">
        <f>'Monthly Data'!I21</f>
        <v>0</v>
      </c>
      <c r="J21" s="16">
        <f>'Monthly Data'!J21</f>
        <v>2</v>
      </c>
      <c r="L21" s="16">
        <f t="shared" si="0"/>
        <v>-9441865.3761576209</v>
      </c>
      <c r="M21" s="16">
        <f t="shared" si="1"/>
        <v>16859.415634667541</v>
      </c>
      <c r="N21" s="16">
        <f t="shared" si="2"/>
        <v>1249084.0129510371</v>
      </c>
      <c r="O21" s="16">
        <f t="shared" si="3"/>
        <v>31480523.638456326</v>
      </c>
      <c r="P21" s="16">
        <f t="shared" si="4"/>
        <v>17852110.536257185</v>
      </c>
      <c r="Q21" s="16">
        <f t="shared" si="5"/>
        <v>-6250586.6201847941</v>
      </c>
      <c r="R21" s="16">
        <f t="shared" si="6"/>
        <v>0</v>
      </c>
      <c r="S21" s="16">
        <f>'OLS Model'!$B$12*I21</f>
        <v>0</v>
      </c>
      <c r="T21" s="16">
        <f t="shared" si="7"/>
        <v>-611073.52288279997</v>
      </c>
      <c r="U21" s="16">
        <f t="shared" si="8"/>
        <v>34295052.084074005</v>
      </c>
    </row>
    <row r="22" spans="1:21">
      <c r="A22" s="17">
        <f>'Monthly Data'!A22</f>
        <v>38961</v>
      </c>
      <c r="B22" s="18">
        <f>'Monthly Data'!B22</f>
        <v>33414985.155541372</v>
      </c>
      <c r="C22" s="16">
        <f>'Monthly Data'!C22</f>
        <v>98.5</v>
      </c>
      <c r="D22" s="16">
        <f>'Monthly Data'!D22</f>
        <v>5</v>
      </c>
      <c r="E22" s="16">
        <f>'Monthly Data'!E22</f>
        <v>272.8</v>
      </c>
      <c r="F22" s="16">
        <f>'Monthly Data'!F22</f>
        <v>20</v>
      </c>
      <c r="G22" s="16">
        <f>'Monthly Data'!G22</f>
        <v>30</v>
      </c>
      <c r="H22" s="16">
        <f>'Monthly Data'!H22</f>
        <v>0</v>
      </c>
      <c r="I22" s="16">
        <f>'Monthly Data'!I22</f>
        <v>1</v>
      </c>
      <c r="J22" s="16">
        <f>'Monthly Data'!J22</f>
        <v>2</v>
      </c>
      <c r="L22" s="16">
        <f t="shared" si="0"/>
        <v>-9441865.3761576209</v>
      </c>
      <c r="M22" s="16">
        <f t="shared" si="1"/>
        <v>313330.64905938733</v>
      </c>
      <c r="N22" s="16">
        <f t="shared" si="2"/>
        <v>91575.074263272516</v>
      </c>
      <c r="O22" s="16">
        <f t="shared" si="3"/>
        <v>31422930.291148502</v>
      </c>
      <c r="P22" s="16">
        <f t="shared" si="4"/>
        <v>16229191.396597439</v>
      </c>
      <c r="Q22" s="16">
        <f t="shared" si="5"/>
        <v>-6048954.79372722</v>
      </c>
      <c r="R22" s="16">
        <f t="shared" si="6"/>
        <v>0</v>
      </c>
      <c r="S22" s="16">
        <f>'OLS Model'!$B$12*I22</f>
        <v>952605.93361401104</v>
      </c>
      <c r="T22" s="16">
        <f t="shared" si="7"/>
        <v>-611073.52288279997</v>
      </c>
      <c r="U22" s="16">
        <f t="shared" si="8"/>
        <v>32907739.651914969</v>
      </c>
    </row>
    <row r="23" spans="1:21">
      <c r="A23" s="17">
        <f>'Monthly Data'!A23</f>
        <v>38991</v>
      </c>
      <c r="B23" s="18">
        <f>'Monthly Data'!B23</f>
        <v>34502725.12435887</v>
      </c>
      <c r="C23" s="16">
        <f>'Monthly Data'!C23</f>
        <v>307.89999999999998</v>
      </c>
      <c r="D23" s="16">
        <f>'Monthly Data'!D23</f>
        <v>0.7</v>
      </c>
      <c r="E23" s="16">
        <f>'Monthly Data'!E23</f>
        <v>270.8</v>
      </c>
      <c r="F23" s="16">
        <f>'Monthly Data'!F23</f>
        <v>21</v>
      </c>
      <c r="G23" s="16">
        <f>'Monthly Data'!G23</f>
        <v>31</v>
      </c>
      <c r="H23" s="16">
        <f>'Monthly Data'!H23</f>
        <v>0</v>
      </c>
      <c r="I23" s="16">
        <f>'Monthly Data'!I23</f>
        <v>1</v>
      </c>
      <c r="J23" s="16">
        <f>'Monthly Data'!J23</f>
        <v>2</v>
      </c>
      <c r="L23" s="16">
        <f t="shared" si="0"/>
        <v>-9441865.3761576209</v>
      </c>
      <c r="M23" s="16">
        <f t="shared" si="1"/>
        <v>979436.61771964817</v>
      </c>
      <c r="N23" s="16">
        <f t="shared" si="2"/>
        <v>12820.51039685815</v>
      </c>
      <c r="O23" s="16">
        <f t="shared" si="3"/>
        <v>31192556.901917208</v>
      </c>
      <c r="P23" s="16">
        <f t="shared" si="4"/>
        <v>17040650.966427311</v>
      </c>
      <c r="Q23" s="16">
        <f t="shared" si="5"/>
        <v>-6250586.6201847941</v>
      </c>
      <c r="R23" s="16">
        <f t="shared" si="6"/>
        <v>0</v>
      </c>
      <c r="S23" s="16">
        <f>'OLS Model'!$B$12*I23</f>
        <v>952605.93361401104</v>
      </c>
      <c r="T23" s="16">
        <f t="shared" si="7"/>
        <v>-611073.52288279997</v>
      </c>
      <c r="U23" s="16">
        <f t="shared" si="8"/>
        <v>33874545.410849825</v>
      </c>
    </row>
    <row r="24" spans="1:21">
      <c r="A24" s="17">
        <f>'Monthly Data'!A24</f>
        <v>39022</v>
      </c>
      <c r="B24" s="18">
        <f>'Monthly Data'!B24</f>
        <v>34819070.067077681</v>
      </c>
      <c r="C24" s="16">
        <f>'Monthly Data'!C24</f>
        <v>383.4</v>
      </c>
      <c r="D24" s="16">
        <f>'Monthly Data'!D24</f>
        <v>0</v>
      </c>
      <c r="E24" s="16">
        <f>'Monthly Data'!E24</f>
        <v>267.10000000000002</v>
      </c>
      <c r="F24" s="16">
        <f>'Monthly Data'!F24</f>
        <v>22</v>
      </c>
      <c r="G24" s="16">
        <f>'Monthly Data'!G24</f>
        <v>30</v>
      </c>
      <c r="H24" s="16">
        <f>'Monthly Data'!H24</f>
        <v>0</v>
      </c>
      <c r="I24" s="16">
        <f>'Monthly Data'!I24</f>
        <v>1</v>
      </c>
      <c r="J24" s="16">
        <f>'Monthly Data'!J24</f>
        <v>2</v>
      </c>
      <c r="L24" s="16">
        <f t="shared" si="0"/>
        <v>-9441865.3761576209</v>
      </c>
      <c r="M24" s="16">
        <f t="shared" si="1"/>
        <v>1219603.7649682141</v>
      </c>
      <c r="N24" s="16">
        <f t="shared" si="2"/>
        <v>0</v>
      </c>
      <c r="O24" s="16">
        <f t="shared" si="3"/>
        <v>30766366.131839313</v>
      </c>
      <c r="P24" s="16">
        <f t="shared" si="4"/>
        <v>17852110.536257185</v>
      </c>
      <c r="Q24" s="16">
        <f t="shared" si="5"/>
        <v>-6048954.79372722</v>
      </c>
      <c r="R24" s="16">
        <f t="shared" si="6"/>
        <v>0</v>
      </c>
      <c r="S24" s="16">
        <f>'OLS Model'!$B$12*I24</f>
        <v>952605.93361401104</v>
      </c>
      <c r="T24" s="16">
        <f t="shared" si="7"/>
        <v>-611073.52288279997</v>
      </c>
      <c r="U24" s="16">
        <f t="shared" si="8"/>
        <v>34688792.67391108</v>
      </c>
    </row>
    <row r="25" spans="1:21">
      <c r="A25" s="17">
        <f>'Monthly Data'!A25</f>
        <v>39052</v>
      </c>
      <c r="B25" s="18">
        <f>'Monthly Data'!B25</f>
        <v>30628855.049845826</v>
      </c>
      <c r="C25" s="16">
        <f>'Monthly Data'!C25</f>
        <v>511.9</v>
      </c>
      <c r="D25" s="16">
        <f>'Monthly Data'!D25</f>
        <v>0</v>
      </c>
      <c r="E25" s="16">
        <f>'Monthly Data'!E25</f>
        <v>267.7</v>
      </c>
      <c r="F25" s="16">
        <f>'Monthly Data'!F25</f>
        <v>19</v>
      </c>
      <c r="G25" s="16">
        <f>'Monthly Data'!G25</f>
        <v>31</v>
      </c>
      <c r="H25" s="16">
        <f>'Monthly Data'!H25</f>
        <v>0</v>
      </c>
      <c r="I25" s="16">
        <f>'Monthly Data'!I25</f>
        <v>0</v>
      </c>
      <c r="J25" s="16">
        <f>'Monthly Data'!J25</f>
        <v>2</v>
      </c>
      <c r="L25" s="16">
        <f t="shared" si="0"/>
        <v>-9441865.3761576209</v>
      </c>
      <c r="M25" s="16">
        <f t="shared" si="1"/>
        <v>1628365.0685634555</v>
      </c>
      <c r="N25" s="16">
        <f t="shared" si="2"/>
        <v>0</v>
      </c>
      <c r="O25" s="16">
        <f t="shared" si="3"/>
        <v>30835478.148608699</v>
      </c>
      <c r="P25" s="16">
        <f t="shared" si="4"/>
        <v>15417731.826767568</v>
      </c>
      <c r="Q25" s="16">
        <f t="shared" si="5"/>
        <v>-6250586.6201847941</v>
      </c>
      <c r="R25" s="16">
        <f t="shared" si="6"/>
        <v>0</v>
      </c>
      <c r="S25" s="16">
        <f>'OLS Model'!$B$12*I25</f>
        <v>0</v>
      </c>
      <c r="T25" s="16">
        <f t="shared" si="7"/>
        <v>-611073.52288279997</v>
      </c>
      <c r="U25" s="16">
        <f t="shared" si="8"/>
        <v>31578049.524714503</v>
      </c>
    </row>
    <row r="26" spans="1:21">
      <c r="A26" s="17">
        <f>'Monthly Data'!A26</f>
        <v>39083</v>
      </c>
      <c r="B26" s="18">
        <f>'Monthly Data'!B26</f>
        <v>35962110.837939881</v>
      </c>
      <c r="C26" s="16">
        <f>'Monthly Data'!C26</f>
        <v>655.6</v>
      </c>
      <c r="D26" s="16">
        <f>'Monthly Data'!D26</f>
        <v>0</v>
      </c>
      <c r="E26" s="16">
        <f>'Monthly Data'!E26</f>
        <v>263.3</v>
      </c>
      <c r="F26" s="16">
        <f>'Monthly Data'!F26</f>
        <v>22</v>
      </c>
      <c r="G26" s="16">
        <f>'Monthly Data'!G26</f>
        <v>31</v>
      </c>
      <c r="H26" s="16">
        <f>'Monthly Data'!H26</f>
        <v>0</v>
      </c>
      <c r="I26" s="16">
        <f>'Monthly Data'!I26</f>
        <v>0</v>
      </c>
      <c r="J26" s="16">
        <f>'Monthly Data'!J26</f>
        <v>3</v>
      </c>
      <c r="L26" s="16">
        <f t="shared" si="0"/>
        <v>-9441865.3761576209</v>
      </c>
      <c r="M26" s="16">
        <f t="shared" si="1"/>
        <v>2085477.9037901962</v>
      </c>
      <c r="N26" s="16">
        <f t="shared" si="2"/>
        <v>0</v>
      </c>
      <c r="O26" s="16">
        <f t="shared" si="3"/>
        <v>30328656.692299854</v>
      </c>
      <c r="P26" s="16">
        <f t="shared" si="4"/>
        <v>17852110.536257185</v>
      </c>
      <c r="Q26" s="16">
        <f t="shared" si="5"/>
        <v>-6250586.6201847941</v>
      </c>
      <c r="R26" s="16">
        <f t="shared" si="6"/>
        <v>0</v>
      </c>
      <c r="S26" s="16">
        <f>'OLS Model'!$B$12*I26</f>
        <v>0</v>
      </c>
      <c r="T26" s="16">
        <f t="shared" si="7"/>
        <v>-916610.28432419989</v>
      </c>
      <c r="U26" s="16">
        <f t="shared" si="8"/>
        <v>33657182.851680622</v>
      </c>
    </row>
    <row r="27" spans="1:21">
      <c r="A27" s="17">
        <f>'Monthly Data'!A27</f>
        <v>39114</v>
      </c>
      <c r="B27" s="18">
        <f>'Monthly Data'!B27</f>
        <v>33141678.929544702</v>
      </c>
      <c r="C27" s="16">
        <f>'Monthly Data'!C27</f>
        <v>758.7</v>
      </c>
      <c r="D27" s="16">
        <f>'Monthly Data'!D27</f>
        <v>0</v>
      </c>
      <c r="E27" s="16">
        <f>'Monthly Data'!E27</f>
        <v>261.2</v>
      </c>
      <c r="F27" s="16">
        <f>'Monthly Data'!F27</f>
        <v>20</v>
      </c>
      <c r="G27" s="16">
        <f>'Monthly Data'!G27</f>
        <v>28</v>
      </c>
      <c r="H27" s="16">
        <f>'Monthly Data'!H27</f>
        <v>0</v>
      </c>
      <c r="I27" s="16">
        <f>'Monthly Data'!I27</f>
        <v>0</v>
      </c>
      <c r="J27" s="16">
        <f>'Monthly Data'!J27</f>
        <v>3</v>
      </c>
      <c r="L27" s="16">
        <f t="shared" si="0"/>
        <v>-9441865.3761576209</v>
      </c>
      <c r="M27" s="16">
        <f t="shared" si="1"/>
        <v>2413441.2532117479</v>
      </c>
      <c r="N27" s="16">
        <f t="shared" si="2"/>
        <v>0</v>
      </c>
      <c r="O27" s="16">
        <f t="shared" si="3"/>
        <v>30086764.633606993</v>
      </c>
      <c r="P27" s="16">
        <f t="shared" si="4"/>
        <v>16229191.396597439</v>
      </c>
      <c r="Q27" s="16">
        <f t="shared" si="5"/>
        <v>-5645691.140812072</v>
      </c>
      <c r="R27" s="16">
        <f t="shared" si="6"/>
        <v>0</v>
      </c>
      <c r="S27" s="16">
        <f>'OLS Model'!$B$12*I27</f>
        <v>0</v>
      </c>
      <c r="T27" s="16">
        <f t="shared" si="7"/>
        <v>-916610.28432419989</v>
      </c>
      <c r="U27" s="16">
        <f t="shared" si="8"/>
        <v>32725230.482122287</v>
      </c>
    </row>
    <row r="28" spans="1:21">
      <c r="A28" s="17">
        <f>'Monthly Data'!A28</f>
        <v>39142</v>
      </c>
      <c r="B28" s="18">
        <f>'Monthly Data'!B28</f>
        <v>35746999.2179965</v>
      </c>
      <c r="C28" s="16">
        <f>'Monthly Data'!C28</f>
        <v>527</v>
      </c>
      <c r="D28" s="16">
        <f>'Monthly Data'!D28</f>
        <v>0</v>
      </c>
      <c r="E28" s="16">
        <f>'Monthly Data'!E28</f>
        <v>257.7</v>
      </c>
      <c r="F28" s="16">
        <f>'Monthly Data'!F28</f>
        <v>22</v>
      </c>
      <c r="G28" s="16">
        <f>'Monthly Data'!G28</f>
        <v>31</v>
      </c>
      <c r="H28" s="16">
        <f>'Monthly Data'!H28</f>
        <v>1</v>
      </c>
      <c r="I28" s="16">
        <f>'Monthly Data'!I28</f>
        <v>0</v>
      </c>
      <c r="J28" s="16">
        <f>'Monthly Data'!J28</f>
        <v>3</v>
      </c>
      <c r="L28" s="16">
        <f t="shared" si="0"/>
        <v>-9441865.3761576209</v>
      </c>
      <c r="M28" s="16">
        <f t="shared" si="1"/>
        <v>1676398.4980131688</v>
      </c>
      <c r="N28" s="16">
        <f t="shared" si="2"/>
        <v>0</v>
      </c>
      <c r="O28" s="16">
        <f t="shared" si="3"/>
        <v>29683611.202452227</v>
      </c>
      <c r="P28" s="16">
        <f t="shared" si="4"/>
        <v>17852110.536257185</v>
      </c>
      <c r="Q28" s="16">
        <f t="shared" si="5"/>
        <v>-6250586.6201847941</v>
      </c>
      <c r="R28" s="16">
        <f t="shared" si="6"/>
        <v>1282219.2534505399</v>
      </c>
      <c r="S28" s="16">
        <f>'OLS Model'!$B$12*I28</f>
        <v>0</v>
      </c>
      <c r="T28" s="16">
        <f t="shared" si="7"/>
        <v>-916610.28432419989</v>
      </c>
      <c r="U28" s="16">
        <f t="shared" si="8"/>
        <v>33885277.209506512</v>
      </c>
    </row>
    <row r="29" spans="1:21">
      <c r="A29" s="17">
        <f>'Monthly Data'!A29</f>
        <v>39173</v>
      </c>
      <c r="B29" s="18">
        <f>'Monthly Data'!B29</f>
        <v>32385813.603487249</v>
      </c>
      <c r="C29" s="16">
        <f>'Monthly Data'!C29</f>
        <v>371.1</v>
      </c>
      <c r="D29" s="16">
        <f>'Monthly Data'!D29</f>
        <v>0</v>
      </c>
      <c r="E29" s="16">
        <f>'Monthly Data'!E29</f>
        <v>260.60000000000002</v>
      </c>
      <c r="F29" s="16">
        <f>'Monthly Data'!F29</f>
        <v>19</v>
      </c>
      <c r="G29" s="16">
        <f>'Monthly Data'!G29</f>
        <v>30</v>
      </c>
      <c r="H29" s="16">
        <f>'Monthly Data'!H29</f>
        <v>1</v>
      </c>
      <c r="I29" s="16">
        <f>'Monthly Data'!I29</f>
        <v>0</v>
      </c>
      <c r="J29" s="16">
        <f>'Monthly Data'!J29</f>
        <v>3</v>
      </c>
      <c r="L29" s="16">
        <f t="shared" si="0"/>
        <v>-9441865.3761576209</v>
      </c>
      <c r="M29" s="16">
        <f t="shared" si="1"/>
        <v>1180477.1966085141</v>
      </c>
      <c r="N29" s="16">
        <f t="shared" si="2"/>
        <v>0</v>
      </c>
      <c r="O29" s="16">
        <f t="shared" si="3"/>
        <v>30017652.61683761</v>
      </c>
      <c r="P29" s="16">
        <f t="shared" si="4"/>
        <v>15417731.826767568</v>
      </c>
      <c r="Q29" s="16">
        <f t="shared" si="5"/>
        <v>-6048954.79372722</v>
      </c>
      <c r="R29" s="16">
        <f t="shared" si="6"/>
        <v>1282219.2534505399</v>
      </c>
      <c r="S29" s="16">
        <f>'OLS Model'!$B$12*I29</f>
        <v>0</v>
      </c>
      <c r="T29" s="16">
        <f t="shared" si="7"/>
        <v>-916610.28432419989</v>
      </c>
      <c r="U29" s="16">
        <f t="shared" si="8"/>
        <v>31490650.439455193</v>
      </c>
    </row>
    <row r="30" spans="1:21">
      <c r="A30" s="17">
        <f>'Monthly Data'!A30</f>
        <v>39203</v>
      </c>
      <c r="B30" s="18">
        <f>'Monthly Data'!B30</f>
        <v>34558424.709674537</v>
      </c>
      <c r="C30" s="16">
        <f>'Monthly Data'!C30</f>
        <v>131.9</v>
      </c>
      <c r="D30" s="16">
        <f>'Monthly Data'!D30</f>
        <v>22.7</v>
      </c>
      <c r="E30" s="16">
        <f>'Monthly Data'!E30</f>
        <v>264.8</v>
      </c>
      <c r="F30" s="16">
        <f>'Monthly Data'!F30</f>
        <v>22</v>
      </c>
      <c r="G30" s="16">
        <f>'Monthly Data'!G30</f>
        <v>31</v>
      </c>
      <c r="H30" s="16">
        <f>'Monthly Data'!H30</f>
        <v>1</v>
      </c>
      <c r="I30" s="16">
        <f>'Monthly Data'!I30</f>
        <v>0</v>
      </c>
      <c r="J30" s="16">
        <f>'Monthly Data'!J30</f>
        <v>3</v>
      </c>
      <c r="L30" s="16">
        <f t="shared" si="0"/>
        <v>-9441865.3761576209</v>
      </c>
      <c r="M30" s="16">
        <f t="shared" si="1"/>
        <v>419576.77777597145</v>
      </c>
      <c r="N30" s="16">
        <f t="shared" si="2"/>
        <v>415750.83715525718</v>
      </c>
      <c r="O30" s="16">
        <f t="shared" si="3"/>
        <v>30501436.734223325</v>
      </c>
      <c r="P30" s="16">
        <f t="shared" si="4"/>
        <v>17852110.536257185</v>
      </c>
      <c r="Q30" s="16">
        <f t="shared" si="5"/>
        <v>-6250586.6201847941</v>
      </c>
      <c r="R30" s="16">
        <f t="shared" si="6"/>
        <v>1282219.2534505399</v>
      </c>
      <c r="S30" s="16">
        <f>'OLS Model'!$B$12*I30</f>
        <v>0</v>
      </c>
      <c r="T30" s="16">
        <f t="shared" si="7"/>
        <v>-916610.28432419989</v>
      </c>
      <c r="U30" s="16">
        <f t="shared" si="8"/>
        <v>33862031.858195662</v>
      </c>
    </row>
    <row r="31" spans="1:21">
      <c r="A31" s="17">
        <f>'Monthly Data'!A31</f>
        <v>39234</v>
      </c>
      <c r="B31" s="18">
        <f>'Monthly Data'!B31</f>
        <v>34409900.996462971</v>
      </c>
      <c r="C31" s="16">
        <f>'Monthly Data'!C31</f>
        <v>23.2</v>
      </c>
      <c r="D31" s="16">
        <f>'Monthly Data'!D31</f>
        <v>70.2</v>
      </c>
      <c r="E31" s="16">
        <f>'Monthly Data'!E31</f>
        <v>268.39999999999998</v>
      </c>
      <c r="F31" s="16">
        <f>'Monthly Data'!F31</f>
        <v>21</v>
      </c>
      <c r="G31" s="16">
        <f>'Monthly Data'!G31</f>
        <v>30</v>
      </c>
      <c r="H31" s="16">
        <f>'Monthly Data'!H31</f>
        <v>0</v>
      </c>
      <c r="I31" s="16">
        <f>'Monthly Data'!I31</f>
        <v>0</v>
      </c>
      <c r="J31" s="16">
        <f>'Monthly Data'!J31</f>
        <v>3</v>
      </c>
      <c r="L31" s="16">
        <f t="shared" si="0"/>
        <v>-9441865.3761576209</v>
      </c>
      <c r="M31" s="16">
        <f t="shared" si="1"/>
        <v>73799.706174393767</v>
      </c>
      <c r="N31" s="16">
        <f t="shared" si="2"/>
        <v>1285714.042656346</v>
      </c>
      <c r="O31" s="16">
        <f t="shared" si="3"/>
        <v>30916108.834839649</v>
      </c>
      <c r="P31" s="16">
        <f t="shared" si="4"/>
        <v>17040650.966427311</v>
      </c>
      <c r="Q31" s="16">
        <f t="shared" si="5"/>
        <v>-6048954.79372722</v>
      </c>
      <c r="R31" s="16">
        <f t="shared" si="6"/>
        <v>0</v>
      </c>
      <c r="S31" s="16">
        <f>'OLS Model'!$B$12*I31</f>
        <v>0</v>
      </c>
      <c r="T31" s="16">
        <f t="shared" si="7"/>
        <v>-916610.28432419989</v>
      </c>
      <c r="U31" s="16">
        <f t="shared" si="8"/>
        <v>32908843.095888659</v>
      </c>
    </row>
    <row r="32" spans="1:21">
      <c r="A32" s="17">
        <f>'Monthly Data'!A32</f>
        <v>39264</v>
      </c>
      <c r="B32" s="18">
        <f>'Monthly Data'!B32</f>
        <v>32033151.863009609</v>
      </c>
      <c r="C32" s="16">
        <f>'Monthly Data'!C32</f>
        <v>11.3</v>
      </c>
      <c r="D32" s="16">
        <f>'Monthly Data'!D32</f>
        <v>71.599999999999994</v>
      </c>
      <c r="E32" s="16">
        <f>'Monthly Data'!E32</f>
        <v>276.10000000000002</v>
      </c>
      <c r="F32" s="16">
        <f>'Monthly Data'!F32</f>
        <v>21</v>
      </c>
      <c r="G32" s="16">
        <f>'Monthly Data'!G32</f>
        <v>31</v>
      </c>
      <c r="H32" s="16">
        <f>'Monthly Data'!H32</f>
        <v>0</v>
      </c>
      <c r="I32" s="16">
        <f>'Monthly Data'!I32</f>
        <v>0</v>
      </c>
      <c r="J32" s="16">
        <f>'Monthly Data'!J32</f>
        <v>3</v>
      </c>
      <c r="L32" s="16">
        <f t="shared" si="0"/>
        <v>-9441865.3761576209</v>
      </c>
      <c r="M32" s="16">
        <f t="shared" si="1"/>
        <v>35945.546541838346</v>
      </c>
      <c r="N32" s="16">
        <f t="shared" si="2"/>
        <v>1311355.0634500622</v>
      </c>
      <c r="O32" s="16">
        <f t="shared" si="3"/>
        <v>31803046.383380137</v>
      </c>
      <c r="P32" s="16">
        <f t="shared" si="4"/>
        <v>17040650.966427311</v>
      </c>
      <c r="Q32" s="16">
        <f t="shared" si="5"/>
        <v>-6250586.6201847941</v>
      </c>
      <c r="R32" s="16">
        <f t="shared" si="6"/>
        <v>0</v>
      </c>
      <c r="S32" s="16">
        <f>'OLS Model'!$B$12*I32</f>
        <v>0</v>
      </c>
      <c r="T32" s="16">
        <f t="shared" si="7"/>
        <v>-916610.28432419989</v>
      </c>
      <c r="U32" s="16">
        <f t="shared" si="8"/>
        <v>33581935.679132737</v>
      </c>
    </row>
    <row r="33" spans="1:21">
      <c r="A33" s="17">
        <f>'Monthly Data'!A33</f>
        <v>39295</v>
      </c>
      <c r="B33" s="18">
        <f>'Monthly Data'!B33</f>
        <v>35594143.633139156</v>
      </c>
      <c r="C33" s="16">
        <f>'Monthly Data'!C33</f>
        <v>11.5</v>
      </c>
      <c r="D33" s="16">
        <f>'Monthly Data'!D33</f>
        <v>89.1</v>
      </c>
      <c r="E33" s="16">
        <f>'Monthly Data'!E33</f>
        <v>278.39999999999998</v>
      </c>
      <c r="F33" s="16">
        <f>'Monthly Data'!F33</f>
        <v>22</v>
      </c>
      <c r="G33" s="16">
        <f>'Monthly Data'!G33</f>
        <v>31</v>
      </c>
      <c r="H33" s="16">
        <f>'Monthly Data'!H33</f>
        <v>0</v>
      </c>
      <c r="I33" s="16">
        <f>'Monthly Data'!I33</f>
        <v>0</v>
      </c>
      <c r="J33" s="16">
        <f>'Monthly Data'!J33</f>
        <v>3</v>
      </c>
      <c r="L33" s="16">
        <f t="shared" si="0"/>
        <v>-9441865.3761576209</v>
      </c>
      <c r="M33" s="16">
        <f t="shared" si="1"/>
        <v>36581.750905410699</v>
      </c>
      <c r="N33" s="16">
        <f t="shared" si="2"/>
        <v>1631867.8233715161</v>
      </c>
      <c r="O33" s="16">
        <f t="shared" si="3"/>
        <v>32067975.780996121</v>
      </c>
      <c r="P33" s="16">
        <f t="shared" si="4"/>
        <v>17852110.536257185</v>
      </c>
      <c r="Q33" s="16">
        <f t="shared" si="5"/>
        <v>-6250586.6201847941</v>
      </c>
      <c r="R33" s="16">
        <f t="shared" si="6"/>
        <v>0</v>
      </c>
      <c r="S33" s="16">
        <f>'OLS Model'!$B$12*I33</f>
        <v>0</v>
      </c>
      <c r="T33" s="16">
        <f t="shared" si="7"/>
        <v>-916610.28432419989</v>
      </c>
      <c r="U33" s="16">
        <f t="shared" si="8"/>
        <v>34979473.610863619</v>
      </c>
    </row>
    <row r="34" spans="1:21">
      <c r="A34" s="17">
        <f>'Monthly Data'!A34</f>
        <v>39326</v>
      </c>
      <c r="B34" s="18">
        <f>'Monthly Data'!B34</f>
        <v>32736813.332064744</v>
      </c>
      <c r="C34" s="16">
        <f>'Monthly Data'!C34</f>
        <v>61</v>
      </c>
      <c r="D34" s="16">
        <f>'Monthly Data'!D34</f>
        <v>35</v>
      </c>
      <c r="E34" s="16">
        <f>'Monthly Data'!E34</f>
        <v>281.2</v>
      </c>
      <c r="F34" s="16">
        <f>'Monthly Data'!F34</f>
        <v>19</v>
      </c>
      <c r="G34" s="16">
        <f>'Monthly Data'!G34</f>
        <v>30</v>
      </c>
      <c r="H34" s="16">
        <f>'Monthly Data'!H34</f>
        <v>0</v>
      </c>
      <c r="I34" s="16">
        <f>'Monthly Data'!I34</f>
        <v>1</v>
      </c>
      <c r="J34" s="16">
        <f>'Monthly Data'!J34</f>
        <v>3</v>
      </c>
      <c r="L34" s="16">
        <f t="shared" ref="L34:L65" si="9">const</f>
        <v>-9441865.3761576209</v>
      </c>
      <c r="M34" s="16">
        <f t="shared" ref="M34:M65" si="10">LondonHDD*C34</f>
        <v>194042.3308895698</v>
      </c>
      <c r="N34" s="16">
        <f t="shared" ref="N34:N65" si="11">LondonCDD*D34</f>
        <v>641025.51984290755</v>
      </c>
      <c r="O34" s="16">
        <f t="shared" ref="O34:O65" si="12">LONFTE*E34</f>
        <v>32390498.525919933</v>
      </c>
      <c r="P34" s="16">
        <f t="shared" ref="P34:P65" si="13">PeakDays*F34</f>
        <v>15417731.826767568</v>
      </c>
      <c r="Q34" s="16">
        <f t="shared" ref="Q34:Q65" si="14">WorkDays*G34</f>
        <v>-6048954.79372722</v>
      </c>
      <c r="R34" s="16">
        <f t="shared" ref="R34:R65" si="15">Shoulder1*H34</f>
        <v>0</v>
      </c>
      <c r="S34" s="16">
        <f>'OLS Model'!$B$12*I34</f>
        <v>952605.93361401104</v>
      </c>
      <c r="T34" s="16">
        <f t="shared" ref="T34:T65" si="16">Increment*J34</f>
        <v>-916610.28432419989</v>
      </c>
      <c r="U34" s="16">
        <f t="shared" ref="U34:U65" si="17">SUM(L34:T34)</f>
        <v>33188473.682824947</v>
      </c>
    </row>
    <row r="35" spans="1:21">
      <c r="A35" s="17">
        <f>'Monthly Data'!A35</f>
        <v>39356</v>
      </c>
      <c r="B35" s="18">
        <f>'Monthly Data'!B35</f>
        <v>34814745.584050432</v>
      </c>
      <c r="C35" s="16">
        <f>'Monthly Data'!C35</f>
        <v>149.9</v>
      </c>
      <c r="D35" s="16">
        <f>'Monthly Data'!D35</f>
        <v>21.5</v>
      </c>
      <c r="E35" s="16">
        <f>'Monthly Data'!E35</f>
        <v>277.7</v>
      </c>
      <c r="F35" s="16">
        <f>'Monthly Data'!F35</f>
        <v>22</v>
      </c>
      <c r="G35" s="16">
        <f>'Monthly Data'!G35</f>
        <v>31</v>
      </c>
      <c r="H35" s="16">
        <f>'Monthly Data'!H35</f>
        <v>0</v>
      </c>
      <c r="I35" s="16">
        <f>'Monthly Data'!I35</f>
        <v>1</v>
      </c>
      <c r="J35" s="16">
        <f>'Monthly Data'!J35</f>
        <v>3</v>
      </c>
      <c r="L35" s="16">
        <f t="shared" si="9"/>
        <v>-9441865.3761576209</v>
      </c>
      <c r="M35" s="16">
        <f t="shared" si="10"/>
        <v>476835.17049748386</v>
      </c>
      <c r="N35" s="16">
        <f t="shared" si="11"/>
        <v>393772.81933207181</v>
      </c>
      <c r="O35" s="16">
        <f t="shared" si="12"/>
        <v>31987345.094765168</v>
      </c>
      <c r="P35" s="16">
        <f t="shared" si="13"/>
        <v>17852110.536257185</v>
      </c>
      <c r="Q35" s="16">
        <f t="shared" si="14"/>
        <v>-6250586.6201847941</v>
      </c>
      <c r="R35" s="16">
        <f t="shared" si="15"/>
        <v>0</v>
      </c>
      <c r="S35" s="16">
        <f>'OLS Model'!$B$12*I35</f>
        <v>952605.93361401104</v>
      </c>
      <c r="T35" s="16">
        <f t="shared" si="16"/>
        <v>-916610.28432419989</v>
      </c>
      <c r="U35" s="16">
        <f t="shared" si="17"/>
        <v>35053607.273799308</v>
      </c>
    </row>
    <row r="36" spans="1:21">
      <c r="A36" s="17">
        <f>'Monthly Data'!A36</f>
        <v>39387</v>
      </c>
      <c r="B36" s="18">
        <f>'Monthly Data'!B36</f>
        <v>33442923.218425829</v>
      </c>
      <c r="C36" s="16">
        <f>'Monthly Data'!C36</f>
        <v>468.7</v>
      </c>
      <c r="D36" s="16">
        <f>'Monthly Data'!D36</f>
        <v>0</v>
      </c>
      <c r="E36" s="16">
        <f>'Monthly Data'!E36</f>
        <v>273.10000000000002</v>
      </c>
      <c r="F36" s="16">
        <f>'Monthly Data'!F36</f>
        <v>22</v>
      </c>
      <c r="G36" s="16">
        <f>'Monthly Data'!G36</f>
        <v>30</v>
      </c>
      <c r="H36" s="16">
        <f>'Monthly Data'!H36</f>
        <v>0</v>
      </c>
      <c r="I36" s="16">
        <f>'Monthly Data'!I36</f>
        <v>1</v>
      </c>
      <c r="J36" s="16">
        <f>'Monthly Data'!J36</f>
        <v>3</v>
      </c>
      <c r="L36" s="16">
        <f t="shared" si="9"/>
        <v>-9441865.3761576209</v>
      </c>
      <c r="M36" s="16">
        <f t="shared" si="10"/>
        <v>1490944.9260318256</v>
      </c>
      <c r="N36" s="16">
        <f t="shared" si="11"/>
        <v>0</v>
      </c>
      <c r="O36" s="16">
        <f t="shared" si="12"/>
        <v>31457486.299533196</v>
      </c>
      <c r="P36" s="16">
        <f t="shared" si="13"/>
        <v>17852110.536257185</v>
      </c>
      <c r="Q36" s="16">
        <f t="shared" si="14"/>
        <v>-6048954.79372722</v>
      </c>
      <c r="R36" s="16">
        <f t="shared" si="15"/>
        <v>0</v>
      </c>
      <c r="S36" s="16">
        <f>'OLS Model'!$B$12*I36</f>
        <v>952605.93361401104</v>
      </c>
      <c r="T36" s="16">
        <f t="shared" si="16"/>
        <v>-916610.28432419989</v>
      </c>
      <c r="U36" s="16">
        <f t="shared" si="17"/>
        <v>35345717.241227172</v>
      </c>
    </row>
    <row r="37" spans="1:21">
      <c r="A37" s="17">
        <f>'Monthly Data'!A37</f>
        <v>39417</v>
      </c>
      <c r="B37" s="18">
        <f>'Monthly Data'!B37</f>
        <v>29932218.754204392</v>
      </c>
      <c r="C37" s="16">
        <f>'Monthly Data'!C37</f>
        <v>657</v>
      </c>
      <c r="D37" s="16">
        <f>'Monthly Data'!D37</f>
        <v>0</v>
      </c>
      <c r="E37" s="16">
        <f>'Monthly Data'!E37</f>
        <v>271.7</v>
      </c>
      <c r="F37" s="16">
        <f>'Monthly Data'!F37</f>
        <v>19</v>
      </c>
      <c r="G37" s="16">
        <f>'Monthly Data'!G37</f>
        <v>31</v>
      </c>
      <c r="H37" s="16">
        <f>'Monthly Data'!H37</f>
        <v>0</v>
      </c>
      <c r="I37" s="16">
        <f>'Monthly Data'!I37</f>
        <v>0</v>
      </c>
      <c r="J37" s="16">
        <f>'Monthly Data'!J37</f>
        <v>3</v>
      </c>
      <c r="L37" s="16">
        <f t="shared" si="9"/>
        <v>-9441865.3761576209</v>
      </c>
      <c r="M37" s="16">
        <f t="shared" si="10"/>
        <v>2089931.3343352028</v>
      </c>
      <c r="N37" s="16">
        <f t="shared" si="11"/>
        <v>0</v>
      </c>
      <c r="O37" s="16">
        <f t="shared" si="12"/>
        <v>31296224.927071288</v>
      </c>
      <c r="P37" s="16">
        <f t="shared" si="13"/>
        <v>15417731.826767568</v>
      </c>
      <c r="Q37" s="16">
        <f t="shared" si="14"/>
        <v>-6250586.6201847941</v>
      </c>
      <c r="R37" s="16">
        <f t="shared" si="15"/>
        <v>0</v>
      </c>
      <c r="S37" s="16">
        <f>'OLS Model'!$B$12*I37</f>
        <v>0</v>
      </c>
      <c r="T37" s="16">
        <f t="shared" si="16"/>
        <v>-916610.28432419989</v>
      </c>
      <c r="U37" s="16">
        <f t="shared" si="17"/>
        <v>32194825.80750744</v>
      </c>
    </row>
    <row r="38" spans="1:21">
      <c r="A38" s="17">
        <f>'Monthly Data'!A38</f>
        <v>39448</v>
      </c>
      <c r="B38" s="18">
        <f>'Monthly Data'!B38</f>
        <v>34905523.049873188</v>
      </c>
      <c r="C38" s="16">
        <f>'Monthly Data'!C38</f>
        <v>639</v>
      </c>
      <c r="D38" s="16">
        <f>'Monthly Data'!D38</f>
        <v>0</v>
      </c>
      <c r="E38" s="16">
        <f>'Monthly Data'!E38</f>
        <v>269.10000000000002</v>
      </c>
      <c r="F38" s="16">
        <f>'Monthly Data'!F38</f>
        <v>22</v>
      </c>
      <c r="G38" s="16">
        <f>'Monthly Data'!G38</f>
        <v>31</v>
      </c>
      <c r="H38" s="16">
        <f>'Monthly Data'!H38</f>
        <v>0</v>
      </c>
      <c r="I38" s="16">
        <f>'Monthly Data'!I38</f>
        <v>0</v>
      </c>
      <c r="J38" s="16">
        <f>'Monthly Data'!J38</f>
        <v>4</v>
      </c>
      <c r="L38" s="16">
        <f t="shared" si="9"/>
        <v>-9441865.3761576209</v>
      </c>
      <c r="M38" s="16">
        <f t="shared" si="10"/>
        <v>2032672.9416136902</v>
      </c>
      <c r="N38" s="16">
        <f t="shared" si="11"/>
        <v>0</v>
      </c>
      <c r="O38" s="16">
        <f t="shared" si="12"/>
        <v>30996739.521070607</v>
      </c>
      <c r="P38" s="16">
        <f t="shared" si="13"/>
        <v>17852110.536257185</v>
      </c>
      <c r="Q38" s="16">
        <f t="shared" si="14"/>
        <v>-6250586.6201847941</v>
      </c>
      <c r="R38" s="16">
        <f t="shared" si="15"/>
        <v>0</v>
      </c>
      <c r="S38" s="16">
        <f>'OLS Model'!$B$12*I38</f>
        <v>0</v>
      </c>
      <c r="T38" s="16">
        <f t="shared" si="16"/>
        <v>-1222147.0457655999</v>
      </c>
      <c r="U38" s="16">
        <f t="shared" si="17"/>
        <v>33966923.956833467</v>
      </c>
    </row>
    <row r="39" spans="1:21">
      <c r="A39" s="17">
        <f>'Monthly Data'!A39</f>
        <v>39479</v>
      </c>
      <c r="B39" s="18">
        <f>'Monthly Data'!B39</f>
        <v>32971074.271040484</v>
      </c>
      <c r="C39" s="16">
        <f>'Monthly Data'!C39</f>
        <v>692.5</v>
      </c>
      <c r="D39" s="16">
        <f>'Monthly Data'!D39</f>
        <v>0</v>
      </c>
      <c r="E39" s="16">
        <f>'Monthly Data'!E39</f>
        <v>269.39999999999998</v>
      </c>
      <c r="F39" s="16">
        <f>'Monthly Data'!F39</f>
        <v>20</v>
      </c>
      <c r="G39" s="16">
        <f>'Monthly Data'!G39</f>
        <v>29</v>
      </c>
      <c r="H39" s="16">
        <f>'Monthly Data'!H39</f>
        <v>0</v>
      </c>
      <c r="I39" s="16">
        <f>'Monthly Data'!I39</f>
        <v>0</v>
      </c>
      <c r="J39" s="16">
        <f>'Monthly Data'!J39</f>
        <v>4</v>
      </c>
      <c r="L39" s="16">
        <f t="shared" si="9"/>
        <v>-9441865.3761576209</v>
      </c>
      <c r="M39" s="16">
        <f t="shared" si="10"/>
        <v>2202857.6088692965</v>
      </c>
      <c r="N39" s="16">
        <f t="shared" si="11"/>
        <v>0</v>
      </c>
      <c r="O39" s="16">
        <f t="shared" si="12"/>
        <v>31031295.529455297</v>
      </c>
      <c r="P39" s="16">
        <f t="shared" si="13"/>
        <v>16229191.396597439</v>
      </c>
      <c r="Q39" s="16">
        <f t="shared" si="14"/>
        <v>-5847322.967269646</v>
      </c>
      <c r="R39" s="16">
        <f t="shared" si="15"/>
        <v>0</v>
      </c>
      <c r="S39" s="16">
        <f>'OLS Model'!$B$12*I39</f>
        <v>0</v>
      </c>
      <c r="T39" s="16">
        <f t="shared" si="16"/>
        <v>-1222147.0457655999</v>
      </c>
      <c r="U39" s="16">
        <f t="shared" si="17"/>
        <v>32952009.145729169</v>
      </c>
    </row>
    <row r="40" spans="1:21">
      <c r="A40" s="17">
        <f>'Monthly Data'!A40</f>
        <v>39508</v>
      </c>
      <c r="B40" s="18">
        <f>'Monthly Data'!B40</f>
        <v>33675988.301156245</v>
      </c>
      <c r="C40" s="16">
        <f>'Monthly Data'!C40</f>
        <v>627.29999999999995</v>
      </c>
      <c r="D40" s="16">
        <f>'Monthly Data'!D40</f>
        <v>0</v>
      </c>
      <c r="E40" s="16">
        <f>'Monthly Data'!E40</f>
        <v>267.10000000000002</v>
      </c>
      <c r="F40" s="16">
        <f>'Monthly Data'!F40</f>
        <v>19</v>
      </c>
      <c r="G40" s="16">
        <f>'Monthly Data'!G40</f>
        <v>31</v>
      </c>
      <c r="H40" s="16">
        <f>'Monthly Data'!H40</f>
        <v>1</v>
      </c>
      <c r="I40" s="16">
        <f>'Monthly Data'!I40</f>
        <v>0</v>
      </c>
      <c r="J40" s="16">
        <f>'Monthly Data'!J40</f>
        <v>4</v>
      </c>
      <c r="L40" s="16">
        <f t="shared" si="9"/>
        <v>-9441865.3761576209</v>
      </c>
      <c r="M40" s="16">
        <f t="shared" si="10"/>
        <v>1995454.9863447072</v>
      </c>
      <c r="N40" s="16">
        <f t="shared" si="11"/>
        <v>0</v>
      </c>
      <c r="O40" s="16">
        <f t="shared" si="12"/>
        <v>30766366.131839313</v>
      </c>
      <c r="P40" s="16">
        <f t="shared" si="13"/>
        <v>15417731.826767568</v>
      </c>
      <c r="Q40" s="16">
        <f t="shared" si="14"/>
        <v>-6250586.6201847941</v>
      </c>
      <c r="R40" s="16">
        <f t="shared" si="15"/>
        <v>1282219.2534505399</v>
      </c>
      <c r="S40" s="16">
        <f>'OLS Model'!$B$12*I40</f>
        <v>0</v>
      </c>
      <c r="T40" s="16">
        <f t="shared" si="16"/>
        <v>-1222147.0457655999</v>
      </c>
      <c r="U40" s="16">
        <f t="shared" si="17"/>
        <v>32547173.156294115</v>
      </c>
    </row>
    <row r="41" spans="1:21">
      <c r="A41" s="17">
        <f>'Monthly Data'!A41</f>
        <v>39539</v>
      </c>
      <c r="B41" s="18">
        <f>'Monthly Data'!B41</f>
        <v>32942973.450524684</v>
      </c>
      <c r="C41" s="16">
        <f>'Monthly Data'!C41</f>
        <v>265</v>
      </c>
      <c r="D41" s="16">
        <f>'Monthly Data'!D41</f>
        <v>0</v>
      </c>
      <c r="E41" s="16">
        <f>'Monthly Data'!E41</f>
        <v>266.7</v>
      </c>
      <c r="F41" s="16">
        <f>'Monthly Data'!F41</f>
        <v>22</v>
      </c>
      <c r="G41" s="16">
        <f>'Monthly Data'!G41</f>
        <v>30</v>
      </c>
      <c r="H41" s="16">
        <f>'Monthly Data'!H41</f>
        <v>1</v>
      </c>
      <c r="I41" s="16">
        <f>'Monthly Data'!I41</f>
        <v>0</v>
      </c>
      <c r="J41" s="16">
        <f>'Monthly Data'!J41</f>
        <v>4</v>
      </c>
      <c r="L41" s="16">
        <f t="shared" si="9"/>
        <v>-9441865.3761576209</v>
      </c>
      <c r="M41" s="16">
        <f t="shared" si="10"/>
        <v>842970.78173337702</v>
      </c>
      <c r="N41" s="16">
        <f t="shared" si="11"/>
        <v>0</v>
      </c>
      <c r="O41" s="16">
        <f t="shared" si="12"/>
        <v>30720291.453993052</v>
      </c>
      <c r="P41" s="16">
        <f t="shared" si="13"/>
        <v>17852110.536257185</v>
      </c>
      <c r="Q41" s="16">
        <f t="shared" si="14"/>
        <v>-6048954.79372722</v>
      </c>
      <c r="R41" s="16">
        <f t="shared" si="15"/>
        <v>1282219.2534505399</v>
      </c>
      <c r="S41" s="16">
        <f>'OLS Model'!$B$12*I41</f>
        <v>0</v>
      </c>
      <c r="T41" s="16">
        <f t="shared" si="16"/>
        <v>-1222147.0457655999</v>
      </c>
      <c r="U41" s="16">
        <f t="shared" si="17"/>
        <v>33984624.809783719</v>
      </c>
    </row>
    <row r="42" spans="1:21">
      <c r="A42" s="17">
        <f>'Monthly Data'!A42</f>
        <v>39569</v>
      </c>
      <c r="B42" s="18">
        <f>'Monthly Data'!B42</f>
        <v>32719103.365861006</v>
      </c>
      <c r="C42" s="16">
        <f>'Monthly Data'!C42</f>
        <v>208.8</v>
      </c>
      <c r="D42" s="16">
        <f>'Monthly Data'!D42</f>
        <v>2.1</v>
      </c>
      <c r="E42" s="16">
        <f>'Monthly Data'!E42</f>
        <v>267.3</v>
      </c>
      <c r="F42" s="16">
        <f>'Monthly Data'!F42</f>
        <v>21</v>
      </c>
      <c r="G42" s="16">
        <f>'Monthly Data'!G42</f>
        <v>31</v>
      </c>
      <c r="H42" s="16">
        <f>'Monthly Data'!H42</f>
        <v>1</v>
      </c>
      <c r="I42" s="16">
        <f>'Monthly Data'!I42</f>
        <v>0</v>
      </c>
      <c r="J42" s="16">
        <f>'Monthly Data'!J42</f>
        <v>4</v>
      </c>
      <c r="L42" s="16">
        <f t="shared" si="9"/>
        <v>-9441865.3761576209</v>
      </c>
      <c r="M42" s="16">
        <f t="shared" si="10"/>
        <v>664197.3555695439</v>
      </c>
      <c r="N42" s="16">
        <f t="shared" si="11"/>
        <v>38461.531190574453</v>
      </c>
      <c r="O42" s="16">
        <f t="shared" si="12"/>
        <v>30789403.470762443</v>
      </c>
      <c r="P42" s="16">
        <f t="shared" si="13"/>
        <v>17040650.966427311</v>
      </c>
      <c r="Q42" s="16">
        <f t="shared" si="14"/>
        <v>-6250586.6201847941</v>
      </c>
      <c r="R42" s="16">
        <f t="shared" si="15"/>
        <v>1282219.2534505399</v>
      </c>
      <c r="S42" s="16">
        <f>'OLS Model'!$B$12*I42</f>
        <v>0</v>
      </c>
      <c r="T42" s="16">
        <f t="shared" si="16"/>
        <v>-1222147.0457655999</v>
      </c>
      <c r="U42" s="16">
        <f t="shared" si="17"/>
        <v>32900333.535292394</v>
      </c>
    </row>
    <row r="43" spans="1:21">
      <c r="A43" s="17">
        <f>'Monthly Data'!A43</f>
        <v>39600</v>
      </c>
      <c r="B43" s="18">
        <f>'Monthly Data'!B43</f>
        <v>32968048.28211417</v>
      </c>
      <c r="C43" s="16">
        <f>'Monthly Data'!C43</f>
        <v>24.1</v>
      </c>
      <c r="D43" s="16">
        <f>'Monthly Data'!D43</f>
        <v>66.400000000000006</v>
      </c>
      <c r="E43" s="16">
        <f>'Monthly Data'!E43</f>
        <v>271.39999999999998</v>
      </c>
      <c r="F43" s="16">
        <f>'Monthly Data'!F43</f>
        <v>21</v>
      </c>
      <c r="G43" s="16">
        <f>'Monthly Data'!G43</f>
        <v>30</v>
      </c>
      <c r="H43" s="16">
        <f>'Monthly Data'!H43</f>
        <v>0</v>
      </c>
      <c r="I43" s="16">
        <f>'Monthly Data'!I43</f>
        <v>0</v>
      </c>
      <c r="J43" s="16">
        <f>'Monthly Data'!J43</f>
        <v>4</v>
      </c>
      <c r="L43" s="16">
        <f t="shared" si="9"/>
        <v>-9441865.3761576209</v>
      </c>
      <c r="M43" s="16">
        <f t="shared" si="10"/>
        <v>76662.625810469384</v>
      </c>
      <c r="N43" s="16">
        <f t="shared" si="11"/>
        <v>1216116.986216259</v>
      </c>
      <c r="O43" s="16">
        <f t="shared" si="12"/>
        <v>31261668.918686591</v>
      </c>
      <c r="P43" s="16">
        <f t="shared" si="13"/>
        <v>17040650.966427311</v>
      </c>
      <c r="Q43" s="16">
        <f t="shared" si="14"/>
        <v>-6048954.79372722</v>
      </c>
      <c r="R43" s="16">
        <f t="shared" si="15"/>
        <v>0</v>
      </c>
      <c r="S43" s="16">
        <f>'OLS Model'!$B$12*I43</f>
        <v>0</v>
      </c>
      <c r="T43" s="16">
        <f t="shared" si="16"/>
        <v>-1222147.0457655999</v>
      </c>
      <c r="U43" s="16">
        <f t="shared" si="17"/>
        <v>32882132.281490184</v>
      </c>
    </row>
    <row r="44" spans="1:21">
      <c r="A44" s="17">
        <f>'Monthly Data'!A44</f>
        <v>39630</v>
      </c>
      <c r="B44" s="18">
        <f>'Monthly Data'!B44</f>
        <v>31929107.93319986</v>
      </c>
      <c r="C44" s="16">
        <f>'Monthly Data'!C44</f>
        <v>4</v>
      </c>
      <c r="D44" s="16">
        <f>'Monthly Data'!D44</f>
        <v>97</v>
      </c>
      <c r="E44" s="16">
        <f>'Monthly Data'!E44</f>
        <v>276.60000000000002</v>
      </c>
      <c r="F44" s="16">
        <f>'Monthly Data'!F44</f>
        <v>22</v>
      </c>
      <c r="G44" s="16">
        <f>'Monthly Data'!G44</f>
        <v>31</v>
      </c>
      <c r="H44" s="16">
        <f>'Monthly Data'!H44</f>
        <v>0</v>
      </c>
      <c r="I44" s="16">
        <f>'Monthly Data'!I44</f>
        <v>0</v>
      </c>
      <c r="J44" s="16">
        <f>'Monthly Data'!J44</f>
        <v>4</v>
      </c>
      <c r="L44" s="16">
        <f t="shared" si="9"/>
        <v>-9441865.3761576209</v>
      </c>
      <c r="M44" s="16">
        <f t="shared" si="10"/>
        <v>12724.087271447201</v>
      </c>
      <c r="N44" s="16">
        <f t="shared" si="11"/>
        <v>1776556.4407074866</v>
      </c>
      <c r="O44" s="16">
        <f t="shared" si="12"/>
        <v>31860639.730687961</v>
      </c>
      <c r="P44" s="16">
        <f t="shared" si="13"/>
        <v>17852110.536257185</v>
      </c>
      <c r="Q44" s="16">
        <f t="shared" si="14"/>
        <v>-6250586.6201847941</v>
      </c>
      <c r="R44" s="16">
        <f t="shared" si="15"/>
        <v>0</v>
      </c>
      <c r="S44" s="16">
        <f>'OLS Model'!$B$12*I44</f>
        <v>0</v>
      </c>
      <c r="T44" s="16">
        <f t="shared" si="16"/>
        <v>-1222147.0457655999</v>
      </c>
      <c r="U44" s="16">
        <f t="shared" si="17"/>
        <v>34587431.752816059</v>
      </c>
    </row>
    <row r="45" spans="1:21">
      <c r="A45" s="17">
        <f>'Monthly Data'!A45</f>
        <v>39661</v>
      </c>
      <c r="B45" s="18">
        <f>'Monthly Data'!B45</f>
        <v>31818715.437265437</v>
      </c>
      <c r="C45" s="16">
        <f>'Monthly Data'!C45</f>
        <v>12.4</v>
      </c>
      <c r="D45" s="16">
        <f>'Monthly Data'!D45</f>
        <v>53.2</v>
      </c>
      <c r="E45" s="16">
        <f>'Monthly Data'!E45</f>
        <v>282.10000000000002</v>
      </c>
      <c r="F45" s="16">
        <f>'Monthly Data'!F45</f>
        <v>20</v>
      </c>
      <c r="G45" s="16">
        <f>'Monthly Data'!G45</f>
        <v>31</v>
      </c>
      <c r="H45" s="16">
        <f>'Monthly Data'!H45</f>
        <v>0</v>
      </c>
      <c r="I45" s="16">
        <f>'Monthly Data'!I45</f>
        <v>0</v>
      </c>
      <c r="J45" s="16">
        <f>'Monthly Data'!J45</f>
        <v>4</v>
      </c>
      <c r="L45" s="16">
        <f t="shared" si="9"/>
        <v>-9441865.3761576209</v>
      </c>
      <c r="M45" s="16">
        <f t="shared" si="10"/>
        <v>39444.670541486325</v>
      </c>
      <c r="N45" s="16">
        <f t="shared" si="11"/>
        <v>974358.79016121954</v>
      </c>
      <c r="O45" s="16">
        <f t="shared" si="12"/>
        <v>32494166.551074021</v>
      </c>
      <c r="P45" s="16">
        <f t="shared" si="13"/>
        <v>16229191.396597439</v>
      </c>
      <c r="Q45" s="16">
        <f t="shared" si="14"/>
        <v>-6250586.6201847941</v>
      </c>
      <c r="R45" s="16">
        <f t="shared" si="15"/>
        <v>0</v>
      </c>
      <c r="S45" s="16">
        <f>'OLS Model'!$B$12*I45</f>
        <v>0</v>
      </c>
      <c r="T45" s="16">
        <f t="shared" si="16"/>
        <v>-1222147.0457655999</v>
      </c>
      <c r="U45" s="16">
        <f t="shared" si="17"/>
        <v>32822562.366266146</v>
      </c>
    </row>
    <row r="46" spans="1:21">
      <c r="A46" s="17">
        <f>'Monthly Data'!A46</f>
        <v>39692</v>
      </c>
      <c r="B46" s="18">
        <f>'Monthly Data'!B46</f>
        <v>31763423.735970922</v>
      </c>
      <c r="C46" s="16">
        <f>'Monthly Data'!C46</f>
        <v>56.7</v>
      </c>
      <c r="D46" s="16">
        <f>'Monthly Data'!D46</f>
        <v>21.4</v>
      </c>
      <c r="E46" s="16">
        <f>'Monthly Data'!E46</f>
        <v>277.5</v>
      </c>
      <c r="F46" s="16">
        <f>'Monthly Data'!F46</f>
        <v>21</v>
      </c>
      <c r="G46" s="16">
        <f>'Monthly Data'!G46</f>
        <v>30</v>
      </c>
      <c r="H46" s="16">
        <f>'Monthly Data'!H46</f>
        <v>0</v>
      </c>
      <c r="I46" s="16">
        <f>'Monthly Data'!I46</f>
        <v>1</v>
      </c>
      <c r="J46" s="16">
        <f>'Monthly Data'!J46</f>
        <v>4</v>
      </c>
      <c r="L46" s="16">
        <f t="shared" si="9"/>
        <v>-9441865.3761576209</v>
      </c>
      <c r="M46" s="16">
        <f t="shared" si="10"/>
        <v>180363.93707276409</v>
      </c>
      <c r="N46" s="16">
        <f t="shared" si="11"/>
        <v>391941.31784680631</v>
      </c>
      <c r="O46" s="16">
        <f t="shared" si="12"/>
        <v>31964307.755842041</v>
      </c>
      <c r="P46" s="16">
        <f t="shared" si="13"/>
        <v>17040650.966427311</v>
      </c>
      <c r="Q46" s="16">
        <f t="shared" si="14"/>
        <v>-6048954.79372722</v>
      </c>
      <c r="R46" s="16">
        <f t="shared" si="15"/>
        <v>0</v>
      </c>
      <c r="S46" s="16">
        <f>'OLS Model'!$B$12*I46</f>
        <v>952605.93361401104</v>
      </c>
      <c r="T46" s="16">
        <f t="shared" si="16"/>
        <v>-1222147.0457655999</v>
      </c>
      <c r="U46" s="16">
        <f t="shared" si="17"/>
        <v>33816902.695152491</v>
      </c>
    </row>
    <row r="47" spans="1:21">
      <c r="A47" s="17">
        <f>'Monthly Data'!A47</f>
        <v>39722</v>
      </c>
      <c r="B47" s="18">
        <f>'Monthly Data'!B47</f>
        <v>31969263.423501484</v>
      </c>
      <c r="C47" s="16">
        <f>'Monthly Data'!C47</f>
        <v>286.8</v>
      </c>
      <c r="D47" s="16">
        <f>'Monthly Data'!D47</f>
        <v>0</v>
      </c>
      <c r="E47" s="16">
        <f>'Monthly Data'!E47</f>
        <v>272.7</v>
      </c>
      <c r="F47" s="16">
        <f>'Monthly Data'!F47</f>
        <v>22</v>
      </c>
      <c r="G47" s="16">
        <f>'Monthly Data'!G47</f>
        <v>31</v>
      </c>
      <c r="H47" s="16">
        <f>'Monthly Data'!H47</f>
        <v>0</v>
      </c>
      <c r="I47" s="16">
        <f>'Monthly Data'!I47</f>
        <v>1</v>
      </c>
      <c r="J47" s="16">
        <f>'Monthly Data'!J47</f>
        <v>4</v>
      </c>
      <c r="L47" s="16">
        <f t="shared" si="9"/>
        <v>-9441865.3761576209</v>
      </c>
      <c r="M47" s="16">
        <f t="shared" si="10"/>
        <v>912317.05736276438</v>
      </c>
      <c r="N47" s="16">
        <f t="shared" si="11"/>
        <v>0</v>
      </c>
      <c r="O47" s="16">
        <f t="shared" si="12"/>
        <v>31411411.621686935</v>
      </c>
      <c r="P47" s="16">
        <f t="shared" si="13"/>
        <v>17852110.536257185</v>
      </c>
      <c r="Q47" s="16">
        <f t="shared" si="14"/>
        <v>-6250586.6201847941</v>
      </c>
      <c r="R47" s="16">
        <f t="shared" si="15"/>
        <v>0</v>
      </c>
      <c r="S47" s="16">
        <f>'OLS Model'!$B$12*I47</f>
        <v>952605.93361401104</v>
      </c>
      <c r="T47" s="16">
        <f t="shared" si="16"/>
        <v>-1222147.0457655999</v>
      </c>
      <c r="U47" s="16">
        <f t="shared" si="17"/>
        <v>34213846.106812879</v>
      </c>
    </row>
    <row r="48" spans="1:21">
      <c r="A48" s="17">
        <f>'Monthly Data'!A48</f>
        <v>39753</v>
      </c>
      <c r="B48" s="18">
        <f>'Monthly Data'!B48</f>
        <v>30139735.496248577</v>
      </c>
      <c r="C48" s="16">
        <f>'Monthly Data'!C48</f>
        <v>468.3</v>
      </c>
      <c r="D48" s="16">
        <f>'Monthly Data'!D48</f>
        <v>0</v>
      </c>
      <c r="E48" s="16">
        <f>'Monthly Data'!E48</f>
        <v>263.10000000000002</v>
      </c>
      <c r="F48" s="16">
        <f>'Monthly Data'!F48</f>
        <v>20</v>
      </c>
      <c r="G48" s="16">
        <f>'Monthly Data'!G48</f>
        <v>30</v>
      </c>
      <c r="H48" s="16">
        <f>'Monthly Data'!H48</f>
        <v>0</v>
      </c>
      <c r="I48" s="16">
        <f>'Monthly Data'!I48</f>
        <v>1</v>
      </c>
      <c r="J48" s="16">
        <f>'Monthly Data'!J48</f>
        <v>4</v>
      </c>
      <c r="L48" s="16">
        <f t="shared" si="9"/>
        <v>-9441865.3761576209</v>
      </c>
      <c r="M48" s="16">
        <f t="shared" si="10"/>
        <v>1489672.517304681</v>
      </c>
      <c r="N48" s="16">
        <f t="shared" si="11"/>
        <v>0</v>
      </c>
      <c r="O48" s="16">
        <f t="shared" si="12"/>
        <v>30305619.353376728</v>
      </c>
      <c r="P48" s="16">
        <f t="shared" si="13"/>
        <v>16229191.396597439</v>
      </c>
      <c r="Q48" s="16">
        <f t="shared" si="14"/>
        <v>-6048954.79372722</v>
      </c>
      <c r="R48" s="16">
        <f t="shared" si="15"/>
        <v>0</v>
      </c>
      <c r="S48" s="16">
        <f>'OLS Model'!$B$12*I48</f>
        <v>952605.93361401104</v>
      </c>
      <c r="T48" s="16">
        <f t="shared" si="16"/>
        <v>-1222147.0457655999</v>
      </c>
      <c r="U48" s="16">
        <f t="shared" si="17"/>
        <v>32264121.985242415</v>
      </c>
    </row>
    <row r="49" spans="1:21">
      <c r="A49" s="17">
        <f>'Monthly Data'!A49</f>
        <v>39783</v>
      </c>
      <c r="B49" s="18">
        <f>'Monthly Data'!B49</f>
        <v>27284384.253243946</v>
      </c>
      <c r="C49" s="16">
        <f>'Monthly Data'!C49</f>
        <v>671</v>
      </c>
      <c r="D49" s="16">
        <f>'Monthly Data'!D49</f>
        <v>0</v>
      </c>
      <c r="E49" s="16">
        <f>'Monthly Data'!E49</f>
        <v>259.39999999999998</v>
      </c>
      <c r="F49" s="16">
        <f>'Monthly Data'!F49</f>
        <v>21</v>
      </c>
      <c r="G49" s="16">
        <f>'Monthly Data'!G49</f>
        <v>31</v>
      </c>
      <c r="H49" s="16">
        <f>'Monthly Data'!H49</f>
        <v>0</v>
      </c>
      <c r="I49" s="16">
        <f>'Monthly Data'!I49</f>
        <v>0</v>
      </c>
      <c r="J49" s="16">
        <f>'Monthly Data'!J49</f>
        <v>4</v>
      </c>
      <c r="L49" s="16">
        <f t="shared" si="9"/>
        <v>-9441865.3761576209</v>
      </c>
      <c r="M49" s="16">
        <f t="shared" si="10"/>
        <v>2134465.6397852679</v>
      </c>
      <c r="N49" s="16">
        <f t="shared" si="11"/>
        <v>0</v>
      </c>
      <c r="O49" s="16">
        <f t="shared" si="12"/>
        <v>29879428.583298828</v>
      </c>
      <c r="P49" s="16">
        <f t="shared" si="13"/>
        <v>17040650.966427311</v>
      </c>
      <c r="Q49" s="16">
        <f t="shared" si="14"/>
        <v>-6250586.6201847941</v>
      </c>
      <c r="R49" s="16">
        <f t="shared" si="15"/>
        <v>0</v>
      </c>
      <c r="S49" s="16">
        <f>'OLS Model'!$B$12*I49</f>
        <v>0</v>
      </c>
      <c r="T49" s="16">
        <f t="shared" si="16"/>
        <v>-1222147.0457655999</v>
      </c>
      <c r="U49" s="16">
        <f t="shared" si="17"/>
        <v>32139946.147403389</v>
      </c>
    </row>
    <row r="50" spans="1:21">
      <c r="A50" s="17">
        <f>'Monthly Data'!A50</f>
        <v>39814</v>
      </c>
      <c r="B50" s="18">
        <f>'Monthly Data'!B50</f>
        <v>28849145.935590561</v>
      </c>
      <c r="C50" s="16">
        <f>'Monthly Data'!C50</f>
        <v>849.6</v>
      </c>
      <c r="D50" s="16">
        <f>'Monthly Data'!D50</f>
        <v>0</v>
      </c>
      <c r="E50" s="16">
        <f>'Monthly Data'!E50</f>
        <v>253.7</v>
      </c>
      <c r="F50" s="16">
        <f>'Monthly Data'!F50</f>
        <v>21</v>
      </c>
      <c r="G50" s="16">
        <f>'Monthly Data'!G50</f>
        <v>31</v>
      </c>
      <c r="H50" s="16">
        <f>'Monthly Data'!H50</f>
        <v>0</v>
      </c>
      <c r="I50" s="16">
        <f>'Monthly Data'!I50</f>
        <v>0</v>
      </c>
      <c r="J50" s="16">
        <f>'Monthly Data'!J50</f>
        <v>5</v>
      </c>
      <c r="L50" s="16">
        <f t="shared" si="9"/>
        <v>-9441865.3761576209</v>
      </c>
      <c r="M50" s="16">
        <f t="shared" si="10"/>
        <v>2702596.1364553855</v>
      </c>
      <c r="N50" s="16">
        <f t="shared" si="11"/>
        <v>0</v>
      </c>
      <c r="O50" s="16">
        <f t="shared" si="12"/>
        <v>29222864.423989642</v>
      </c>
      <c r="P50" s="16">
        <f t="shared" si="13"/>
        <v>17040650.966427311</v>
      </c>
      <c r="Q50" s="16">
        <f t="shared" si="14"/>
        <v>-6250586.6201847941</v>
      </c>
      <c r="R50" s="16">
        <f t="shared" si="15"/>
        <v>0</v>
      </c>
      <c r="S50" s="16">
        <f>'OLS Model'!$B$12*I50</f>
        <v>0</v>
      </c>
      <c r="T50" s="16">
        <f t="shared" si="16"/>
        <v>-1527683.807207</v>
      </c>
      <c r="U50" s="16">
        <f t="shared" si="17"/>
        <v>31745975.723322924</v>
      </c>
    </row>
    <row r="51" spans="1:21">
      <c r="A51" s="17">
        <f>'Monthly Data'!A51</f>
        <v>39845</v>
      </c>
      <c r="B51" s="18">
        <f>'Monthly Data'!B51</f>
        <v>26956342.129380018</v>
      </c>
      <c r="C51" s="16">
        <f>'Monthly Data'!C51</f>
        <v>612.70000000000005</v>
      </c>
      <c r="D51" s="16">
        <f>'Monthly Data'!D51</f>
        <v>0</v>
      </c>
      <c r="E51" s="16">
        <f>'Monthly Data'!E51</f>
        <v>248.9</v>
      </c>
      <c r="F51" s="16">
        <f>'Monthly Data'!F51</f>
        <v>19</v>
      </c>
      <c r="G51" s="16">
        <f>'Monthly Data'!G51</f>
        <v>28</v>
      </c>
      <c r="H51" s="16">
        <f>'Monthly Data'!H51</f>
        <v>0</v>
      </c>
      <c r="I51" s="16">
        <f>'Monthly Data'!I51</f>
        <v>0</v>
      </c>
      <c r="J51" s="16">
        <f>'Monthly Data'!J51</f>
        <v>5</v>
      </c>
      <c r="L51" s="16">
        <f t="shared" si="9"/>
        <v>-9441865.3761576209</v>
      </c>
      <c r="M51" s="16">
        <f t="shared" si="10"/>
        <v>1949012.0678039251</v>
      </c>
      <c r="N51" s="16">
        <f t="shared" si="11"/>
        <v>0</v>
      </c>
      <c r="O51" s="16">
        <f t="shared" si="12"/>
        <v>28669968.289834537</v>
      </c>
      <c r="P51" s="16">
        <f t="shared" si="13"/>
        <v>15417731.826767568</v>
      </c>
      <c r="Q51" s="16">
        <f t="shared" si="14"/>
        <v>-5645691.140812072</v>
      </c>
      <c r="R51" s="16">
        <f t="shared" si="15"/>
        <v>0</v>
      </c>
      <c r="S51" s="16">
        <f>'OLS Model'!$B$12*I51</f>
        <v>0</v>
      </c>
      <c r="T51" s="16">
        <f t="shared" si="16"/>
        <v>-1527683.807207</v>
      </c>
      <c r="U51" s="16">
        <f t="shared" si="17"/>
        <v>29421471.860229336</v>
      </c>
    </row>
    <row r="52" spans="1:21">
      <c r="A52" s="17">
        <f>'Monthly Data'!A52</f>
        <v>39873</v>
      </c>
      <c r="B52" s="18">
        <f>'Monthly Data'!B52</f>
        <v>29227016.300310459</v>
      </c>
      <c r="C52" s="16">
        <f>'Monthly Data'!C52</f>
        <v>533.29999999999995</v>
      </c>
      <c r="D52" s="16">
        <f>'Monthly Data'!D52</f>
        <v>0</v>
      </c>
      <c r="E52" s="16">
        <f>'Monthly Data'!E52</f>
        <v>245.6</v>
      </c>
      <c r="F52" s="16">
        <f>'Monthly Data'!F52</f>
        <v>22</v>
      </c>
      <c r="G52" s="16">
        <f>'Monthly Data'!G52</f>
        <v>31</v>
      </c>
      <c r="H52" s="16">
        <f>'Monthly Data'!H52</f>
        <v>1</v>
      </c>
      <c r="I52" s="16">
        <f>'Monthly Data'!I52</f>
        <v>0</v>
      </c>
      <c r="J52" s="16">
        <f>'Monthly Data'!J52</f>
        <v>5</v>
      </c>
      <c r="L52" s="16">
        <f t="shared" si="9"/>
        <v>-9441865.3761576209</v>
      </c>
      <c r="M52" s="16">
        <f t="shared" si="10"/>
        <v>1696438.9354656979</v>
      </c>
      <c r="N52" s="16">
        <f t="shared" si="11"/>
        <v>0</v>
      </c>
      <c r="O52" s="16">
        <f t="shared" si="12"/>
        <v>28289852.197602902</v>
      </c>
      <c r="P52" s="16">
        <f t="shared" si="13"/>
        <v>17852110.536257185</v>
      </c>
      <c r="Q52" s="16">
        <f t="shared" si="14"/>
        <v>-6250586.6201847941</v>
      </c>
      <c r="R52" s="16">
        <f t="shared" si="15"/>
        <v>1282219.2534505399</v>
      </c>
      <c r="S52" s="16">
        <f>'OLS Model'!$B$12*I52</f>
        <v>0</v>
      </c>
      <c r="T52" s="16">
        <f t="shared" si="16"/>
        <v>-1527683.807207</v>
      </c>
      <c r="U52" s="16">
        <f t="shared" si="17"/>
        <v>31900485.11922691</v>
      </c>
    </row>
    <row r="53" spans="1:21">
      <c r="A53" s="17">
        <f>'Monthly Data'!A53</f>
        <v>39904</v>
      </c>
      <c r="B53" s="18">
        <f>'Monthly Data'!B53</f>
        <v>27572440.722535033</v>
      </c>
      <c r="C53" s="16">
        <f>'Monthly Data'!C53</f>
        <v>307</v>
      </c>
      <c r="D53" s="16">
        <f>'Monthly Data'!D53</f>
        <v>3.2</v>
      </c>
      <c r="E53" s="16">
        <f>'Monthly Data'!E53</f>
        <v>244.6</v>
      </c>
      <c r="F53" s="16">
        <f>'Monthly Data'!F53</f>
        <v>20</v>
      </c>
      <c r="G53" s="16">
        <f>'Monthly Data'!G53</f>
        <v>30</v>
      </c>
      <c r="H53" s="16">
        <f>'Monthly Data'!H53</f>
        <v>1</v>
      </c>
      <c r="I53" s="16">
        <f>'Monthly Data'!I53</f>
        <v>0</v>
      </c>
      <c r="J53" s="16">
        <f>'Monthly Data'!J53</f>
        <v>5</v>
      </c>
      <c r="L53" s="16">
        <f t="shared" si="9"/>
        <v>-9441865.3761576209</v>
      </c>
      <c r="M53" s="16">
        <f t="shared" si="10"/>
        <v>976573.69808357267</v>
      </c>
      <c r="N53" s="16">
        <f t="shared" si="11"/>
        <v>58608.047528494411</v>
      </c>
      <c r="O53" s="16">
        <f t="shared" si="12"/>
        <v>28174665.502987254</v>
      </c>
      <c r="P53" s="16">
        <f t="shared" si="13"/>
        <v>16229191.396597439</v>
      </c>
      <c r="Q53" s="16">
        <f t="shared" si="14"/>
        <v>-6048954.79372722</v>
      </c>
      <c r="R53" s="16">
        <f t="shared" si="15"/>
        <v>1282219.2534505399</v>
      </c>
      <c r="S53" s="16">
        <f>'OLS Model'!$B$12*I53</f>
        <v>0</v>
      </c>
      <c r="T53" s="16">
        <f t="shared" si="16"/>
        <v>-1527683.807207</v>
      </c>
      <c r="U53" s="16">
        <f t="shared" si="17"/>
        <v>29702753.921555459</v>
      </c>
    </row>
    <row r="54" spans="1:21">
      <c r="A54" s="17">
        <f>'Monthly Data'!A54</f>
        <v>39934</v>
      </c>
      <c r="B54" s="18">
        <f>'Monthly Data'!B54</f>
        <v>26054244.423496928</v>
      </c>
      <c r="C54" s="16">
        <f>'Monthly Data'!C54</f>
        <v>156.9</v>
      </c>
      <c r="D54" s="16">
        <f>'Monthly Data'!D54</f>
        <v>3.1</v>
      </c>
      <c r="E54" s="16">
        <f>'Monthly Data'!E54</f>
        <v>247.9</v>
      </c>
      <c r="F54" s="16">
        <f>'Monthly Data'!F54</f>
        <v>20</v>
      </c>
      <c r="G54" s="16">
        <f>'Monthly Data'!G54</f>
        <v>31</v>
      </c>
      <c r="H54" s="16">
        <f>'Monthly Data'!H54</f>
        <v>1</v>
      </c>
      <c r="I54" s="16">
        <f>'Monthly Data'!I54</f>
        <v>0</v>
      </c>
      <c r="J54" s="16">
        <f>'Monthly Data'!J54</f>
        <v>5</v>
      </c>
      <c r="L54" s="16">
        <f t="shared" si="9"/>
        <v>-9441865.3761576209</v>
      </c>
      <c r="M54" s="16">
        <f t="shared" si="10"/>
        <v>499102.32322251645</v>
      </c>
      <c r="N54" s="16">
        <f t="shared" si="11"/>
        <v>56776.546043228955</v>
      </c>
      <c r="O54" s="16">
        <f t="shared" si="12"/>
        <v>28554781.595218889</v>
      </c>
      <c r="P54" s="16">
        <f t="shared" si="13"/>
        <v>16229191.396597439</v>
      </c>
      <c r="Q54" s="16">
        <f t="shared" si="14"/>
        <v>-6250586.6201847941</v>
      </c>
      <c r="R54" s="16">
        <f t="shared" si="15"/>
        <v>1282219.2534505399</v>
      </c>
      <c r="S54" s="16">
        <f>'OLS Model'!$B$12*I54</f>
        <v>0</v>
      </c>
      <c r="T54" s="16">
        <f t="shared" si="16"/>
        <v>-1527683.807207</v>
      </c>
      <c r="U54" s="16">
        <f t="shared" si="17"/>
        <v>29401935.310983196</v>
      </c>
    </row>
    <row r="55" spans="1:21">
      <c r="A55" s="17">
        <f>'Monthly Data'!A55</f>
        <v>39965</v>
      </c>
      <c r="B55" s="18">
        <f>'Monthly Data'!B55</f>
        <v>27805448.272619553</v>
      </c>
      <c r="C55" s="16">
        <f>'Monthly Data'!C55</f>
        <v>49.7</v>
      </c>
      <c r="D55" s="16">
        <f>'Monthly Data'!D55</f>
        <v>35.5</v>
      </c>
      <c r="E55" s="16">
        <f>'Monthly Data'!E55</f>
        <v>252.2</v>
      </c>
      <c r="F55" s="16">
        <f>'Monthly Data'!F55</f>
        <v>22</v>
      </c>
      <c r="G55" s="16">
        <f>'Monthly Data'!G55</f>
        <v>30</v>
      </c>
      <c r="H55" s="16">
        <f>'Monthly Data'!H55</f>
        <v>0</v>
      </c>
      <c r="I55" s="16">
        <f>'Monthly Data'!I55</f>
        <v>0</v>
      </c>
      <c r="J55" s="16">
        <f>'Monthly Data'!J55</f>
        <v>5</v>
      </c>
      <c r="L55" s="16">
        <f t="shared" si="9"/>
        <v>-9441865.3761576209</v>
      </c>
      <c r="M55" s="16">
        <f t="shared" si="10"/>
        <v>158096.78434773147</v>
      </c>
      <c r="N55" s="16">
        <f t="shared" si="11"/>
        <v>650183.02726923476</v>
      </c>
      <c r="O55" s="16">
        <f t="shared" si="12"/>
        <v>29050084.382066172</v>
      </c>
      <c r="P55" s="16">
        <f t="shared" si="13"/>
        <v>17852110.536257185</v>
      </c>
      <c r="Q55" s="16">
        <f t="shared" si="14"/>
        <v>-6048954.79372722</v>
      </c>
      <c r="R55" s="16">
        <f t="shared" si="15"/>
        <v>0</v>
      </c>
      <c r="S55" s="16">
        <f>'OLS Model'!$B$12*I55</f>
        <v>0</v>
      </c>
      <c r="T55" s="16">
        <f t="shared" si="16"/>
        <v>-1527683.807207</v>
      </c>
      <c r="U55" s="16">
        <f t="shared" si="17"/>
        <v>30691970.75284848</v>
      </c>
    </row>
    <row r="56" spans="1:21">
      <c r="A56" s="17">
        <f>'Monthly Data'!A56</f>
        <v>39995</v>
      </c>
      <c r="B56" s="18">
        <f>'Monthly Data'!B56</f>
        <v>28020880.106031932</v>
      </c>
      <c r="C56" s="16">
        <f>'Monthly Data'!C56</f>
        <v>20.2</v>
      </c>
      <c r="D56" s="16">
        <f>'Monthly Data'!D56</f>
        <v>29.4</v>
      </c>
      <c r="E56" s="16">
        <f>'Monthly Data'!E56</f>
        <v>256</v>
      </c>
      <c r="F56" s="16">
        <f>'Monthly Data'!F56</f>
        <v>22</v>
      </c>
      <c r="G56" s="16">
        <f>'Monthly Data'!G56</f>
        <v>31</v>
      </c>
      <c r="H56" s="16">
        <f>'Monthly Data'!H56</f>
        <v>0</v>
      </c>
      <c r="I56" s="16">
        <f>'Monthly Data'!I56</f>
        <v>0</v>
      </c>
      <c r="J56" s="16">
        <f>'Monthly Data'!J56</f>
        <v>5</v>
      </c>
      <c r="L56" s="16">
        <f t="shared" si="9"/>
        <v>-9441865.3761576209</v>
      </c>
      <c r="M56" s="16">
        <f t="shared" si="10"/>
        <v>64256.640720808362</v>
      </c>
      <c r="N56" s="16">
        <f t="shared" si="11"/>
        <v>538461.43666804233</v>
      </c>
      <c r="O56" s="16">
        <f t="shared" si="12"/>
        <v>29487793.82160563</v>
      </c>
      <c r="P56" s="16">
        <f t="shared" si="13"/>
        <v>17852110.536257185</v>
      </c>
      <c r="Q56" s="16">
        <f t="shared" si="14"/>
        <v>-6250586.6201847941</v>
      </c>
      <c r="R56" s="16">
        <f t="shared" si="15"/>
        <v>0</v>
      </c>
      <c r="S56" s="16">
        <f>'OLS Model'!$B$12*I56</f>
        <v>0</v>
      </c>
      <c r="T56" s="16">
        <f t="shared" si="16"/>
        <v>-1527683.807207</v>
      </c>
      <c r="U56" s="16">
        <f t="shared" si="17"/>
        <v>30722486.631702248</v>
      </c>
    </row>
    <row r="57" spans="1:21">
      <c r="A57" s="17">
        <f>'Monthly Data'!A57</f>
        <v>40026</v>
      </c>
      <c r="B57" s="18">
        <f>'Monthly Data'!B57</f>
        <v>30298754.52771467</v>
      </c>
      <c r="C57" s="16">
        <f>'Monthly Data'!C57</f>
        <v>17.899999999999999</v>
      </c>
      <c r="D57" s="16">
        <f>'Monthly Data'!D57</f>
        <v>71.900000000000006</v>
      </c>
      <c r="E57" s="16">
        <f>'Monthly Data'!E57</f>
        <v>257.10000000000002</v>
      </c>
      <c r="F57" s="16">
        <f>'Monthly Data'!F57</f>
        <v>20</v>
      </c>
      <c r="G57" s="16">
        <f>'Monthly Data'!G57</f>
        <v>31</v>
      </c>
      <c r="H57" s="16">
        <f>'Monthly Data'!H57</f>
        <v>0</v>
      </c>
      <c r="I57" s="16">
        <f>'Monthly Data'!I57</f>
        <v>0</v>
      </c>
      <c r="J57" s="16">
        <f>'Monthly Data'!J57</f>
        <v>5</v>
      </c>
      <c r="L57" s="16">
        <f t="shared" si="9"/>
        <v>-9441865.3761576209</v>
      </c>
      <c r="M57" s="16">
        <f t="shared" si="10"/>
        <v>56940.290539726222</v>
      </c>
      <c r="N57" s="16">
        <f t="shared" si="11"/>
        <v>1316849.5679058589</v>
      </c>
      <c r="O57" s="16">
        <f t="shared" si="12"/>
        <v>29614499.185682844</v>
      </c>
      <c r="P57" s="16">
        <f t="shared" si="13"/>
        <v>16229191.396597439</v>
      </c>
      <c r="Q57" s="16">
        <f t="shared" si="14"/>
        <v>-6250586.6201847941</v>
      </c>
      <c r="R57" s="16">
        <f t="shared" si="15"/>
        <v>0</v>
      </c>
      <c r="S57" s="16">
        <f>'OLS Model'!$B$12*I57</f>
        <v>0</v>
      </c>
      <c r="T57" s="16">
        <f t="shared" si="16"/>
        <v>-1527683.807207</v>
      </c>
      <c r="U57" s="16">
        <f t="shared" si="17"/>
        <v>29997344.637176458</v>
      </c>
    </row>
    <row r="58" spans="1:21">
      <c r="A58" s="17">
        <f>'Monthly Data'!A58</f>
        <v>40057</v>
      </c>
      <c r="B58" s="18">
        <f>'Monthly Data'!B58</f>
        <v>30031126.612114679</v>
      </c>
      <c r="C58" s="16">
        <f>'Monthly Data'!C58</f>
        <v>71.2</v>
      </c>
      <c r="D58" s="16">
        <f>'Monthly Data'!D58</f>
        <v>15.9</v>
      </c>
      <c r="E58" s="16">
        <f>'Monthly Data'!E58</f>
        <v>254.1</v>
      </c>
      <c r="F58" s="16">
        <f>'Monthly Data'!F58</f>
        <v>21</v>
      </c>
      <c r="G58" s="16">
        <f>'Monthly Data'!G58</f>
        <v>30</v>
      </c>
      <c r="H58" s="16">
        <f>'Monthly Data'!H58</f>
        <v>0</v>
      </c>
      <c r="I58" s="16">
        <f>'Monthly Data'!I58</f>
        <v>1</v>
      </c>
      <c r="J58" s="16">
        <f>'Monthly Data'!J58</f>
        <v>5</v>
      </c>
      <c r="L58" s="16">
        <f t="shared" si="9"/>
        <v>-9441865.3761576209</v>
      </c>
      <c r="M58" s="16">
        <f t="shared" si="10"/>
        <v>226488.75343176018</v>
      </c>
      <c r="N58" s="16">
        <f t="shared" si="11"/>
        <v>291208.73615720659</v>
      </c>
      <c r="O58" s="16">
        <f t="shared" si="12"/>
        <v>29268939.101835899</v>
      </c>
      <c r="P58" s="16">
        <f t="shared" si="13"/>
        <v>17040650.966427311</v>
      </c>
      <c r="Q58" s="16">
        <f t="shared" si="14"/>
        <v>-6048954.79372722</v>
      </c>
      <c r="R58" s="16">
        <f t="shared" si="15"/>
        <v>0</v>
      </c>
      <c r="S58" s="16">
        <f>'OLS Model'!$B$12*I58</f>
        <v>952605.93361401104</v>
      </c>
      <c r="T58" s="16">
        <f t="shared" si="16"/>
        <v>-1527683.807207</v>
      </c>
      <c r="U58" s="16">
        <f t="shared" si="17"/>
        <v>30761389.514374346</v>
      </c>
    </row>
    <row r="59" spans="1:21">
      <c r="A59" s="17">
        <f>'Monthly Data'!A59</f>
        <v>40087</v>
      </c>
      <c r="B59" s="18">
        <f>'Monthly Data'!B59</f>
        <v>30792023.504983552</v>
      </c>
      <c r="C59" s="16">
        <f>'Monthly Data'!C59</f>
        <v>301.2</v>
      </c>
      <c r="D59" s="16">
        <f>'Monthly Data'!D59</f>
        <v>0</v>
      </c>
      <c r="E59" s="16">
        <f>'Monthly Data'!E59</f>
        <v>250.7</v>
      </c>
      <c r="F59" s="16">
        <f>'Monthly Data'!F59</f>
        <v>21</v>
      </c>
      <c r="G59" s="16">
        <f>'Monthly Data'!G59</f>
        <v>31</v>
      </c>
      <c r="H59" s="16">
        <f>'Monthly Data'!H59</f>
        <v>0</v>
      </c>
      <c r="I59" s="16">
        <f>'Monthly Data'!I59</f>
        <v>1</v>
      </c>
      <c r="J59" s="16">
        <f>'Monthly Data'!J59</f>
        <v>5</v>
      </c>
      <c r="L59" s="16">
        <f t="shared" si="9"/>
        <v>-9441865.3761576209</v>
      </c>
      <c r="M59" s="16">
        <f t="shared" si="10"/>
        <v>958123.77153997414</v>
      </c>
      <c r="N59" s="16">
        <f t="shared" si="11"/>
        <v>0</v>
      </c>
      <c r="O59" s="16">
        <f t="shared" si="12"/>
        <v>28877304.340142701</v>
      </c>
      <c r="P59" s="16">
        <f t="shared" si="13"/>
        <v>17040650.966427311</v>
      </c>
      <c r="Q59" s="16">
        <f t="shared" si="14"/>
        <v>-6250586.6201847941</v>
      </c>
      <c r="R59" s="16">
        <f t="shared" si="15"/>
        <v>0</v>
      </c>
      <c r="S59" s="16">
        <f>'OLS Model'!$B$12*I59</f>
        <v>952605.93361401104</v>
      </c>
      <c r="T59" s="16">
        <f t="shared" si="16"/>
        <v>-1527683.807207</v>
      </c>
      <c r="U59" s="16">
        <f t="shared" si="17"/>
        <v>30608549.208174586</v>
      </c>
    </row>
    <row r="60" spans="1:21">
      <c r="A60" s="17">
        <f>'Monthly Data'!A60</f>
        <v>40118</v>
      </c>
      <c r="B60" s="18">
        <f>'Monthly Data'!B60</f>
        <v>30321482.124312438</v>
      </c>
      <c r="C60" s="16">
        <f>'Monthly Data'!C60</f>
        <v>356.7</v>
      </c>
      <c r="D60" s="16">
        <f>'Monthly Data'!D60</f>
        <v>0</v>
      </c>
      <c r="E60" s="16">
        <f>'Monthly Data'!E60</f>
        <v>248.4</v>
      </c>
      <c r="F60" s="16">
        <f>'Monthly Data'!F60</f>
        <v>21</v>
      </c>
      <c r="G60" s="16">
        <f>'Monthly Data'!G60</f>
        <v>30</v>
      </c>
      <c r="H60" s="16">
        <f>'Monthly Data'!H60</f>
        <v>0</v>
      </c>
      <c r="I60" s="16">
        <f>'Monthly Data'!I60</f>
        <v>1</v>
      </c>
      <c r="J60" s="16">
        <f>'Monthly Data'!J60</f>
        <v>5</v>
      </c>
      <c r="L60" s="16">
        <f t="shared" si="9"/>
        <v>-9441865.3761576209</v>
      </c>
      <c r="M60" s="16">
        <f t="shared" si="10"/>
        <v>1134670.4824313042</v>
      </c>
      <c r="N60" s="16">
        <f t="shared" si="11"/>
        <v>0</v>
      </c>
      <c r="O60" s="16">
        <f t="shared" si="12"/>
        <v>28612374.942526713</v>
      </c>
      <c r="P60" s="16">
        <f t="shared" si="13"/>
        <v>17040650.966427311</v>
      </c>
      <c r="Q60" s="16">
        <f t="shared" si="14"/>
        <v>-6048954.79372722</v>
      </c>
      <c r="R60" s="16">
        <f t="shared" si="15"/>
        <v>0</v>
      </c>
      <c r="S60" s="16">
        <f>'OLS Model'!$B$12*I60</f>
        <v>952605.93361401104</v>
      </c>
      <c r="T60" s="16">
        <f t="shared" si="16"/>
        <v>-1527683.807207</v>
      </c>
      <c r="U60" s="16">
        <f t="shared" si="17"/>
        <v>30721798.347907498</v>
      </c>
    </row>
    <row r="61" spans="1:21">
      <c r="A61" s="17">
        <f>'Monthly Data'!A61</f>
        <v>40148</v>
      </c>
      <c r="B61" s="18">
        <f>'Monthly Data'!B61</f>
        <v>28853077.940910172</v>
      </c>
      <c r="C61" s="16">
        <f>'Monthly Data'!C61</f>
        <v>637.29999999999995</v>
      </c>
      <c r="D61" s="16">
        <f>'Monthly Data'!D61</f>
        <v>0</v>
      </c>
      <c r="E61" s="16">
        <f>'Monthly Data'!E61</f>
        <v>249.8</v>
      </c>
      <c r="F61" s="16">
        <f>'Monthly Data'!F61</f>
        <v>21</v>
      </c>
      <c r="G61" s="16">
        <f>'Monthly Data'!G61</f>
        <v>31</v>
      </c>
      <c r="H61" s="16">
        <f>'Monthly Data'!H61</f>
        <v>0</v>
      </c>
      <c r="I61" s="16">
        <f>'Monthly Data'!I61</f>
        <v>0</v>
      </c>
      <c r="J61" s="16">
        <f>'Monthly Data'!J61</f>
        <v>5</v>
      </c>
      <c r="L61" s="16">
        <f t="shared" si="9"/>
        <v>-9441865.3761576209</v>
      </c>
      <c r="M61" s="16">
        <f t="shared" si="10"/>
        <v>2027265.2045233252</v>
      </c>
      <c r="N61" s="16">
        <f t="shared" si="11"/>
        <v>0</v>
      </c>
      <c r="O61" s="16">
        <f t="shared" si="12"/>
        <v>28773636.314988621</v>
      </c>
      <c r="P61" s="16">
        <f t="shared" si="13"/>
        <v>17040650.966427311</v>
      </c>
      <c r="Q61" s="16">
        <f t="shared" si="14"/>
        <v>-6250586.6201847941</v>
      </c>
      <c r="R61" s="16">
        <f t="shared" si="15"/>
        <v>0</v>
      </c>
      <c r="S61" s="16">
        <f>'OLS Model'!$B$12*I61</f>
        <v>0</v>
      </c>
      <c r="T61" s="16">
        <f t="shared" si="16"/>
        <v>-1527683.807207</v>
      </c>
      <c r="U61" s="16">
        <f t="shared" si="17"/>
        <v>30621416.682389844</v>
      </c>
    </row>
    <row r="62" spans="1:21">
      <c r="A62" s="17">
        <f>'Monthly Data'!A62</f>
        <v>40179</v>
      </c>
      <c r="B62" s="18">
        <f>'Monthly Data'!B62</f>
        <v>30374399.927864909</v>
      </c>
      <c r="C62" s="16">
        <f>'Monthly Data'!C62</f>
        <v>733.1</v>
      </c>
      <c r="D62" s="16">
        <f>'Monthly Data'!D62</f>
        <v>0</v>
      </c>
      <c r="E62" s="16">
        <f>'Monthly Data'!E62</f>
        <v>246.8</v>
      </c>
      <c r="F62" s="16">
        <f>'Monthly Data'!F62</f>
        <v>20</v>
      </c>
      <c r="G62" s="16">
        <f>'Monthly Data'!G62</f>
        <v>31</v>
      </c>
      <c r="H62" s="16">
        <f>'Monthly Data'!H62</f>
        <v>0</v>
      </c>
      <c r="I62" s="16">
        <f>'Monthly Data'!I62</f>
        <v>0</v>
      </c>
      <c r="J62" s="16">
        <f>'Monthly Data'!J62</f>
        <v>6</v>
      </c>
      <c r="L62" s="16">
        <f t="shared" si="9"/>
        <v>-9441865.3761576209</v>
      </c>
      <c r="M62" s="16">
        <f t="shared" si="10"/>
        <v>2332007.0946744857</v>
      </c>
      <c r="N62" s="16">
        <f t="shared" si="11"/>
        <v>0</v>
      </c>
      <c r="O62" s="16">
        <f t="shared" si="12"/>
        <v>28428076.231141679</v>
      </c>
      <c r="P62" s="16">
        <f t="shared" si="13"/>
        <v>16229191.396597439</v>
      </c>
      <c r="Q62" s="16">
        <f t="shared" si="14"/>
        <v>-6250586.6201847941</v>
      </c>
      <c r="R62" s="16">
        <f t="shared" si="15"/>
        <v>0</v>
      </c>
      <c r="S62" s="16">
        <f>'OLS Model'!$B$12*I62</f>
        <v>0</v>
      </c>
      <c r="T62" s="16">
        <f t="shared" si="16"/>
        <v>-1833220.5686483998</v>
      </c>
      <c r="U62" s="16">
        <f t="shared" si="17"/>
        <v>29463602.157422788</v>
      </c>
    </row>
    <row r="63" spans="1:21">
      <c r="A63" s="17">
        <f>'Monthly Data'!A63</f>
        <v>40210</v>
      </c>
      <c r="B63" s="18">
        <f>'Monthly Data'!B63</f>
        <v>28081042.947897345</v>
      </c>
      <c r="C63" s="16">
        <f>'Monthly Data'!C63</f>
        <v>633.4</v>
      </c>
      <c r="D63" s="16">
        <f>'Monthly Data'!D63</f>
        <v>0</v>
      </c>
      <c r="E63" s="16">
        <f>'Monthly Data'!E63</f>
        <v>245.4</v>
      </c>
      <c r="F63" s="16">
        <f>'Monthly Data'!F63</f>
        <v>19</v>
      </c>
      <c r="G63" s="16">
        <f>'Monthly Data'!G63</f>
        <v>28</v>
      </c>
      <c r="H63" s="16">
        <f>'Monthly Data'!H63</f>
        <v>0</v>
      </c>
      <c r="I63" s="16">
        <f>'Monthly Data'!I63</f>
        <v>0</v>
      </c>
      <c r="J63" s="16">
        <f>'Monthly Data'!J63</f>
        <v>6</v>
      </c>
      <c r="L63" s="16">
        <f t="shared" si="9"/>
        <v>-9441865.3761576209</v>
      </c>
      <c r="M63" s="16">
        <f t="shared" si="10"/>
        <v>2014859.2194336641</v>
      </c>
      <c r="N63" s="16">
        <f t="shared" si="11"/>
        <v>0</v>
      </c>
      <c r="O63" s="16">
        <f t="shared" si="12"/>
        <v>28266814.858679771</v>
      </c>
      <c r="P63" s="16">
        <f t="shared" si="13"/>
        <v>15417731.826767568</v>
      </c>
      <c r="Q63" s="16">
        <f t="shared" si="14"/>
        <v>-5645691.140812072</v>
      </c>
      <c r="R63" s="16">
        <f t="shared" si="15"/>
        <v>0</v>
      </c>
      <c r="S63" s="16">
        <f>'OLS Model'!$B$12*I63</f>
        <v>0</v>
      </c>
      <c r="T63" s="16">
        <f t="shared" si="16"/>
        <v>-1833220.5686483998</v>
      </c>
      <c r="U63" s="16">
        <f t="shared" si="17"/>
        <v>28778628.819262907</v>
      </c>
    </row>
    <row r="64" spans="1:21">
      <c r="A64" s="17">
        <f>'Monthly Data'!A64</f>
        <v>40238</v>
      </c>
      <c r="B64" s="18">
        <f>'Monthly Data'!B64</f>
        <v>31106132.340711989</v>
      </c>
      <c r="C64" s="16">
        <f>'Monthly Data'!C64</f>
        <v>450.2</v>
      </c>
      <c r="D64" s="16">
        <f>'Monthly Data'!D64</f>
        <v>0</v>
      </c>
      <c r="E64" s="16">
        <f>'Monthly Data'!E64</f>
        <v>242.7</v>
      </c>
      <c r="F64" s="16">
        <f>'Monthly Data'!F64</f>
        <v>23</v>
      </c>
      <c r="G64" s="16">
        <f>'Monthly Data'!G64</f>
        <v>31</v>
      </c>
      <c r="H64" s="16">
        <f>'Monthly Data'!H64</f>
        <v>1</v>
      </c>
      <c r="I64" s="16">
        <f>'Monthly Data'!I64</f>
        <v>0</v>
      </c>
      <c r="J64" s="16">
        <f>'Monthly Data'!J64</f>
        <v>6</v>
      </c>
      <c r="L64" s="16">
        <f t="shared" si="9"/>
        <v>-9441865.3761576209</v>
      </c>
      <c r="M64" s="16">
        <f t="shared" si="10"/>
        <v>1432096.0224013824</v>
      </c>
      <c r="N64" s="16">
        <f t="shared" si="11"/>
        <v>0</v>
      </c>
      <c r="O64" s="16">
        <f t="shared" si="12"/>
        <v>27955810.783217523</v>
      </c>
      <c r="P64" s="16">
        <f t="shared" si="13"/>
        <v>18663570.106087055</v>
      </c>
      <c r="Q64" s="16">
        <f t="shared" si="14"/>
        <v>-6250586.6201847941</v>
      </c>
      <c r="R64" s="16">
        <f t="shared" si="15"/>
        <v>1282219.2534505399</v>
      </c>
      <c r="S64" s="16">
        <f>'OLS Model'!$B$12*I64</f>
        <v>0</v>
      </c>
      <c r="T64" s="16">
        <f t="shared" si="16"/>
        <v>-1833220.5686483998</v>
      </c>
      <c r="U64" s="16">
        <f t="shared" si="17"/>
        <v>31808023.600165695</v>
      </c>
    </row>
    <row r="65" spans="1:21">
      <c r="A65" s="17">
        <f>'Monthly Data'!A65</f>
        <v>40269</v>
      </c>
      <c r="B65" s="18">
        <f>'Monthly Data'!B65</f>
        <v>29031854.548955541</v>
      </c>
      <c r="C65" s="16">
        <f>'Monthly Data'!C65</f>
        <v>236.4</v>
      </c>
      <c r="D65" s="16">
        <f>'Monthly Data'!D65</f>
        <v>0</v>
      </c>
      <c r="E65" s="16">
        <f>'Monthly Data'!E65</f>
        <v>248.3</v>
      </c>
      <c r="F65" s="16">
        <f>'Monthly Data'!F65</f>
        <v>20</v>
      </c>
      <c r="G65" s="16">
        <f>'Monthly Data'!G65</f>
        <v>30</v>
      </c>
      <c r="H65" s="16">
        <f>'Monthly Data'!H65</f>
        <v>1</v>
      </c>
      <c r="I65" s="16">
        <f>'Monthly Data'!I65</f>
        <v>0</v>
      </c>
      <c r="J65" s="16">
        <f>'Monthly Data'!J65</f>
        <v>6</v>
      </c>
      <c r="L65" s="16">
        <f t="shared" si="9"/>
        <v>-9441865.3761576209</v>
      </c>
      <c r="M65" s="16">
        <f t="shared" si="10"/>
        <v>751993.55774252955</v>
      </c>
      <c r="N65" s="16">
        <f t="shared" si="11"/>
        <v>0</v>
      </c>
      <c r="O65" s="16">
        <f t="shared" si="12"/>
        <v>28600856.27306515</v>
      </c>
      <c r="P65" s="16">
        <f t="shared" si="13"/>
        <v>16229191.396597439</v>
      </c>
      <c r="Q65" s="16">
        <f t="shared" si="14"/>
        <v>-6048954.79372722</v>
      </c>
      <c r="R65" s="16">
        <f t="shared" si="15"/>
        <v>1282219.2534505399</v>
      </c>
      <c r="S65" s="16">
        <f>'OLS Model'!$B$12*I65</f>
        <v>0</v>
      </c>
      <c r="T65" s="16">
        <f t="shared" si="16"/>
        <v>-1833220.5686483998</v>
      </c>
      <c r="U65" s="16">
        <f t="shared" si="17"/>
        <v>29540219.742322415</v>
      </c>
    </row>
    <row r="66" spans="1:21">
      <c r="A66" s="17">
        <f>'Monthly Data'!A66</f>
        <v>40299</v>
      </c>
      <c r="B66" s="18">
        <f>'Monthly Data'!B66</f>
        <v>30332891.000103939</v>
      </c>
      <c r="C66" s="16">
        <f>'Monthly Data'!C66</f>
        <v>121.1</v>
      </c>
      <c r="D66" s="16">
        <f>'Monthly Data'!D66</f>
        <v>34.9</v>
      </c>
      <c r="E66" s="16">
        <f>'Monthly Data'!E66</f>
        <v>253.5</v>
      </c>
      <c r="F66" s="16">
        <f>'Monthly Data'!F66</f>
        <v>20</v>
      </c>
      <c r="G66" s="16">
        <f>'Monthly Data'!G66</f>
        <v>31</v>
      </c>
      <c r="H66" s="16">
        <f>'Monthly Data'!H66</f>
        <v>1</v>
      </c>
      <c r="I66" s="16">
        <f>'Monthly Data'!I66</f>
        <v>0</v>
      </c>
      <c r="J66" s="16">
        <f>'Monthly Data'!J66</f>
        <v>6</v>
      </c>
      <c r="L66" s="16">
        <f t="shared" ref="L66:L97" si="18">const</f>
        <v>-9441865.3761576209</v>
      </c>
      <c r="M66" s="16">
        <f t="shared" ref="M66:M97" si="19">LondonHDD*C66</f>
        <v>385221.74214306398</v>
      </c>
      <c r="N66" s="16">
        <f t="shared" ref="N66:N97" si="20">LondonCDD*D66</f>
        <v>639194.01835764211</v>
      </c>
      <c r="O66" s="16">
        <f t="shared" ref="O66:O97" si="21">LONFTE*E66</f>
        <v>29199827.085066512</v>
      </c>
      <c r="P66" s="16">
        <f t="shared" ref="P66:P97" si="22">PeakDays*F66</f>
        <v>16229191.396597439</v>
      </c>
      <c r="Q66" s="16">
        <f t="shared" ref="Q66:Q97" si="23">WorkDays*G66</f>
        <v>-6250586.6201847941</v>
      </c>
      <c r="R66" s="16">
        <f t="shared" ref="R66:R97" si="24">Shoulder1*H66</f>
        <v>1282219.2534505399</v>
      </c>
      <c r="S66" s="16">
        <f>'OLS Model'!$B$12*I66</f>
        <v>0</v>
      </c>
      <c r="T66" s="16">
        <f t="shared" ref="T66:T97" si="25">Increment*J66</f>
        <v>-1833220.5686483998</v>
      </c>
      <c r="U66" s="16">
        <f t="shared" ref="U66:U97" si="26">SUM(L66:T66)</f>
        <v>30209980.930624381</v>
      </c>
    </row>
    <row r="67" spans="1:21">
      <c r="A67" s="17">
        <f>'Monthly Data'!A67</f>
        <v>40330</v>
      </c>
      <c r="B67" s="18">
        <f>'Monthly Data'!B67</f>
        <v>32055991.678814385</v>
      </c>
      <c r="C67" s="16">
        <f>'Monthly Data'!C67</f>
        <v>23.6</v>
      </c>
      <c r="D67" s="16">
        <f>'Monthly Data'!D67</f>
        <v>57.5</v>
      </c>
      <c r="E67" s="16">
        <f>'Monthly Data'!E67</f>
        <v>260</v>
      </c>
      <c r="F67" s="16">
        <f>'Monthly Data'!F67</f>
        <v>22</v>
      </c>
      <c r="G67" s="16">
        <f>'Monthly Data'!G67</f>
        <v>30</v>
      </c>
      <c r="H67" s="16">
        <f>'Monthly Data'!H67</f>
        <v>0</v>
      </c>
      <c r="I67" s="16">
        <f>'Monthly Data'!I67</f>
        <v>0</v>
      </c>
      <c r="J67" s="16">
        <f>'Monthly Data'!J67</f>
        <v>6</v>
      </c>
      <c r="L67" s="16">
        <f t="shared" si="18"/>
        <v>-9441865.3761576209</v>
      </c>
      <c r="M67" s="16">
        <f t="shared" si="19"/>
        <v>75072.114901538487</v>
      </c>
      <c r="N67" s="16">
        <f t="shared" si="20"/>
        <v>1053113.3540276338</v>
      </c>
      <c r="O67" s="16">
        <f t="shared" si="21"/>
        <v>29948540.600068219</v>
      </c>
      <c r="P67" s="16">
        <f t="shared" si="22"/>
        <v>17852110.536257185</v>
      </c>
      <c r="Q67" s="16">
        <f t="shared" si="23"/>
        <v>-6048954.79372722</v>
      </c>
      <c r="R67" s="16">
        <f t="shared" si="24"/>
        <v>0</v>
      </c>
      <c r="S67" s="16">
        <f>'OLS Model'!$B$12*I67</f>
        <v>0</v>
      </c>
      <c r="T67" s="16">
        <f t="shared" si="25"/>
        <v>-1833220.5686483998</v>
      </c>
      <c r="U67" s="16">
        <f t="shared" si="26"/>
        <v>31604795.86672134</v>
      </c>
    </row>
    <row r="68" spans="1:21">
      <c r="A68" s="17">
        <f>'Monthly Data'!A68</f>
        <v>40360</v>
      </c>
      <c r="B68" s="18">
        <f>'Monthly Data'!B68</f>
        <v>31434687.972987365</v>
      </c>
      <c r="C68" s="16">
        <f>'Monthly Data'!C68</f>
        <v>5.6</v>
      </c>
      <c r="D68" s="16">
        <f>'Monthly Data'!D68</f>
        <v>129.69999999999999</v>
      </c>
      <c r="E68" s="16">
        <f>'Monthly Data'!E68</f>
        <v>261.7</v>
      </c>
      <c r="F68" s="16">
        <f>'Monthly Data'!F68</f>
        <v>21</v>
      </c>
      <c r="G68" s="16">
        <f>'Monthly Data'!G68</f>
        <v>31</v>
      </c>
      <c r="H68" s="16">
        <f>'Monthly Data'!H68</f>
        <v>0</v>
      </c>
      <c r="I68" s="16">
        <f>'Monthly Data'!I68</f>
        <v>0</v>
      </c>
      <c r="J68" s="16">
        <f>'Monthly Data'!J68</f>
        <v>6</v>
      </c>
      <c r="L68" s="16">
        <f t="shared" si="18"/>
        <v>-9441865.3761576209</v>
      </c>
      <c r="M68" s="16">
        <f t="shared" si="19"/>
        <v>17813.722180026081</v>
      </c>
      <c r="N68" s="16">
        <f t="shared" si="20"/>
        <v>2375457.4263892886</v>
      </c>
      <c r="O68" s="16">
        <f t="shared" si="21"/>
        <v>30144357.980914816</v>
      </c>
      <c r="P68" s="16">
        <f t="shared" si="22"/>
        <v>17040650.966427311</v>
      </c>
      <c r="Q68" s="16">
        <f t="shared" si="23"/>
        <v>-6250586.6201847941</v>
      </c>
      <c r="R68" s="16">
        <f t="shared" si="24"/>
        <v>0</v>
      </c>
      <c r="S68" s="16">
        <f>'OLS Model'!$B$12*I68</f>
        <v>0</v>
      </c>
      <c r="T68" s="16">
        <f t="shared" si="25"/>
        <v>-1833220.5686483998</v>
      </c>
      <c r="U68" s="16">
        <f t="shared" si="26"/>
        <v>32052607.530920625</v>
      </c>
    </row>
    <row r="69" spans="1:21">
      <c r="A69" s="17">
        <f>'Monthly Data'!A69</f>
        <v>40391</v>
      </c>
      <c r="B69" s="18">
        <f>'Monthly Data'!B69</f>
        <v>33132054.446981192</v>
      </c>
      <c r="C69" s="16">
        <f>'Monthly Data'!C69</f>
        <v>6</v>
      </c>
      <c r="D69" s="16">
        <f>'Monthly Data'!D69</f>
        <v>121.7</v>
      </c>
      <c r="E69" s="16">
        <f>'Monthly Data'!E69</f>
        <v>259.39999999999998</v>
      </c>
      <c r="F69" s="16">
        <f>'Monthly Data'!F69</f>
        <v>21</v>
      </c>
      <c r="G69" s="16">
        <f>'Monthly Data'!G69</f>
        <v>31</v>
      </c>
      <c r="H69" s="16">
        <f>'Monthly Data'!H69</f>
        <v>0</v>
      </c>
      <c r="I69" s="16">
        <f>'Monthly Data'!I69</f>
        <v>0</v>
      </c>
      <c r="J69" s="16">
        <f>'Monthly Data'!J69</f>
        <v>6</v>
      </c>
      <c r="L69" s="16">
        <f t="shared" si="18"/>
        <v>-9441865.3761576209</v>
      </c>
      <c r="M69" s="16">
        <f t="shared" si="19"/>
        <v>19086.130907170802</v>
      </c>
      <c r="N69" s="16">
        <f t="shared" si="20"/>
        <v>2228937.3075680528</v>
      </c>
      <c r="O69" s="16">
        <f t="shared" si="21"/>
        <v>29879428.583298828</v>
      </c>
      <c r="P69" s="16">
        <f t="shared" si="22"/>
        <v>17040650.966427311</v>
      </c>
      <c r="Q69" s="16">
        <f t="shared" si="23"/>
        <v>-6250586.6201847941</v>
      </c>
      <c r="R69" s="16">
        <f t="shared" si="24"/>
        <v>0</v>
      </c>
      <c r="S69" s="16">
        <f>'OLS Model'!$B$12*I69</f>
        <v>0</v>
      </c>
      <c r="T69" s="16">
        <f t="shared" si="25"/>
        <v>-1833220.5686483998</v>
      </c>
      <c r="U69" s="16">
        <f t="shared" si="26"/>
        <v>31642430.423210546</v>
      </c>
    </row>
    <row r="70" spans="1:21">
      <c r="A70" s="17">
        <f>'Monthly Data'!A70</f>
        <v>40422</v>
      </c>
      <c r="B70" s="18">
        <f>'Monthly Data'!B70</f>
        <v>31114045.918627713</v>
      </c>
      <c r="C70" s="16">
        <f>'Monthly Data'!C70</f>
        <v>87.9</v>
      </c>
      <c r="D70" s="16">
        <f>'Monthly Data'!D70</f>
        <v>24.1</v>
      </c>
      <c r="E70" s="16">
        <f>'Monthly Data'!E70</f>
        <v>253.5</v>
      </c>
      <c r="F70" s="16">
        <f>'Monthly Data'!F70</f>
        <v>21</v>
      </c>
      <c r="G70" s="16">
        <f>'Monthly Data'!G70</f>
        <v>30</v>
      </c>
      <c r="H70" s="16">
        <f>'Monthly Data'!H70</f>
        <v>0</v>
      </c>
      <c r="I70" s="16">
        <f>'Monthly Data'!I70</f>
        <v>1</v>
      </c>
      <c r="J70" s="16">
        <f>'Monthly Data'!J70</f>
        <v>6</v>
      </c>
      <c r="L70" s="16">
        <f t="shared" si="18"/>
        <v>-9441865.3761576209</v>
      </c>
      <c r="M70" s="16">
        <f t="shared" si="19"/>
        <v>279611.81779005227</v>
      </c>
      <c r="N70" s="16">
        <f t="shared" si="20"/>
        <v>441391.85794897354</v>
      </c>
      <c r="O70" s="16">
        <f t="shared" si="21"/>
        <v>29199827.085066512</v>
      </c>
      <c r="P70" s="16">
        <f t="shared" si="22"/>
        <v>17040650.966427311</v>
      </c>
      <c r="Q70" s="16">
        <f t="shared" si="23"/>
        <v>-6048954.79372722</v>
      </c>
      <c r="R70" s="16">
        <f t="shared" si="24"/>
        <v>0</v>
      </c>
      <c r="S70" s="16">
        <f>'OLS Model'!$B$12*I70</f>
        <v>952605.93361401104</v>
      </c>
      <c r="T70" s="16">
        <f t="shared" si="25"/>
        <v>-1833220.5686483998</v>
      </c>
      <c r="U70" s="16">
        <f t="shared" si="26"/>
        <v>30590046.922313623</v>
      </c>
    </row>
    <row r="71" spans="1:21">
      <c r="A71" s="17">
        <f>'Monthly Data'!A71</f>
        <v>40452</v>
      </c>
      <c r="B71" s="18">
        <f>'Monthly Data'!B71</f>
        <v>31324725.882925775</v>
      </c>
      <c r="C71" s="16">
        <f>'Monthly Data'!C71</f>
        <v>239.5</v>
      </c>
      <c r="D71" s="16">
        <f>'Monthly Data'!D71</f>
        <v>0</v>
      </c>
      <c r="E71" s="16">
        <f>'Monthly Data'!E71</f>
        <v>248.3</v>
      </c>
      <c r="F71" s="16">
        <f>'Monthly Data'!F71</f>
        <v>20</v>
      </c>
      <c r="G71" s="16">
        <f>'Monthly Data'!G71</f>
        <v>31</v>
      </c>
      <c r="H71" s="16">
        <f>'Monthly Data'!H71</f>
        <v>0</v>
      </c>
      <c r="I71" s="16">
        <f>'Monthly Data'!I71</f>
        <v>1</v>
      </c>
      <c r="J71" s="16">
        <f>'Monthly Data'!J71</f>
        <v>6</v>
      </c>
      <c r="L71" s="16">
        <f t="shared" si="18"/>
        <v>-9441865.3761576209</v>
      </c>
      <c r="M71" s="16">
        <f t="shared" si="19"/>
        <v>761854.72537790111</v>
      </c>
      <c r="N71" s="16">
        <f t="shared" si="20"/>
        <v>0</v>
      </c>
      <c r="O71" s="16">
        <f t="shared" si="21"/>
        <v>28600856.27306515</v>
      </c>
      <c r="P71" s="16">
        <f t="shared" si="22"/>
        <v>16229191.396597439</v>
      </c>
      <c r="Q71" s="16">
        <f t="shared" si="23"/>
        <v>-6250586.6201847941</v>
      </c>
      <c r="R71" s="16">
        <f t="shared" si="24"/>
        <v>0</v>
      </c>
      <c r="S71" s="16">
        <f>'OLS Model'!$B$12*I71</f>
        <v>952605.93361401104</v>
      </c>
      <c r="T71" s="16">
        <f t="shared" si="25"/>
        <v>-1833220.5686483998</v>
      </c>
      <c r="U71" s="16">
        <f t="shared" si="26"/>
        <v>29018835.763663687</v>
      </c>
    </row>
    <row r="72" spans="1:21">
      <c r="A72" s="17">
        <f>'Monthly Data'!A72</f>
        <v>40483</v>
      </c>
      <c r="B72" s="18">
        <f>'Monthly Data'!B72</f>
        <v>31302721.549692102</v>
      </c>
      <c r="C72" s="16">
        <f>'Monthly Data'!C72</f>
        <v>413.6</v>
      </c>
      <c r="D72" s="16">
        <f>'Monthly Data'!D72</f>
        <v>0</v>
      </c>
      <c r="E72" s="16">
        <f>'Monthly Data'!E72</f>
        <v>249.7</v>
      </c>
      <c r="F72" s="16">
        <f>'Monthly Data'!F72</f>
        <v>22</v>
      </c>
      <c r="G72" s="16">
        <f>'Monthly Data'!G72</f>
        <v>30</v>
      </c>
      <c r="H72" s="16">
        <f>'Monthly Data'!H72</f>
        <v>0</v>
      </c>
      <c r="I72" s="16">
        <f>'Monthly Data'!I72</f>
        <v>1</v>
      </c>
      <c r="J72" s="16">
        <f>'Monthly Data'!J72</f>
        <v>6</v>
      </c>
      <c r="L72" s="16">
        <f t="shared" si="18"/>
        <v>-9441865.3761576209</v>
      </c>
      <c r="M72" s="16">
        <f t="shared" si="19"/>
        <v>1315670.6238676407</v>
      </c>
      <c r="N72" s="16">
        <f t="shared" si="20"/>
        <v>0</v>
      </c>
      <c r="O72" s="16">
        <f t="shared" si="21"/>
        <v>28762117.645527054</v>
      </c>
      <c r="P72" s="16">
        <f t="shared" si="22"/>
        <v>17852110.536257185</v>
      </c>
      <c r="Q72" s="16">
        <f t="shared" si="23"/>
        <v>-6048954.79372722</v>
      </c>
      <c r="R72" s="16">
        <f t="shared" si="24"/>
        <v>0</v>
      </c>
      <c r="S72" s="16">
        <f>'OLS Model'!$B$12*I72</f>
        <v>952605.93361401104</v>
      </c>
      <c r="T72" s="16">
        <f t="shared" si="25"/>
        <v>-1833220.5686483998</v>
      </c>
      <c r="U72" s="16">
        <f t="shared" si="26"/>
        <v>31558464.000732653</v>
      </c>
    </row>
    <row r="73" spans="1:21">
      <c r="A73" s="17">
        <f>'Monthly Data'!A73</f>
        <v>40513</v>
      </c>
      <c r="B73" s="18">
        <f>'Monthly Data'!B73</f>
        <v>29162683.79443774</v>
      </c>
      <c r="C73" s="16">
        <f>'Monthly Data'!C73</f>
        <v>713.5</v>
      </c>
      <c r="D73" s="16">
        <f>'Monthly Data'!D73</f>
        <v>0</v>
      </c>
      <c r="E73" s="16">
        <f>'Monthly Data'!E73</f>
        <v>251.5</v>
      </c>
      <c r="F73" s="16">
        <f>'Monthly Data'!F73</f>
        <v>21</v>
      </c>
      <c r="G73" s="16">
        <f>'Monthly Data'!G73</f>
        <v>31</v>
      </c>
      <c r="H73" s="16">
        <f>'Monthly Data'!H73</f>
        <v>0</v>
      </c>
      <c r="I73" s="16">
        <f>'Monthly Data'!I73</f>
        <v>0</v>
      </c>
      <c r="J73" s="16">
        <f>'Monthly Data'!J73</f>
        <v>6</v>
      </c>
      <c r="L73" s="16">
        <f t="shared" si="18"/>
        <v>-9441865.3761576209</v>
      </c>
      <c r="M73" s="16">
        <f t="shared" si="19"/>
        <v>2269659.0670443946</v>
      </c>
      <c r="N73" s="16">
        <f t="shared" si="20"/>
        <v>0</v>
      </c>
      <c r="O73" s="16">
        <f t="shared" si="21"/>
        <v>28969453.695835218</v>
      </c>
      <c r="P73" s="16">
        <f t="shared" si="22"/>
        <v>17040650.966427311</v>
      </c>
      <c r="Q73" s="16">
        <f t="shared" si="23"/>
        <v>-6250586.6201847941</v>
      </c>
      <c r="R73" s="16">
        <f t="shared" si="24"/>
        <v>0</v>
      </c>
      <c r="S73" s="16">
        <f>'OLS Model'!$B$12*I73</f>
        <v>0</v>
      </c>
      <c r="T73" s="16">
        <f t="shared" si="25"/>
        <v>-1833220.5686483998</v>
      </c>
      <c r="U73" s="16">
        <f t="shared" si="26"/>
        <v>30754091.16431611</v>
      </c>
    </row>
    <row r="74" spans="1:21">
      <c r="A74" s="17">
        <f>'Monthly Data'!A74</f>
        <v>40544</v>
      </c>
      <c r="B74" s="18">
        <f>'Monthly Data'!B74</f>
        <v>32622453.115325075</v>
      </c>
      <c r="C74" s="16">
        <f>'Monthly Data'!C74</f>
        <v>798.8</v>
      </c>
      <c r="D74" s="16">
        <f>'Monthly Data'!D74</f>
        <v>0</v>
      </c>
      <c r="E74" s="16">
        <f>'Monthly Data'!E74</f>
        <v>251.6</v>
      </c>
      <c r="F74" s="16">
        <f>'Monthly Data'!F74</f>
        <v>20</v>
      </c>
      <c r="G74" s="16">
        <f>'Monthly Data'!G74</f>
        <v>31</v>
      </c>
      <c r="H74" s="16">
        <f>'Monthly Data'!H74</f>
        <v>0</v>
      </c>
      <c r="I74" s="16">
        <f>'Monthly Data'!I74</f>
        <v>0</v>
      </c>
      <c r="J74" s="16">
        <f>'Monthly Data'!J74</f>
        <v>7</v>
      </c>
      <c r="L74" s="16">
        <f t="shared" si="18"/>
        <v>-9441865.3761576209</v>
      </c>
      <c r="M74" s="16">
        <f t="shared" si="19"/>
        <v>2541000.2281080061</v>
      </c>
      <c r="N74" s="16">
        <f t="shared" si="20"/>
        <v>0</v>
      </c>
      <c r="O74" s="16">
        <f t="shared" si="21"/>
        <v>28980972.365296781</v>
      </c>
      <c r="P74" s="16">
        <f t="shared" si="22"/>
        <v>16229191.396597439</v>
      </c>
      <c r="Q74" s="16">
        <f t="shared" si="23"/>
        <v>-6250586.6201847941</v>
      </c>
      <c r="R74" s="16">
        <f t="shared" si="24"/>
        <v>0</v>
      </c>
      <c r="S74" s="16">
        <f>'OLS Model'!$B$12*I74</f>
        <v>0</v>
      </c>
      <c r="T74" s="16">
        <f t="shared" si="25"/>
        <v>-2138757.3300898001</v>
      </c>
      <c r="U74" s="16">
        <f t="shared" si="26"/>
        <v>29919954.663570009</v>
      </c>
    </row>
    <row r="75" spans="1:21">
      <c r="A75" s="17">
        <f>'Monthly Data'!A75</f>
        <v>40575</v>
      </c>
      <c r="B75" s="18">
        <f>'Monthly Data'!B75</f>
        <v>30069138.4645341</v>
      </c>
      <c r="C75" s="16">
        <f>'Monthly Data'!C75</f>
        <v>677.8</v>
      </c>
      <c r="D75" s="16">
        <f>'Monthly Data'!D75</f>
        <v>0</v>
      </c>
      <c r="E75" s="16">
        <f>'Monthly Data'!E75</f>
        <v>250.6</v>
      </c>
      <c r="F75" s="16">
        <f>'Monthly Data'!F75</f>
        <v>19</v>
      </c>
      <c r="G75" s="16">
        <f>'Monthly Data'!G75</f>
        <v>28</v>
      </c>
      <c r="H75" s="16">
        <f>'Monthly Data'!H75</f>
        <v>0</v>
      </c>
      <c r="I75" s="16">
        <f>'Monthly Data'!I75</f>
        <v>0</v>
      </c>
      <c r="J75" s="16">
        <f>'Monthly Data'!J75</f>
        <v>7</v>
      </c>
      <c r="L75" s="16">
        <f t="shared" si="18"/>
        <v>-9441865.3761576209</v>
      </c>
      <c r="M75" s="16">
        <f t="shared" si="19"/>
        <v>2156096.588146728</v>
      </c>
      <c r="N75" s="16">
        <f t="shared" si="20"/>
        <v>0</v>
      </c>
      <c r="O75" s="16">
        <f t="shared" si="21"/>
        <v>28865785.670681138</v>
      </c>
      <c r="P75" s="16">
        <f t="shared" si="22"/>
        <v>15417731.826767568</v>
      </c>
      <c r="Q75" s="16">
        <f t="shared" si="23"/>
        <v>-5645691.140812072</v>
      </c>
      <c r="R75" s="16">
        <f t="shared" si="24"/>
        <v>0</v>
      </c>
      <c r="S75" s="16">
        <f>'OLS Model'!$B$12*I75</f>
        <v>0</v>
      </c>
      <c r="T75" s="16">
        <f t="shared" si="25"/>
        <v>-2138757.3300898001</v>
      </c>
      <c r="U75" s="16">
        <f t="shared" si="26"/>
        <v>29213300.238535944</v>
      </c>
    </row>
    <row r="76" spans="1:21">
      <c r="A76" s="17">
        <f>'Monthly Data'!A76</f>
        <v>40603</v>
      </c>
      <c r="B76" s="18">
        <f>'Monthly Data'!B76</f>
        <v>33521993.988199789</v>
      </c>
      <c r="C76" s="16">
        <f>'Monthly Data'!C76</f>
        <v>599.6</v>
      </c>
      <c r="D76" s="16">
        <f>'Monthly Data'!D76</f>
        <v>0</v>
      </c>
      <c r="E76" s="16">
        <f>'Monthly Data'!E76</f>
        <v>251.7</v>
      </c>
      <c r="F76" s="16">
        <f>'Monthly Data'!F76</f>
        <v>23</v>
      </c>
      <c r="G76" s="16">
        <f>'Monthly Data'!G76</f>
        <v>31</v>
      </c>
      <c r="H76" s="16">
        <f>'Monthly Data'!H76</f>
        <v>1</v>
      </c>
      <c r="I76" s="16">
        <f>'Monthly Data'!I76</f>
        <v>0</v>
      </c>
      <c r="J76" s="16">
        <f>'Monthly Data'!J76</f>
        <v>7</v>
      </c>
      <c r="L76" s="16">
        <f t="shared" si="18"/>
        <v>-9441865.3761576209</v>
      </c>
      <c r="M76" s="16">
        <f t="shared" si="19"/>
        <v>1907340.6819899355</v>
      </c>
      <c r="N76" s="16">
        <f t="shared" si="20"/>
        <v>0</v>
      </c>
      <c r="O76" s="16">
        <f t="shared" si="21"/>
        <v>28992491.034758348</v>
      </c>
      <c r="P76" s="16">
        <f t="shared" si="22"/>
        <v>18663570.106087055</v>
      </c>
      <c r="Q76" s="16">
        <f t="shared" si="23"/>
        <v>-6250586.6201847941</v>
      </c>
      <c r="R76" s="16">
        <f t="shared" si="24"/>
        <v>1282219.2534505399</v>
      </c>
      <c r="S76" s="16">
        <f>'OLS Model'!$B$12*I76</f>
        <v>0</v>
      </c>
      <c r="T76" s="16">
        <f t="shared" si="25"/>
        <v>-2138757.3300898001</v>
      </c>
      <c r="U76" s="16">
        <f t="shared" si="26"/>
        <v>33014411.749853663</v>
      </c>
    </row>
    <row r="77" spans="1:21">
      <c r="A77" s="17">
        <f>'Monthly Data'!A77</f>
        <v>40634</v>
      </c>
      <c r="B77" s="18">
        <f>'Monthly Data'!B77</f>
        <v>29790483.970162548</v>
      </c>
      <c r="C77" s="16">
        <f>'Monthly Data'!C77</f>
        <v>330.4</v>
      </c>
      <c r="D77" s="16">
        <f>'Monthly Data'!D77</f>
        <v>0</v>
      </c>
      <c r="E77" s="16">
        <f>'Monthly Data'!E77</f>
        <v>255.1</v>
      </c>
      <c r="F77" s="16">
        <f>'Monthly Data'!F77</f>
        <v>19</v>
      </c>
      <c r="G77" s="16">
        <f>'Monthly Data'!G77</f>
        <v>30</v>
      </c>
      <c r="H77" s="16">
        <f>'Monthly Data'!H77</f>
        <v>1</v>
      </c>
      <c r="I77" s="16">
        <f>'Monthly Data'!I77</f>
        <v>0</v>
      </c>
      <c r="J77" s="16">
        <f>'Monthly Data'!J77</f>
        <v>7</v>
      </c>
      <c r="L77" s="16">
        <f t="shared" si="18"/>
        <v>-9441865.3761576209</v>
      </c>
      <c r="M77" s="16">
        <f t="shared" si="19"/>
        <v>1051009.6086215386</v>
      </c>
      <c r="N77" s="16">
        <f t="shared" si="20"/>
        <v>0</v>
      </c>
      <c r="O77" s="16">
        <f t="shared" si="21"/>
        <v>29384125.796451546</v>
      </c>
      <c r="P77" s="16">
        <f t="shared" si="22"/>
        <v>15417731.826767568</v>
      </c>
      <c r="Q77" s="16">
        <f t="shared" si="23"/>
        <v>-6048954.79372722</v>
      </c>
      <c r="R77" s="16">
        <f t="shared" si="24"/>
        <v>1282219.2534505399</v>
      </c>
      <c r="S77" s="16">
        <f>'OLS Model'!$B$12*I77</f>
        <v>0</v>
      </c>
      <c r="T77" s="16">
        <f t="shared" si="25"/>
        <v>-2138757.3300898001</v>
      </c>
      <c r="U77" s="16">
        <f t="shared" si="26"/>
        <v>29505508.985316548</v>
      </c>
    </row>
    <row r="78" spans="1:21">
      <c r="A78" s="17">
        <f>'Monthly Data'!A78</f>
        <v>40664</v>
      </c>
      <c r="B78" s="18">
        <f>'Monthly Data'!B78</f>
        <v>30514888.89513151</v>
      </c>
      <c r="C78" s="16">
        <f>'Monthly Data'!C78</f>
        <v>126.4</v>
      </c>
      <c r="D78" s="16">
        <f>'Monthly Data'!D78</f>
        <v>17.399999999999999</v>
      </c>
      <c r="E78" s="16">
        <f>'Monthly Data'!E78</f>
        <v>257.5</v>
      </c>
      <c r="F78" s="16">
        <f>'Monthly Data'!F78</f>
        <v>21</v>
      </c>
      <c r="G78" s="16">
        <f>'Monthly Data'!G78</f>
        <v>31</v>
      </c>
      <c r="H78" s="16">
        <f>'Monthly Data'!H78</f>
        <v>1</v>
      </c>
      <c r="I78" s="16">
        <f>'Monthly Data'!I78</f>
        <v>0</v>
      </c>
      <c r="J78" s="16">
        <f>'Monthly Data'!J78</f>
        <v>7</v>
      </c>
      <c r="L78" s="16">
        <f t="shared" si="18"/>
        <v>-9441865.3761576209</v>
      </c>
      <c r="M78" s="16">
        <f t="shared" si="19"/>
        <v>402081.15777773154</v>
      </c>
      <c r="N78" s="16">
        <f t="shared" si="20"/>
        <v>318681.25843618828</v>
      </c>
      <c r="O78" s="16">
        <f t="shared" si="21"/>
        <v>29660573.863529101</v>
      </c>
      <c r="P78" s="16">
        <f t="shared" si="22"/>
        <v>17040650.966427311</v>
      </c>
      <c r="Q78" s="16">
        <f t="shared" si="23"/>
        <v>-6250586.6201847941</v>
      </c>
      <c r="R78" s="16">
        <f t="shared" si="24"/>
        <v>1282219.2534505399</v>
      </c>
      <c r="S78" s="16">
        <f>'OLS Model'!$B$12*I78</f>
        <v>0</v>
      </c>
      <c r="T78" s="16">
        <f t="shared" si="25"/>
        <v>-2138757.3300898001</v>
      </c>
      <c r="U78" s="16">
        <f t="shared" si="26"/>
        <v>30872997.17318866</v>
      </c>
    </row>
    <row r="79" spans="1:21">
      <c r="A79" s="17">
        <f>'Monthly Data'!A79</f>
        <v>40695</v>
      </c>
      <c r="B79" s="18">
        <f>'Monthly Data'!B79</f>
        <v>31332686.678045858</v>
      </c>
      <c r="C79" s="16">
        <f>'Monthly Data'!C79</f>
        <v>27</v>
      </c>
      <c r="D79" s="16">
        <f>'Monthly Data'!D79</f>
        <v>39.6</v>
      </c>
      <c r="E79" s="16">
        <f>'Monthly Data'!E79</f>
        <v>258.8</v>
      </c>
      <c r="F79" s="16">
        <f>'Monthly Data'!F79</f>
        <v>22</v>
      </c>
      <c r="G79" s="16">
        <f>'Monthly Data'!G79</f>
        <v>30</v>
      </c>
      <c r="H79" s="16">
        <f>'Monthly Data'!H79</f>
        <v>0</v>
      </c>
      <c r="I79" s="16">
        <f>'Monthly Data'!I79</f>
        <v>0</v>
      </c>
      <c r="J79" s="16">
        <f>'Monthly Data'!J79</f>
        <v>7</v>
      </c>
      <c r="L79" s="16">
        <f t="shared" si="18"/>
        <v>-9441865.3761576209</v>
      </c>
      <c r="M79" s="16">
        <f t="shared" si="19"/>
        <v>85887.589082268605</v>
      </c>
      <c r="N79" s="16">
        <f t="shared" si="20"/>
        <v>725274.58816511824</v>
      </c>
      <c r="O79" s="16">
        <f t="shared" si="21"/>
        <v>29810316.566529442</v>
      </c>
      <c r="P79" s="16">
        <f t="shared" si="22"/>
        <v>17852110.536257185</v>
      </c>
      <c r="Q79" s="16">
        <f t="shared" si="23"/>
        <v>-6048954.79372722</v>
      </c>
      <c r="R79" s="16">
        <f t="shared" si="24"/>
        <v>0</v>
      </c>
      <c r="S79" s="16">
        <f>'OLS Model'!$B$12*I79</f>
        <v>0</v>
      </c>
      <c r="T79" s="16">
        <f t="shared" si="25"/>
        <v>-2138757.3300898001</v>
      </c>
      <c r="U79" s="16">
        <f t="shared" si="26"/>
        <v>30844011.780059375</v>
      </c>
    </row>
    <row r="80" spans="1:21">
      <c r="A80" s="17">
        <f>'Monthly Data'!A80</f>
        <v>40725</v>
      </c>
      <c r="B80" s="18">
        <f>'Monthly Data'!B80</f>
        <v>31048378.097471207</v>
      </c>
      <c r="C80" s="16">
        <f>'Monthly Data'!C80</f>
        <v>0</v>
      </c>
      <c r="D80" s="16">
        <f>'Monthly Data'!D80</f>
        <v>160.9</v>
      </c>
      <c r="E80" s="16">
        <f>'Monthly Data'!E80</f>
        <v>261.3</v>
      </c>
      <c r="F80" s="16">
        <f>'Monthly Data'!F80</f>
        <v>20</v>
      </c>
      <c r="G80" s="16">
        <f>'Monthly Data'!G80</f>
        <v>31</v>
      </c>
      <c r="H80" s="16">
        <f>'Monthly Data'!H80</f>
        <v>0</v>
      </c>
      <c r="I80" s="16">
        <f>'Monthly Data'!I80</f>
        <v>0</v>
      </c>
      <c r="J80" s="16">
        <f>'Monthly Data'!J80</f>
        <v>7</v>
      </c>
      <c r="L80" s="16">
        <f t="shared" si="18"/>
        <v>-9441865.3761576209</v>
      </c>
      <c r="M80" s="16">
        <f t="shared" si="19"/>
        <v>0</v>
      </c>
      <c r="N80" s="16">
        <f t="shared" si="20"/>
        <v>2946885.8897921094</v>
      </c>
      <c r="O80" s="16">
        <f t="shared" si="21"/>
        <v>30098283.30306856</v>
      </c>
      <c r="P80" s="16">
        <f t="shared" si="22"/>
        <v>16229191.396597439</v>
      </c>
      <c r="Q80" s="16">
        <f t="shared" si="23"/>
        <v>-6250586.6201847941</v>
      </c>
      <c r="R80" s="16">
        <f t="shared" si="24"/>
        <v>0</v>
      </c>
      <c r="S80" s="16">
        <f>'OLS Model'!$B$12*I80</f>
        <v>0</v>
      </c>
      <c r="T80" s="16">
        <f t="shared" si="25"/>
        <v>-2138757.3300898001</v>
      </c>
      <c r="U80" s="16">
        <f t="shared" si="26"/>
        <v>31443151.263025895</v>
      </c>
    </row>
    <row r="81" spans="1:21">
      <c r="A81" s="17">
        <f>'Monthly Data'!A81</f>
        <v>40756</v>
      </c>
      <c r="B81" s="18">
        <f>'Monthly Data'!B81</f>
        <v>33761562.440655842</v>
      </c>
      <c r="C81" s="16">
        <f>'Monthly Data'!C81</f>
        <v>1.5</v>
      </c>
      <c r="D81" s="16">
        <f>'Monthly Data'!D81</f>
        <v>82.9</v>
      </c>
      <c r="E81" s="16">
        <f>'Monthly Data'!E81</f>
        <v>263.60000000000002</v>
      </c>
      <c r="F81" s="16">
        <f>'Monthly Data'!F81</f>
        <v>22</v>
      </c>
      <c r="G81" s="16">
        <f>'Monthly Data'!G81</f>
        <v>31</v>
      </c>
      <c r="H81" s="16">
        <f>'Monthly Data'!H81</f>
        <v>0</v>
      </c>
      <c r="I81" s="16">
        <f>'Monthly Data'!I81</f>
        <v>0</v>
      </c>
      <c r="J81" s="16">
        <f>'Monthly Data'!J81</f>
        <v>7</v>
      </c>
      <c r="L81" s="16">
        <f t="shared" si="18"/>
        <v>-9441865.3761576209</v>
      </c>
      <c r="M81" s="16">
        <f t="shared" si="19"/>
        <v>4771.5327267927005</v>
      </c>
      <c r="N81" s="16">
        <f t="shared" si="20"/>
        <v>1518314.7312850582</v>
      </c>
      <c r="O81" s="16">
        <f t="shared" si="21"/>
        <v>30363212.700684551</v>
      </c>
      <c r="P81" s="16">
        <f t="shared" si="22"/>
        <v>17852110.536257185</v>
      </c>
      <c r="Q81" s="16">
        <f t="shared" si="23"/>
        <v>-6250586.6201847941</v>
      </c>
      <c r="R81" s="16">
        <f t="shared" si="24"/>
        <v>0</v>
      </c>
      <c r="S81" s="16">
        <f>'OLS Model'!$B$12*I81</f>
        <v>0</v>
      </c>
      <c r="T81" s="16">
        <f t="shared" si="25"/>
        <v>-2138757.3300898001</v>
      </c>
      <c r="U81" s="16">
        <f t="shared" si="26"/>
        <v>31907200.174521372</v>
      </c>
    </row>
    <row r="82" spans="1:21">
      <c r="A82" s="17">
        <f>'Monthly Data'!A82</f>
        <v>40787</v>
      </c>
      <c r="B82" s="18">
        <f>'Monthly Data'!B82</f>
        <v>31947935.858446322</v>
      </c>
      <c r="C82" s="16">
        <f>'Monthly Data'!C82</f>
        <v>71.900000000000006</v>
      </c>
      <c r="D82" s="16">
        <f>'Monthly Data'!D82</f>
        <v>29</v>
      </c>
      <c r="E82" s="16">
        <f>'Monthly Data'!E82</f>
        <v>264.8</v>
      </c>
      <c r="F82" s="16">
        <f>'Monthly Data'!F82</f>
        <v>21</v>
      </c>
      <c r="G82" s="16">
        <f>'Monthly Data'!G82</f>
        <v>30</v>
      </c>
      <c r="H82" s="16">
        <f>'Monthly Data'!H82</f>
        <v>0</v>
      </c>
      <c r="I82" s="16">
        <f>'Monthly Data'!I82</f>
        <v>1</v>
      </c>
      <c r="J82" s="16">
        <f>'Monthly Data'!J82</f>
        <v>7</v>
      </c>
      <c r="L82" s="16">
        <f t="shared" si="18"/>
        <v>-9441865.3761576209</v>
      </c>
      <c r="M82" s="16">
        <f t="shared" si="19"/>
        <v>228715.46870426345</v>
      </c>
      <c r="N82" s="16">
        <f t="shared" si="20"/>
        <v>531135.43072698056</v>
      </c>
      <c r="O82" s="16">
        <f t="shared" si="21"/>
        <v>30501436.734223325</v>
      </c>
      <c r="P82" s="16">
        <f t="shared" si="22"/>
        <v>17040650.966427311</v>
      </c>
      <c r="Q82" s="16">
        <f t="shared" si="23"/>
        <v>-6048954.79372722</v>
      </c>
      <c r="R82" s="16">
        <f t="shared" si="24"/>
        <v>0</v>
      </c>
      <c r="S82" s="16">
        <f>'OLS Model'!$B$12*I82</f>
        <v>952605.93361401104</v>
      </c>
      <c r="T82" s="16">
        <f t="shared" si="25"/>
        <v>-2138757.3300898001</v>
      </c>
      <c r="U82" s="16">
        <f t="shared" si="26"/>
        <v>31624967.033721246</v>
      </c>
    </row>
    <row r="83" spans="1:21">
      <c r="A83" s="17">
        <f>'Monthly Data'!A83</f>
        <v>40817</v>
      </c>
      <c r="B83" s="18">
        <f>'Monthly Data'!B83</f>
        <v>32934221.898680408</v>
      </c>
      <c r="C83" s="16">
        <f>'Monthly Data'!C83</f>
        <v>234.6</v>
      </c>
      <c r="D83" s="16">
        <f>'Monthly Data'!D83</f>
        <v>0</v>
      </c>
      <c r="E83" s="16">
        <f>'Monthly Data'!E83</f>
        <v>260.3</v>
      </c>
      <c r="F83" s="16">
        <f>'Monthly Data'!F83</f>
        <v>20</v>
      </c>
      <c r="G83" s="16">
        <f>'Monthly Data'!G83</f>
        <v>31</v>
      </c>
      <c r="H83" s="16">
        <f>'Monthly Data'!H83</f>
        <v>0</v>
      </c>
      <c r="I83" s="16">
        <f>'Monthly Data'!I83</f>
        <v>1</v>
      </c>
      <c r="J83" s="16">
        <f>'Monthly Data'!J83</f>
        <v>7</v>
      </c>
      <c r="L83" s="16">
        <f t="shared" si="18"/>
        <v>-9441865.3761576209</v>
      </c>
      <c r="M83" s="16">
        <f t="shared" si="19"/>
        <v>746267.71847037831</v>
      </c>
      <c r="N83" s="16">
        <f t="shared" si="20"/>
        <v>0</v>
      </c>
      <c r="O83" s="16">
        <f t="shared" si="21"/>
        <v>29983096.608452912</v>
      </c>
      <c r="P83" s="16">
        <f t="shared" si="22"/>
        <v>16229191.396597439</v>
      </c>
      <c r="Q83" s="16">
        <f t="shared" si="23"/>
        <v>-6250586.6201847941</v>
      </c>
      <c r="R83" s="16">
        <f t="shared" si="24"/>
        <v>0</v>
      </c>
      <c r="S83" s="16">
        <f>'OLS Model'!$B$12*I83</f>
        <v>952605.93361401104</v>
      </c>
      <c r="T83" s="16">
        <f t="shared" si="25"/>
        <v>-2138757.3300898001</v>
      </c>
      <c r="U83" s="16">
        <f t="shared" si="26"/>
        <v>30079952.330702525</v>
      </c>
    </row>
    <row r="84" spans="1:21">
      <c r="A84" s="17">
        <f>'Monthly Data'!A84</f>
        <v>40848</v>
      </c>
      <c r="B84" s="18">
        <f>'Monthly Data'!B84</f>
        <v>32118203.797977068</v>
      </c>
      <c r="C84" s="16">
        <f>'Monthly Data'!C84</f>
        <v>347.9</v>
      </c>
      <c r="D84" s="16">
        <f>'Monthly Data'!D84</f>
        <v>0</v>
      </c>
      <c r="E84" s="16">
        <f>'Monthly Data'!E84</f>
        <v>254.2</v>
      </c>
      <c r="F84" s="16">
        <f>'Monthly Data'!F84</f>
        <v>22</v>
      </c>
      <c r="G84" s="16">
        <f>'Monthly Data'!G84</f>
        <v>30</v>
      </c>
      <c r="H84" s="16">
        <f>'Monthly Data'!H84</f>
        <v>0</v>
      </c>
      <c r="I84" s="16">
        <f>'Monthly Data'!I84</f>
        <v>1</v>
      </c>
      <c r="J84" s="16">
        <f>'Monthly Data'!J84</f>
        <v>7</v>
      </c>
      <c r="L84" s="16">
        <f t="shared" si="18"/>
        <v>-9441865.3761576209</v>
      </c>
      <c r="M84" s="16">
        <f t="shared" si="19"/>
        <v>1106677.4904341202</v>
      </c>
      <c r="N84" s="16">
        <f t="shared" si="20"/>
        <v>0</v>
      </c>
      <c r="O84" s="16">
        <f t="shared" si="21"/>
        <v>29280457.771297466</v>
      </c>
      <c r="P84" s="16">
        <f t="shared" si="22"/>
        <v>17852110.536257185</v>
      </c>
      <c r="Q84" s="16">
        <f t="shared" si="23"/>
        <v>-6048954.79372722</v>
      </c>
      <c r="R84" s="16">
        <f t="shared" si="24"/>
        <v>0</v>
      </c>
      <c r="S84" s="16">
        <f>'OLS Model'!$B$12*I84</f>
        <v>952605.93361401104</v>
      </c>
      <c r="T84" s="16">
        <f t="shared" si="25"/>
        <v>-2138757.3300898001</v>
      </c>
      <c r="U84" s="16">
        <f t="shared" si="26"/>
        <v>31562274.231628135</v>
      </c>
    </row>
    <row r="85" spans="1:21">
      <c r="A85" s="17">
        <f>'Monthly Data'!A85</f>
        <v>40878</v>
      </c>
      <c r="B85" s="18">
        <f>'Monthly Data'!B85</f>
        <v>29560112.105370279</v>
      </c>
      <c r="C85" s="16">
        <f>'Monthly Data'!C85</f>
        <v>548.4</v>
      </c>
      <c r="D85" s="16">
        <f>'Monthly Data'!D85</f>
        <v>0</v>
      </c>
      <c r="E85" s="16">
        <f>'Monthly Data'!E85</f>
        <v>252.5</v>
      </c>
      <c r="F85" s="16">
        <f>'Monthly Data'!F85</f>
        <v>20</v>
      </c>
      <c r="G85" s="16">
        <f>'Monthly Data'!G85</f>
        <v>31</v>
      </c>
      <c r="H85" s="16">
        <f>'Monthly Data'!H85</f>
        <v>0</v>
      </c>
      <c r="I85" s="16">
        <f>'Monthly Data'!I85</f>
        <v>0</v>
      </c>
      <c r="J85" s="16">
        <f>'Monthly Data'!J85</f>
        <v>7</v>
      </c>
      <c r="L85" s="16">
        <f t="shared" si="18"/>
        <v>-9441865.3761576209</v>
      </c>
      <c r="M85" s="16">
        <f t="shared" si="19"/>
        <v>1744472.3649154112</v>
      </c>
      <c r="N85" s="16">
        <f t="shared" si="20"/>
        <v>0</v>
      </c>
      <c r="O85" s="16">
        <f t="shared" si="21"/>
        <v>29084640.390450865</v>
      </c>
      <c r="P85" s="16">
        <f t="shared" si="22"/>
        <v>16229191.396597439</v>
      </c>
      <c r="Q85" s="16">
        <f t="shared" si="23"/>
        <v>-6250586.6201847941</v>
      </c>
      <c r="R85" s="16">
        <f t="shared" si="24"/>
        <v>0</v>
      </c>
      <c r="S85" s="16">
        <f>'OLS Model'!$B$12*I85</f>
        <v>0</v>
      </c>
      <c r="T85" s="16">
        <f t="shared" si="25"/>
        <v>-2138757.3300898001</v>
      </c>
      <c r="U85" s="16">
        <f t="shared" si="26"/>
        <v>29227094.825531498</v>
      </c>
    </row>
    <row r="86" spans="1:21">
      <c r="A86" s="17">
        <f>'Monthly Data'!A86</f>
        <v>40909</v>
      </c>
      <c r="B86" s="18">
        <f>'Monthly Data'!B86</f>
        <v>33097914.661556832</v>
      </c>
      <c r="C86" s="16">
        <f>'Monthly Data'!C86</f>
        <v>644.79999999999995</v>
      </c>
      <c r="D86" s="16">
        <f>'Monthly Data'!D86</f>
        <v>0</v>
      </c>
      <c r="E86" s="16">
        <f>'Monthly Data'!E86</f>
        <v>250.9</v>
      </c>
      <c r="F86" s="16">
        <f>'Monthly Data'!F86</f>
        <v>21</v>
      </c>
      <c r="G86" s="16">
        <f>'Monthly Data'!G86</f>
        <v>31</v>
      </c>
      <c r="H86" s="16">
        <f>'Monthly Data'!H86</f>
        <v>0</v>
      </c>
      <c r="I86" s="16">
        <f>'Monthly Data'!I86</f>
        <v>0</v>
      </c>
      <c r="J86" s="16">
        <f>'Monthly Data'!J86</f>
        <v>8</v>
      </c>
      <c r="L86" s="16">
        <f t="shared" si="18"/>
        <v>-9441865.3761576209</v>
      </c>
      <c r="M86" s="16">
        <f t="shared" si="19"/>
        <v>2051122.8681572885</v>
      </c>
      <c r="N86" s="16">
        <f t="shared" si="20"/>
        <v>0</v>
      </c>
      <c r="O86" s="16">
        <f t="shared" si="21"/>
        <v>28900341.679065831</v>
      </c>
      <c r="P86" s="16">
        <f t="shared" si="22"/>
        <v>17040650.966427311</v>
      </c>
      <c r="Q86" s="16">
        <f t="shared" si="23"/>
        <v>-6250586.6201847941</v>
      </c>
      <c r="R86" s="16">
        <f t="shared" si="24"/>
        <v>0</v>
      </c>
      <c r="S86" s="16">
        <f>'OLS Model'!$B$12*I86</f>
        <v>0</v>
      </c>
      <c r="T86" s="16">
        <f t="shared" si="25"/>
        <v>-2444294.0915311999</v>
      </c>
      <c r="U86" s="16">
        <f t="shared" si="26"/>
        <v>29855369.425776813</v>
      </c>
    </row>
    <row r="87" spans="1:21">
      <c r="A87" s="17">
        <f>'Monthly Data'!A87</f>
        <v>40940</v>
      </c>
      <c r="B87" s="18">
        <f>'Monthly Data'!B87</f>
        <v>31432067.424907692</v>
      </c>
      <c r="C87" s="16">
        <f>'Monthly Data'!C87</f>
        <v>553</v>
      </c>
      <c r="D87" s="16">
        <f>'Monthly Data'!D87</f>
        <v>0</v>
      </c>
      <c r="E87" s="16">
        <f>'Monthly Data'!E87</f>
        <v>248.9</v>
      </c>
      <c r="F87" s="16">
        <f>'Monthly Data'!F87</f>
        <v>20</v>
      </c>
      <c r="G87" s="16">
        <f>'Monthly Data'!G87</f>
        <v>29</v>
      </c>
      <c r="H87" s="16">
        <f>'Monthly Data'!H87</f>
        <v>0</v>
      </c>
      <c r="I87" s="16">
        <f>'Monthly Data'!I87</f>
        <v>0</v>
      </c>
      <c r="J87" s="16">
        <f>'Monthly Data'!J87</f>
        <v>8</v>
      </c>
      <c r="L87" s="16">
        <f t="shared" si="18"/>
        <v>-9441865.3761576209</v>
      </c>
      <c r="M87" s="16">
        <f t="shared" si="19"/>
        <v>1759105.0652775755</v>
      </c>
      <c r="N87" s="16">
        <f t="shared" si="20"/>
        <v>0</v>
      </c>
      <c r="O87" s="16">
        <f t="shared" si="21"/>
        <v>28669968.289834537</v>
      </c>
      <c r="P87" s="16">
        <f t="shared" si="22"/>
        <v>16229191.396597439</v>
      </c>
      <c r="Q87" s="16">
        <f t="shared" si="23"/>
        <v>-5847322.967269646</v>
      </c>
      <c r="R87" s="16">
        <f t="shared" si="24"/>
        <v>0</v>
      </c>
      <c r="S87" s="16">
        <f>'OLS Model'!$B$12*I87</f>
        <v>0</v>
      </c>
      <c r="T87" s="16">
        <f t="shared" si="25"/>
        <v>-2444294.0915311999</v>
      </c>
      <c r="U87" s="16">
        <f t="shared" si="26"/>
        <v>28924782.316751089</v>
      </c>
    </row>
    <row r="88" spans="1:21">
      <c r="A88" s="17">
        <f>'Monthly Data'!A88</f>
        <v>40969</v>
      </c>
      <c r="B88" s="18">
        <f>'Monthly Data'!B88</f>
        <v>32610967.549940124</v>
      </c>
      <c r="C88" s="16">
        <f>'Monthly Data'!C88</f>
        <v>331.1</v>
      </c>
      <c r="D88" s="16">
        <f>'Monthly Data'!D88</f>
        <v>2.2000000000000002</v>
      </c>
      <c r="E88" s="16">
        <f>'Monthly Data'!E88</f>
        <v>246.3</v>
      </c>
      <c r="F88" s="16">
        <f>'Monthly Data'!F88</f>
        <v>22</v>
      </c>
      <c r="G88" s="16">
        <f>'Monthly Data'!G88</f>
        <v>31</v>
      </c>
      <c r="H88" s="16">
        <f>'Monthly Data'!H88</f>
        <v>1</v>
      </c>
      <c r="I88" s="16">
        <f>'Monthly Data'!I88</f>
        <v>0</v>
      </c>
      <c r="J88" s="16">
        <f>'Monthly Data'!J88</f>
        <v>8</v>
      </c>
      <c r="L88" s="16">
        <f t="shared" si="18"/>
        <v>-9441865.3761576209</v>
      </c>
      <c r="M88" s="16">
        <f t="shared" si="19"/>
        <v>1053236.3238940421</v>
      </c>
      <c r="N88" s="16">
        <f t="shared" si="20"/>
        <v>40293.03267583991</v>
      </c>
      <c r="O88" s="16">
        <f t="shared" si="21"/>
        <v>28370482.883833855</v>
      </c>
      <c r="P88" s="16">
        <f t="shared" si="22"/>
        <v>17852110.536257185</v>
      </c>
      <c r="Q88" s="16">
        <f t="shared" si="23"/>
        <v>-6250586.6201847941</v>
      </c>
      <c r="R88" s="16">
        <f t="shared" si="24"/>
        <v>1282219.2534505399</v>
      </c>
      <c r="S88" s="16">
        <f>'OLS Model'!$B$12*I88</f>
        <v>0</v>
      </c>
      <c r="T88" s="16">
        <f t="shared" si="25"/>
        <v>-2444294.0915311999</v>
      </c>
      <c r="U88" s="16">
        <f t="shared" si="26"/>
        <v>30461595.942237847</v>
      </c>
    </row>
    <row r="89" spans="1:21">
      <c r="A89" s="17">
        <f>'Monthly Data'!A89</f>
        <v>41000</v>
      </c>
      <c r="B89" s="18">
        <f>'Monthly Data'!B89</f>
        <v>30118053.504457429</v>
      </c>
      <c r="C89" s="16">
        <f>'Monthly Data'!C89</f>
        <v>334.6</v>
      </c>
      <c r="D89" s="16">
        <f>'Monthly Data'!D89</f>
        <v>0</v>
      </c>
      <c r="E89" s="16">
        <f>'Monthly Data'!E89</f>
        <v>252</v>
      </c>
      <c r="F89" s="16">
        <f>'Monthly Data'!F89</f>
        <v>19</v>
      </c>
      <c r="G89" s="16">
        <f>'Monthly Data'!G89</f>
        <v>30</v>
      </c>
      <c r="H89" s="16">
        <f>'Monthly Data'!H89</f>
        <v>1</v>
      </c>
      <c r="I89" s="16">
        <f>'Monthly Data'!I89</f>
        <v>0</v>
      </c>
      <c r="J89" s="16">
        <f>'Monthly Data'!J89</f>
        <v>8</v>
      </c>
      <c r="L89" s="16">
        <f t="shared" si="18"/>
        <v>-9441865.3761576209</v>
      </c>
      <c r="M89" s="16">
        <f t="shared" si="19"/>
        <v>1064369.9002565583</v>
      </c>
      <c r="N89" s="16">
        <f t="shared" si="20"/>
        <v>0</v>
      </c>
      <c r="O89" s="16">
        <f t="shared" si="21"/>
        <v>29027047.043143041</v>
      </c>
      <c r="P89" s="16">
        <f t="shared" si="22"/>
        <v>15417731.826767568</v>
      </c>
      <c r="Q89" s="16">
        <f t="shared" si="23"/>
        <v>-6048954.79372722</v>
      </c>
      <c r="R89" s="16">
        <f t="shared" si="24"/>
        <v>1282219.2534505399</v>
      </c>
      <c r="S89" s="16">
        <f>'OLS Model'!$B$12*I89</f>
        <v>0</v>
      </c>
      <c r="T89" s="16">
        <f t="shared" si="25"/>
        <v>-2444294.0915311999</v>
      </c>
      <c r="U89" s="16">
        <f t="shared" si="26"/>
        <v>28856253.762201667</v>
      </c>
    </row>
    <row r="90" spans="1:21">
      <c r="A90" s="17">
        <f>'Monthly Data'!A90</f>
        <v>41030</v>
      </c>
      <c r="B90" s="18">
        <f>'Monthly Data'!B90</f>
        <v>32039785.029330183</v>
      </c>
      <c r="C90" s="16">
        <f>'Monthly Data'!C90</f>
        <v>87.2</v>
      </c>
      <c r="D90" s="16">
        <f>'Monthly Data'!D90</f>
        <v>28.5</v>
      </c>
      <c r="E90" s="16">
        <f>'Monthly Data'!E90</f>
        <v>258.5</v>
      </c>
      <c r="F90" s="16">
        <f>'Monthly Data'!F90</f>
        <v>22</v>
      </c>
      <c r="G90" s="16">
        <f>'Monthly Data'!G90</f>
        <v>31</v>
      </c>
      <c r="H90" s="16">
        <f>'Monthly Data'!H90</f>
        <v>1</v>
      </c>
      <c r="I90" s="16">
        <f>'Monthly Data'!I90</f>
        <v>0</v>
      </c>
      <c r="J90" s="16">
        <f>'Monthly Data'!J90</f>
        <v>8</v>
      </c>
      <c r="L90" s="16">
        <f t="shared" si="18"/>
        <v>-9441865.3761576209</v>
      </c>
      <c r="M90" s="16">
        <f t="shared" si="19"/>
        <v>277385.10251754901</v>
      </c>
      <c r="N90" s="16">
        <f t="shared" si="20"/>
        <v>521977.92330065329</v>
      </c>
      <c r="O90" s="16">
        <f t="shared" si="21"/>
        <v>29775760.558144748</v>
      </c>
      <c r="P90" s="16">
        <f t="shared" si="22"/>
        <v>17852110.536257185</v>
      </c>
      <c r="Q90" s="16">
        <f t="shared" si="23"/>
        <v>-6250586.6201847941</v>
      </c>
      <c r="R90" s="16">
        <f t="shared" si="24"/>
        <v>1282219.2534505399</v>
      </c>
      <c r="S90" s="16">
        <f>'OLS Model'!$B$12*I90</f>
        <v>0</v>
      </c>
      <c r="T90" s="16">
        <f t="shared" si="25"/>
        <v>-2444294.0915311999</v>
      </c>
      <c r="U90" s="16">
        <f t="shared" si="26"/>
        <v>31572707.285797063</v>
      </c>
    </row>
    <row r="91" spans="1:21">
      <c r="A91" s="17">
        <f>'Monthly Data'!A91</f>
        <v>41061</v>
      </c>
      <c r="B91" s="18">
        <f>'Monthly Data'!B91</f>
        <v>32369984.509227082</v>
      </c>
      <c r="C91" s="16">
        <f>'Monthly Data'!C91</f>
        <v>28.2</v>
      </c>
      <c r="D91" s="16">
        <f>'Monthly Data'!D91</f>
        <v>81.7</v>
      </c>
      <c r="E91" s="16">
        <f>'Monthly Data'!E91</f>
        <v>263.39999999999998</v>
      </c>
      <c r="F91" s="16">
        <f>'Monthly Data'!F91</f>
        <v>21</v>
      </c>
      <c r="G91" s="16">
        <f>'Monthly Data'!G91</f>
        <v>30</v>
      </c>
      <c r="H91" s="16">
        <f>'Monthly Data'!H91</f>
        <v>0</v>
      </c>
      <c r="I91" s="16">
        <f>'Monthly Data'!I91</f>
        <v>0</v>
      </c>
      <c r="J91" s="16">
        <f>'Monthly Data'!J91</f>
        <v>8</v>
      </c>
      <c r="L91" s="16">
        <f t="shared" si="18"/>
        <v>-9441865.3761576209</v>
      </c>
      <c r="M91" s="16">
        <f t="shared" si="19"/>
        <v>89704.815263702767</v>
      </c>
      <c r="N91" s="16">
        <f t="shared" si="20"/>
        <v>1496336.7134618729</v>
      </c>
      <c r="O91" s="16">
        <f t="shared" si="21"/>
        <v>30340175.361761414</v>
      </c>
      <c r="P91" s="16">
        <f t="shared" si="22"/>
        <v>17040650.966427311</v>
      </c>
      <c r="Q91" s="16">
        <f t="shared" si="23"/>
        <v>-6048954.79372722</v>
      </c>
      <c r="R91" s="16">
        <f t="shared" si="24"/>
        <v>0</v>
      </c>
      <c r="S91" s="16">
        <f>'OLS Model'!$B$12*I91</f>
        <v>0</v>
      </c>
      <c r="T91" s="16">
        <f t="shared" si="25"/>
        <v>-2444294.0915311999</v>
      </c>
      <c r="U91" s="16">
        <f t="shared" si="26"/>
        <v>31031753.595498268</v>
      </c>
    </row>
    <row r="92" spans="1:21">
      <c r="A92" s="17">
        <f>'Monthly Data'!A92</f>
        <v>41091</v>
      </c>
      <c r="B92" s="18">
        <f>'Monthly Data'!B92</f>
        <v>32673879.188200943</v>
      </c>
      <c r="C92" s="16">
        <f>'Monthly Data'!C92</f>
        <v>0</v>
      </c>
      <c r="D92" s="16">
        <f>'Monthly Data'!D92</f>
        <v>161</v>
      </c>
      <c r="E92" s="16">
        <f>'Monthly Data'!E92</f>
        <v>267</v>
      </c>
      <c r="F92" s="16">
        <f>'Monthly Data'!F92</f>
        <v>21</v>
      </c>
      <c r="G92" s="16">
        <f>'Monthly Data'!G92</f>
        <v>31</v>
      </c>
      <c r="H92" s="16">
        <f>'Monthly Data'!H92</f>
        <v>0</v>
      </c>
      <c r="I92" s="16">
        <f>'Monthly Data'!I92</f>
        <v>0</v>
      </c>
      <c r="J92" s="16">
        <f>'Monthly Data'!J92</f>
        <v>8</v>
      </c>
      <c r="L92" s="16">
        <f t="shared" si="18"/>
        <v>-9441865.3761576209</v>
      </c>
      <c r="M92" s="16">
        <f t="shared" si="19"/>
        <v>0</v>
      </c>
      <c r="N92" s="16">
        <f t="shared" si="20"/>
        <v>2948717.3912773747</v>
      </c>
      <c r="O92" s="16">
        <f t="shared" si="21"/>
        <v>30754847.462377746</v>
      </c>
      <c r="P92" s="16">
        <f t="shared" si="22"/>
        <v>17040650.966427311</v>
      </c>
      <c r="Q92" s="16">
        <f t="shared" si="23"/>
        <v>-6250586.6201847941</v>
      </c>
      <c r="R92" s="16">
        <f t="shared" si="24"/>
        <v>0</v>
      </c>
      <c r="S92" s="16">
        <f>'OLS Model'!$B$12*I92</f>
        <v>0</v>
      </c>
      <c r="T92" s="16">
        <f t="shared" si="25"/>
        <v>-2444294.0915311999</v>
      </c>
      <c r="U92" s="16">
        <f t="shared" si="26"/>
        <v>32607469.732208822</v>
      </c>
    </row>
    <row r="93" spans="1:21">
      <c r="A93" s="17">
        <f>'Monthly Data'!A93</f>
        <v>41122</v>
      </c>
      <c r="B93" s="18">
        <f>'Monthly Data'!B93</f>
        <v>33207960.610965997</v>
      </c>
      <c r="C93" s="16">
        <f>'Monthly Data'!C93</f>
        <v>7.8</v>
      </c>
      <c r="D93" s="16">
        <f>'Monthly Data'!D93</f>
        <v>79.599999999999994</v>
      </c>
      <c r="E93" s="16">
        <f>'Monthly Data'!E93</f>
        <v>269.3</v>
      </c>
      <c r="F93" s="16">
        <f>'Monthly Data'!F93</f>
        <v>22</v>
      </c>
      <c r="G93" s="16">
        <f>'Monthly Data'!G93</f>
        <v>31</v>
      </c>
      <c r="H93" s="16">
        <f>'Monthly Data'!H93</f>
        <v>0</v>
      </c>
      <c r="I93" s="16">
        <f>'Monthly Data'!I93</f>
        <v>0</v>
      </c>
      <c r="J93" s="16">
        <f>'Monthly Data'!J93</f>
        <v>8</v>
      </c>
      <c r="L93" s="16">
        <f t="shared" si="18"/>
        <v>-9441865.3761576209</v>
      </c>
      <c r="M93" s="16">
        <f t="shared" si="19"/>
        <v>24811.970179322041</v>
      </c>
      <c r="N93" s="16">
        <f t="shared" si="20"/>
        <v>1457875.1822712983</v>
      </c>
      <c r="O93" s="16">
        <f t="shared" si="21"/>
        <v>31019776.859993737</v>
      </c>
      <c r="P93" s="16">
        <f t="shared" si="22"/>
        <v>17852110.536257185</v>
      </c>
      <c r="Q93" s="16">
        <f t="shared" si="23"/>
        <v>-6250586.6201847941</v>
      </c>
      <c r="R93" s="16">
        <f t="shared" si="24"/>
        <v>0</v>
      </c>
      <c r="S93" s="16">
        <f>'OLS Model'!$B$12*I93</f>
        <v>0</v>
      </c>
      <c r="T93" s="16">
        <f t="shared" si="25"/>
        <v>-2444294.0915311999</v>
      </c>
      <c r="U93" s="16">
        <f t="shared" si="26"/>
        <v>32217828.460827928</v>
      </c>
    </row>
    <row r="94" spans="1:21">
      <c r="A94" s="17">
        <f>'Monthly Data'!A94</f>
        <v>41153</v>
      </c>
      <c r="B94" s="18">
        <f>'Monthly Data'!B94</f>
        <v>30143633.786629554</v>
      </c>
      <c r="C94" s="16">
        <f>'Monthly Data'!C94</f>
        <v>103.4</v>
      </c>
      <c r="D94" s="16">
        <f>'Monthly Data'!D94</f>
        <v>27.7</v>
      </c>
      <c r="E94" s="16">
        <f>'Monthly Data'!E94</f>
        <v>267.2</v>
      </c>
      <c r="F94" s="16">
        <f>'Monthly Data'!F94</f>
        <v>19</v>
      </c>
      <c r="G94" s="16">
        <f>'Monthly Data'!G94</f>
        <v>30</v>
      </c>
      <c r="H94" s="16">
        <f>'Monthly Data'!H94</f>
        <v>0</v>
      </c>
      <c r="I94" s="16">
        <f>'Monthly Data'!I94</f>
        <v>1</v>
      </c>
      <c r="J94" s="16">
        <f>'Monthly Data'!J94</f>
        <v>8</v>
      </c>
      <c r="L94" s="16">
        <f t="shared" si="18"/>
        <v>-9441865.3761576209</v>
      </c>
      <c r="M94" s="16">
        <f t="shared" si="19"/>
        <v>328917.65596691018</v>
      </c>
      <c r="N94" s="16">
        <f t="shared" si="20"/>
        <v>507325.91141852969</v>
      </c>
      <c r="O94" s="16">
        <f t="shared" si="21"/>
        <v>30777884.801300876</v>
      </c>
      <c r="P94" s="16">
        <f t="shared" si="22"/>
        <v>15417731.826767568</v>
      </c>
      <c r="Q94" s="16">
        <f t="shared" si="23"/>
        <v>-6048954.79372722</v>
      </c>
      <c r="R94" s="16">
        <f t="shared" si="24"/>
        <v>0</v>
      </c>
      <c r="S94" s="16">
        <f>'OLS Model'!$B$12*I94</f>
        <v>952605.93361401104</v>
      </c>
      <c r="T94" s="16">
        <f t="shared" si="25"/>
        <v>-2444294.0915311999</v>
      </c>
      <c r="U94" s="16">
        <f t="shared" si="26"/>
        <v>30049351.86765185</v>
      </c>
    </row>
    <row r="95" spans="1:21">
      <c r="A95" s="17">
        <f>'Monthly Data'!A95</f>
        <v>41183</v>
      </c>
      <c r="B95" s="18">
        <f>'Monthly Data'!B95</f>
        <v>31754112.792993777</v>
      </c>
      <c r="C95" s="16">
        <f>'Monthly Data'!C95</f>
        <v>250.5</v>
      </c>
      <c r="D95" s="16">
        <f>'Monthly Data'!D95</f>
        <v>0.7</v>
      </c>
      <c r="E95" s="16">
        <f>'Monthly Data'!E95</f>
        <v>261.39999999999998</v>
      </c>
      <c r="F95" s="16">
        <f>'Monthly Data'!F95</f>
        <v>22</v>
      </c>
      <c r="G95" s="16">
        <f>'Monthly Data'!G95</f>
        <v>31</v>
      </c>
      <c r="H95" s="16">
        <f>'Monthly Data'!H95</f>
        <v>0</v>
      </c>
      <c r="I95" s="16">
        <f>'Monthly Data'!I95</f>
        <v>1</v>
      </c>
      <c r="J95" s="16">
        <f>'Monthly Data'!J95</f>
        <v>8</v>
      </c>
      <c r="L95" s="16">
        <f t="shared" si="18"/>
        <v>-9441865.3761576209</v>
      </c>
      <c r="M95" s="16">
        <f t="shared" si="19"/>
        <v>796845.96537438093</v>
      </c>
      <c r="N95" s="16">
        <f t="shared" si="20"/>
        <v>12820.51039685815</v>
      </c>
      <c r="O95" s="16">
        <f t="shared" si="21"/>
        <v>30109801.972530123</v>
      </c>
      <c r="P95" s="16">
        <f t="shared" si="22"/>
        <v>17852110.536257185</v>
      </c>
      <c r="Q95" s="16">
        <f t="shared" si="23"/>
        <v>-6250586.6201847941</v>
      </c>
      <c r="R95" s="16">
        <f t="shared" si="24"/>
        <v>0</v>
      </c>
      <c r="S95" s="16">
        <f>'OLS Model'!$B$12*I95</f>
        <v>952605.93361401104</v>
      </c>
      <c r="T95" s="16">
        <f t="shared" si="25"/>
        <v>-2444294.0915311999</v>
      </c>
      <c r="U95" s="16">
        <f t="shared" si="26"/>
        <v>31587438.830298942</v>
      </c>
    </row>
    <row r="96" spans="1:21">
      <c r="A96" s="17">
        <f>'Monthly Data'!A96</f>
        <v>41214</v>
      </c>
      <c r="B96" s="18">
        <f>'Monthly Data'!B96</f>
        <v>31052952.606975973</v>
      </c>
      <c r="C96" s="16">
        <f>'Monthly Data'!C96</f>
        <v>420.4</v>
      </c>
      <c r="D96" s="16">
        <f>'Monthly Data'!D96</f>
        <v>0</v>
      </c>
      <c r="E96" s="16">
        <f>'Monthly Data'!E96</f>
        <v>256.3</v>
      </c>
      <c r="F96" s="16">
        <f>'Monthly Data'!F96</f>
        <v>22</v>
      </c>
      <c r="G96" s="16">
        <f>'Monthly Data'!G96</f>
        <v>30</v>
      </c>
      <c r="H96" s="16">
        <f>'Monthly Data'!H96</f>
        <v>0</v>
      </c>
      <c r="I96" s="16">
        <f>'Monthly Data'!I96</f>
        <v>1</v>
      </c>
      <c r="J96" s="16">
        <f>'Monthly Data'!J96</f>
        <v>8</v>
      </c>
      <c r="L96" s="16">
        <f t="shared" si="18"/>
        <v>-9441865.3761576209</v>
      </c>
      <c r="M96" s="16">
        <f t="shared" si="19"/>
        <v>1337301.5722291006</v>
      </c>
      <c r="N96" s="16">
        <f t="shared" si="20"/>
        <v>0</v>
      </c>
      <c r="O96" s="16">
        <f t="shared" si="21"/>
        <v>29522349.829990327</v>
      </c>
      <c r="P96" s="16">
        <f t="shared" si="22"/>
        <v>17852110.536257185</v>
      </c>
      <c r="Q96" s="16">
        <f t="shared" si="23"/>
        <v>-6048954.79372722</v>
      </c>
      <c r="R96" s="16">
        <f t="shared" si="24"/>
        <v>0</v>
      </c>
      <c r="S96" s="16">
        <f>'OLS Model'!$B$12*I96</f>
        <v>952605.93361401104</v>
      </c>
      <c r="T96" s="16">
        <f t="shared" si="25"/>
        <v>-2444294.0915311999</v>
      </c>
      <c r="U96" s="16">
        <f t="shared" si="26"/>
        <v>31729253.610674586</v>
      </c>
    </row>
    <row r="97" spans="1:21">
      <c r="A97" s="17">
        <f>'Monthly Data'!A97</f>
        <v>41244</v>
      </c>
      <c r="B97" s="18">
        <f>'Monthly Data'!B97</f>
        <v>27355168.154814415</v>
      </c>
      <c r="C97" s="16">
        <f>'Monthly Data'!C97</f>
        <v>535.9</v>
      </c>
      <c r="D97" s="16">
        <f>'Monthly Data'!D97</f>
        <v>0</v>
      </c>
      <c r="E97" s="16">
        <f>'Monthly Data'!E97</f>
        <v>254.9</v>
      </c>
      <c r="F97" s="16">
        <f>'Monthly Data'!F97</f>
        <v>19</v>
      </c>
      <c r="G97" s="16">
        <f>'Monthly Data'!G97</f>
        <v>31</v>
      </c>
      <c r="H97" s="16">
        <f>'Monthly Data'!H97</f>
        <v>0</v>
      </c>
      <c r="I97" s="16">
        <f>'Monthly Data'!I97</f>
        <v>0</v>
      </c>
      <c r="J97" s="16">
        <f>'Monthly Data'!J97</f>
        <v>8</v>
      </c>
      <c r="L97" s="16">
        <f t="shared" si="18"/>
        <v>-9441865.3761576209</v>
      </c>
      <c r="M97" s="16">
        <f t="shared" si="19"/>
        <v>1704709.5921921385</v>
      </c>
      <c r="N97" s="16">
        <f t="shared" si="20"/>
        <v>0</v>
      </c>
      <c r="O97" s="16">
        <f t="shared" si="21"/>
        <v>29361088.45752842</v>
      </c>
      <c r="P97" s="16">
        <f t="shared" si="22"/>
        <v>15417731.826767568</v>
      </c>
      <c r="Q97" s="16">
        <f t="shared" si="23"/>
        <v>-6250586.6201847941</v>
      </c>
      <c r="R97" s="16">
        <f t="shared" si="24"/>
        <v>0</v>
      </c>
      <c r="S97" s="16">
        <f>'OLS Model'!$B$12*I97</f>
        <v>0</v>
      </c>
      <c r="T97" s="16">
        <f t="shared" si="25"/>
        <v>-2444294.0915311999</v>
      </c>
      <c r="U97" s="16">
        <f t="shared" si="26"/>
        <v>28346783.788614515</v>
      </c>
    </row>
    <row r="98" spans="1:21">
      <c r="A98" s="17">
        <f>'Monthly Data'!A98</f>
        <v>41275</v>
      </c>
      <c r="B98" s="18">
        <f>'Monthly Data'!B98</f>
        <v>31454796.749053448</v>
      </c>
      <c r="C98" s="16">
        <f>'Monthly Data'!C98</f>
        <v>657.4</v>
      </c>
      <c r="D98" s="16">
        <f>'Monthly Data'!D98</f>
        <v>0</v>
      </c>
      <c r="E98" s="16">
        <f>'Monthly Data'!E98</f>
        <v>253.9</v>
      </c>
      <c r="F98" s="16">
        <f>'Monthly Data'!F98</f>
        <v>22</v>
      </c>
      <c r="G98" s="16">
        <f>'Monthly Data'!G98</f>
        <v>31</v>
      </c>
      <c r="H98" s="16">
        <f>'Monthly Data'!H98</f>
        <v>0</v>
      </c>
      <c r="I98" s="16">
        <f>'Monthly Data'!I98</f>
        <v>0</v>
      </c>
      <c r="J98" s="16">
        <f>'Monthly Data'!J98</f>
        <v>9</v>
      </c>
      <c r="L98" s="16">
        <f t="shared" ref="L98:L109" si="27">const</f>
        <v>-9441865.3761576209</v>
      </c>
      <c r="M98" s="16">
        <f t="shared" ref="M98:M109" si="28">LondonHDD*C98</f>
        <v>2091203.7430623474</v>
      </c>
      <c r="N98" s="16">
        <f t="shared" ref="N98:N109" si="29">LondonCDD*D98</f>
        <v>0</v>
      </c>
      <c r="O98" s="16">
        <f t="shared" ref="O98:O109" si="30">LONFTE*E98</f>
        <v>29245901.762912773</v>
      </c>
      <c r="P98" s="16">
        <f t="shared" ref="P98:P109" si="31">PeakDays*F98</f>
        <v>17852110.536257185</v>
      </c>
      <c r="Q98" s="16">
        <f t="shared" ref="Q98:Q109" si="32">WorkDays*G98</f>
        <v>-6250586.6201847941</v>
      </c>
      <c r="R98" s="16">
        <f t="shared" ref="R98:R109" si="33">Shoulder1*H98</f>
        <v>0</v>
      </c>
      <c r="S98" s="16">
        <f>'OLS Model'!$B$12*I98</f>
        <v>0</v>
      </c>
      <c r="T98" s="16">
        <f t="shared" ref="T98:T109" si="34">Increment*J98</f>
        <v>-2749830.8529725997</v>
      </c>
      <c r="U98" s="16">
        <f t="shared" ref="U98:U109" si="35">SUM(L98:T98)</f>
        <v>30746933.192917291</v>
      </c>
    </row>
    <row r="99" spans="1:21">
      <c r="A99" s="17">
        <f>'Monthly Data'!A99</f>
        <v>41306</v>
      </c>
      <c r="B99" s="18">
        <f>'Monthly Data'!B99</f>
        <v>28621464.973133311</v>
      </c>
      <c r="C99" s="16">
        <f>'Monthly Data'!C99</f>
        <v>657</v>
      </c>
      <c r="D99" s="16">
        <f>'Monthly Data'!D99</f>
        <v>0</v>
      </c>
      <c r="E99" s="16">
        <f>'Monthly Data'!E99</f>
        <v>249.1</v>
      </c>
      <c r="F99" s="16">
        <f>'Monthly Data'!F99</f>
        <v>19</v>
      </c>
      <c r="G99" s="16">
        <f>'Monthly Data'!G99</f>
        <v>28</v>
      </c>
      <c r="H99" s="16">
        <f>'Monthly Data'!H99</f>
        <v>0</v>
      </c>
      <c r="I99" s="16">
        <f>'Monthly Data'!I99</f>
        <v>0</v>
      </c>
      <c r="J99" s="16">
        <f>'Monthly Data'!J99</f>
        <v>9</v>
      </c>
      <c r="L99" s="16">
        <f t="shared" si="27"/>
        <v>-9441865.3761576209</v>
      </c>
      <c r="M99" s="16">
        <f t="shared" si="28"/>
        <v>2089931.3343352028</v>
      </c>
      <c r="N99" s="16">
        <f t="shared" si="29"/>
        <v>0</v>
      </c>
      <c r="O99" s="16">
        <f t="shared" si="30"/>
        <v>28693005.628757667</v>
      </c>
      <c r="P99" s="16">
        <f t="shared" si="31"/>
        <v>15417731.826767568</v>
      </c>
      <c r="Q99" s="16">
        <f t="shared" si="32"/>
        <v>-5645691.140812072</v>
      </c>
      <c r="R99" s="16">
        <f t="shared" si="33"/>
        <v>0</v>
      </c>
      <c r="S99" s="16">
        <f>'OLS Model'!$B$12*I99</f>
        <v>0</v>
      </c>
      <c r="T99" s="16">
        <f t="shared" si="34"/>
        <v>-2749830.8529725997</v>
      </c>
      <c r="U99" s="16">
        <f t="shared" si="35"/>
        <v>28363281.419918142</v>
      </c>
    </row>
    <row r="100" spans="1:21">
      <c r="A100" s="17">
        <f>'Monthly Data'!A100</f>
        <v>41334</v>
      </c>
      <c r="B100" s="18">
        <f>'Monthly Data'!B100</f>
        <v>30079625.096221432</v>
      </c>
      <c r="C100" s="16">
        <f>'Monthly Data'!C100</f>
        <v>581.9</v>
      </c>
      <c r="D100" s="16">
        <f>'Monthly Data'!D100</f>
        <v>0</v>
      </c>
      <c r="E100" s="16">
        <f>'Monthly Data'!E100</f>
        <v>247.6</v>
      </c>
      <c r="F100" s="16">
        <f>'Monthly Data'!F100</f>
        <v>20</v>
      </c>
      <c r="G100" s="16">
        <f>'Monthly Data'!G100</f>
        <v>31</v>
      </c>
      <c r="H100" s="16">
        <f>'Monthly Data'!H100</f>
        <v>1</v>
      </c>
      <c r="I100" s="16">
        <f>'Monthly Data'!I100</f>
        <v>0</v>
      </c>
      <c r="J100" s="16">
        <f>'Monthly Data'!J100</f>
        <v>9</v>
      </c>
      <c r="L100" s="16">
        <f t="shared" si="27"/>
        <v>-9441865.3761576209</v>
      </c>
      <c r="M100" s="16">
        <f t="shared" si="28"/>
        <v>1851036.5958137815</v>
      </c>
      <c r="N100" s="16">
        <f t="shared" si="29"/>
        <v>0</v>
      </c>
      <c r="O100" s="16">
        <f t="shared" si="30"/>
        <v>28520225.586834196</v>
      </c>
      <c r="P100" s="16">
        <f t="shared" si="31"/>
        <v>16229191.396597439</v>
      </c>
      <c r="Q100" s="16">
        <f t="shared" si="32"/>
        <v>-6250586.6201847941</v>
      </c>
      <c r="R100" s="16">
        <f t="shared" si="33"/>
        <v>1282219.2534505399</v>
      </c>
      <c r="S100" s="16">
        <f>'OLS Model'!$B$12*I100</f>
        <v>0</v>
      </c>
      <c r="T100" s="16">
        <f t="shared" si="34"/>
        <v>-2749830.8529725997</v>
      </c>
      <c r="U100" s="16">
        <f t="shared" si="35"/>
        <v>29440389.983380936</v>
      </c>
    </row>
    <row r="101" spans="1:21">
      <c r="A101" s="17">
        <f>'Monthly Data'!A101</f>
        <v>41365</v>
      </c>
      <c r="B101" s="18">
        <f>'Monthly Data'!B101</f>
        <v>29557113.807281584</v>
      </c>
      <c r="C101" s="16">
        <f>'Monthly Data'!C101</f>
        <v>362.2</v>
      </c>
      <c r="D101" s="16">
        <f>'Monthly Data'!D101</f>
        <v>0</v>
      </c>
      <c r="E101" s="16">
        <f>'Monthly Data'!E101</f>
        <v>248.1</v>
      </c>
      <c r="F101" s="16">
        <f>'Monthly Data'!F101</f>
        <v>21</v>
      </c>
      <c r="G101" s="16">
        <f>'Monthly Data'!G101</f>
        <v>30</v>
      </c>
      <c r="H101" s="16">
        <f>'Monthly Data'!H101</f>
        <v>1</v>
      </c>
      <c r="I101" s="16">
        <f>'Monthly Data'!I101</f>
        <v>0</v>
      </c>
      <c r="J101" s="16">
        <f>'Monthly Data'!J101</f>
        <v>9</v>
      </c>
      <c r="L101" s="16">
        <f t="shared" si="27"/>
        <v>-9441865.3761576209</v>
      </c>
      <c r="M101" s="16">
        <f t="shared" si="28"/>
        <v>1152166.1024295441</v>
      </c>
      <c r="N101" s="16">
        <f t="shared" si="29"/>
        <v>0</v>
      </c>
      <c r="O101" s="16">
        <f t="shared" si="30"/>
        <v>28577818.93414202</v>
      </c>
      <c r="P101" s="16">
        <f t="shared" si="31"/>
        <v>17040650.966427311</v>
      </c>
      <c r="Q101" s="16">
        <f t="shared" si="32"/>
        <v>-6048954.79372722</v>
      </c>
      <c r="R101" s="16">
        <f t="shared" si="33"/>
        <v>1282219.2534505399</v>
      </c>
      <c r="S101" s="16">
        <f>'OLS Model'!$B$12*I101</f>
        <v>0</v>
      </c>
      <c r="T101" s="16">
        <f t="shared" si="34"/>
        <v>-2749830.8529725997</v>
      </c>
      <c r="U101" s="16">
        <f t="shared" si="35"/>
        <v>29812204.233591974</v>
      </c>
    </row>
    <row r="102" spans="1:21">
      <c r="A102" s="17">
        <f>'Monthly Data'!A102</f>
        <v>41395</v>
      </c>
      <c r="B102" s="18">
        <f>'Monthly Data'!B102</f>
        <v>29892333.306250855</v>
      </c>
      <c r="C102" s="16">
        <f>'Monthly Data'!C102</f>
        <v>122.2</v>
      </c>
      <c r="D102" s="16">
        <f>'Monthly Data'!D102</f>
        <v>27</v>
      </c>
      <c r="E102" s="16">
        <f>'Monthly Data'!E102</f>
        <v>255.6</v>
      </c>
      <c r="F102" s="16">
        <f>'Monthly Data'!F102</f>
        <v>22</v>
      </c>
      <c r="G102" s="16">
        <f>'Monthly Data'!G102</f>
        <v>31</v>
      </c>
      <c r="H102" s="16">
        <f>'Monthly Data'!H102</f>
        <v>1</v>
      </c>
      <c r="I102" s="16">
        <f>'Monthly Data'!I102</f>
        <v>0</v>
      </c>
      <c r="J102" s="16">
        <f>'Monthly Data'!J102</f>
        <v>9</v>
      </c>
      <c r="L102" s="16">
        <f t="shared" si="27"/>
        <v>-9441865.3761576209</v>
      </c>
      <c r="M102" s="16">
        <f t="shared" si="28"/>
        <v>388720.86614271201</v>
      </c>
      <c r="N102" s="16">
        <f t="shared" si="29"/>
        <v>494505.40102167154</v>
      </c>
      <c r="O102" s="16">
        <f t="shared" si="30"/>
        <v>29441719.14375937</v>
      </c>
      <c r="P102" s="16">
        <f t="shared" si="31"/>
        <v>17852110.536257185</v>
      </c>
      <c r="Q102" s="16">
        <f t="shared" si="32"/>
        <v>-6250586.6201847941</v>
      </c>
      <c r="R102" s="16">
        <f t="shared" si="33"/>
        <v>1282219.2534505399</v>
      </c>
      <c r="S102" s="16">
        <f>'OLS Model'!$B$12*I102</f>
        <v>0</v>
      </c>
      <c r="T102" s="16">
        <f t="shared" si="34"/>
        <v>-2749830.8529725997</v>
      </c>
      <c r="U102" s="16">
        <f t="shared" si="35"/>
        <v>31016992.351316463</v>
      </c>
    </row>
    <row r="103" spans="1:21">
      <c r="A103" s="17">
        <f>'Monthly Data'!A103</f>
        <v>41426</v>
      </c>
      <c r="B103" s="18">
        <f>'Monthly Data'!B103</f>
        <v>29757587.90078669</v>
      </c>
      <c r="C103" s="16">
        <f>'Monthly Data'!C103</f>
        <v>41.1</v>
      </c>
      <c r="D103" s="16">
        <f>'Monthly Data'!D103</f>
        <v>52.7</v>
      </c>
      <c r="E103" s="16">
        <f>'Monthly Data'!E103</f>
        <v>263</v>
      </c>
      <c r="F103" s="16">
        <f>'Monthly Data'!F103</f>
        <v>20</v>
      </c>
      <c r="G103" s="16">
        <f>'Monthly Data'!G103</f>
        <v>30</v>
      </c>
      <c r="H103" s="16">
        <f>'Monthly Data'!H103</f>
        <v>0</v>
      </c>
      <c r="I103" s="16">
        <f>'Monthly Data'!I103</f>
        <v>0</v>
      </c>
      <c r="J103" s="16">
        <f>'Monthly Data'!J103</f>
        <v>9</v>
      </c>
      <c r="L103" s="16">
        <f t="shared" si="27"/>
        <v>-9441865.3761576209</v>
      </c>
      <c r="M103" s="16">
        <f t="shared" si="28"/>
        <v>130739.99671411999</v>
      </c>
      <c r="N103" s="16">
        <f t="shared" si="29"/>
        <v>965201.28273489233</v>
      </c>
      <c r="O103" s="16">
        <f t="shared" si="30"/>
        <v>30294100.683915161</v>
      </c>
      <c r="P103" s="16">
        <f t="shared" si="31"/>
        <v>16229191.396597439</v>
      </c>
      <c r="Q103" s="16">
        <f t="shared" si="32"/>
        <v>-6048954.79372722</v>
      </c>
      <c r="R103" s="16">
        <f t="shared" si="33"/>
        <v>0</v>
      </c>
      <c r="S103" s="16">
        <f>'OLS Model'!$B$12*I103</f>
        <v>0</v>
      </c>
      <c r="T103" s="16">
        <f t="shared" si="34"/>
        <v>-2749830.8529725997</v>
      </c>
      <c r="U103" s="16">
        <f t="shared" si="35"/>
        <v>29378582.337104175</v>
      </c>
    </row>
    <row r="104" spans="1:21">
      <c r="A104" s="17">
        <f>'Monthly Data'!A104</f>
        <v>41456</v>
      </c>
      <c r="B104" s="18">
        <f>'Monthly Data'!B104</f>
        <v>30029944.468078002</v>
      </c>
      <c r="C104" s="16">
        <f>'Monthly Data'!C104</f>
        <v>7.1</v>
      </c>
      <c r="D104" s="16">
        <f>'Monthly Data'!D104</f>
        <v>108.8</v>
      </c>
      <c r="E104" s="16">
        <f>'Monthly Data'!E104</f>
        <v>267.39999999999998</v>
      </c>
      <c r="F104" s="16">
        <f>'Monthly Data'!F104</f>
        <v>22</v>
      </c>
      <c r="G104" s="16">
        <f>'Monthly Data'!G104</f>
        <v>31</v>
      </c>
      <c r="H104" s="16">
        <f>'Monthly Data'!H104</f>
        <v>0</v>
      </c>
      <c r="I104" s="16">
        <f>'Monthly Data'!I104</f>
        <v>0</v>
      </c>
      <c r="J104" s="16">
        <f>'Monthly Data'!J104</f>
        <v>9</v>
      </c>
      <c r="L104" s="16">
        <f t="shared" si="27"/>
        <v>-9441865.3761576209</v>
      </c>
      <c r="M104" s="16">
        <f t="shared" si="28"/>
        <v>22585.25490681878</v>
      </c>
      <c r="N104" s="16">
        <f t="shared" si="29"/>
        <v>1992673.6159688097</v>
      </c>
      <c r="O104" s="16">
        <f t="shared" si="30"/>
        <v>30800922.140224002</v>
      </c>
      <c r="P104" s="16">
        <f t="shared" si="31"/>
        <v>17852110.536257185</v>
      </c>
      <c r="Q104" s="16">
        <f t="shared" si="32"/>
        <v>-6250586.6201847941</v>
      </c>
      <c r="R104" s="16">
        <f t="shared" si="33"/>
        <v>0</v>
      </c>
      <c r="S104" s="16">
        <f>'OLS Model'!$B$12*I104</f>
        <v>0</v>
      </c>
      <c r="T104" s="16">
        <f t="shared" si="34"/>
        <v>-2749830.8529725997</v>
      </c>
      <c r="U104" s="16">
        <f t="shared" si="35"/>
        <v>32226008.6980418</v>
      </c>
    </row>
    <row r="105" spans="1:21">
      <c r="A105" s="17">
        <f>'Monthly Data'!A105</f>
        <v>41487</v>
      </c>
      <c r="B105" s="18">
        <f>'Monthly Data'!B105</f>
        <v>31034762.655809991</v>
      </c>
      <c r="C105" s="16">
        <f>'Monthly Data'!C105</f>
        <v>18.399999999999999</v>
      </c>
      <c r="D105" s="16">
        <f>'Monthly Data'!D105</f>
        <v>57.5</v>
      </c>
      <c r="E105" s="16">
        <f>'Monthly Data'!E105</f>
        <v>266.5</v>
      </c>
      <c r="F105" s="16">
        <f>'Monthly Data'!F105</f>
        <v>21</v>
      </c>
      <c r="G105" s="16">
        <f>'Monthly Data'!G105</f>
        <v>31</v>
      </c>
      <c r="H105" s="16">
        <f>'Monthly Data'!H105</f>
        <v>0</v>
      </c>
      <c r="I105" s="16">
        <f>'Monthly Data'!I105</f>
        <v>0</v>
      </c>
      <c r="J105" s="16">
        <f>'Monthly Data'!J105</f>
        <v>9</v>
      </c>
      <c r="L105" s="16">
        <f t="shared" si="27"/>
        <v>-9441865.3761576209</v>
      </c>
      <c r="M105" s="16">
        <f t="shared" si="28"/>
        <v>58530.801448657119</v>
      </c>
      <c r="N105" s="16">
        <f t="shared" si="29"/>
        <v>1053113.3540276338</v>
      </c>
      <c r="O105" s="16">
        <f t="shared" si="30"/>
        <v>30697254.115069922</v>
      </c>
      <c r="P105" s="16">
        <f t="shared" si="31"/>
        <v>17040650.966427311</v>
      </c>
      <c r="Q105" s="16">
        <f t="shared" si="32"/>
        <v>-6250586.6201847941</v>
      </c>
      <c r="R105" s="16">
        <f t="shared" si="33"/>
        <v>0</v>
      </c>
      <c r="S105" s="16">
        <f>'OLS Model'!$B$12*I105</f>
        <v>0</v>
      </c>
      <c r="T105" s="16">
        <f t="shared" si="34"/>
        <v>-2749830.8529725997</v>
      </c>
      <c r="U105" s="16">
        <f t="shared" si="35"/>
        <v>30407266.387658503</v>
      </c>
    </row>
    <row r="106" spans="1:21">
      <c r="A106" s="17">
        <f>'Monthly Data'!A106</f>
        <v>41518</v>
      </c>
      <c r="B106" s="18">
        <f>'Monthly Data'!B106</f>
        <v>29984275.784078471</v>
      </c>
      <c r="C106" s="16">
        <f>'Monthly Data'!C106</f>
        <v>94.9</v>
      </c>
      <c r="D106" s="16">
        <f>'Monthly Data'!D106</f>
        <v>26</v>
      </c>
      <c r="E106" s="16">
        <f>'Monthly Data'!E106</f>
        <v>263.10000000000002</v>
      </c>
      <c r="F106" s="16">
        <f>'Monthly Data'!F106</f>
        <v>20</v>
      </c>
      <c r="G106" s="16">
        <f>'Monthly Data'!G106</f>
        <v>30</v>
      </c>
      <c r="H106" s="16">
        <f>'Monthly Data'!H106</f>
        <v>0</v>
      </c>
      <c r="I106" s="16">
        <f>'Monthly Data'!I106</f>
        <v>1</v>
      </c>
      <c r="J106" s="16">
        <f>'Monthly Data'!J106</f>
        <v>9</v>
      </c>
      <c r="L106" s="16">
        <f t="shared" si="27"/>
        <v>-9441865.3761576209</v>
      </c>
      <c r="M106" s="16">
        <f t="shared" si="28"/>
        <v>301878.97051508486</v>
      </c>
      <c r="N106" s="16">
        <f t="shared" si="29"/>
        <v>476190.38616901706</v>
      </c>
      <c r="O106" s="16">
        <f t="shared" si="30"/>
        <v>30305619.353376728</v>
      </c>
      <c r="P106" s="16">
        <f t="shared" si="31"/>
        <v>16229191.396597439</v>
      </c>
      <c r="Q106" s="16">
        <f t="shared" si="32"/>
        <v>-6048954.79372722</v>
      </c>
      <c r="R106" s="16">
        <f t="shared" si="33"/>
        <v>0</v>
      </c>
      <c r="S106" s="16">
        <f>'OLS Model'!$B$12*I106</f>
        <v>952605.93361401104</v>
      </c>
      <c r="T106" s="16">
        <f t="shared" si="34"/>
        <v>-2749830.8529725997</v>
      </c>
      <c r="U106" s="16">
        <f t="shared" si="35"/>
        <v>30024835.017414838</v>
      </c>
    </row>
    <row r="107" spans="1:21">
      <c r="A107" s="17">
        <f>'Monthly Data'!A107</f>
        <v>41548</v>
      </c>
      <c r="B107" s="18">
        <f>'Monthly Data'!B107</f>
        <v>31392134.936166354</v>
      </c>
      <c r="C107" s="16">
        <f>'Monthly Data'!C107</f>
        <v>184</v>
      </c>
      <c r="D107" s="16">
        <f>'Monthly Data'!D107</f>
        <v>2.6</v>
      </c>
      <c r="E107" s="16">
        <f>'Monthly Data'!E107</f>
        <v>259.39999999999998</v>
      </c>
      <c r="F107" s="16">
        <f>'Monthly Data'!F107</f>
        <v>22</v>
      </c>
      <c r="G107" s="16">
        <f>'Monthly Data'!G107</f>
        <v>31</v>
      </c>
      <c r="H107" s="16">
        <f>'Monthly Data'!H107</f>
        <v>0</v>
      </c>
      <c r="I107" s="16">
        <f>'Monthly Data'!I107</f>
        <v>1</v>
      </c>
      <c r="J107" s="16">
        <f>'Monthly Data'!J107</f>
        <v>9</v>
      </c>
      <c r="L107" s="16">
        <f t="shared" si="27"/>
        <v>-9441865.3761576209</v>
      </c>
      <c r="M107" s="16">
        <f t="shared" si="28"/>
        <v>585308.01448657119</v>
      </c>
      <c r="N107" s="16">
        <f t="shared" si="29"/>
        <v>47619.038616901707</v>
      </c>
      <c r="O107" s="16">
        <f t="shared" si="30"/>
        <v>29879428.583298828</v>
      </c>
      <c r="P107" s="16">
        <f t="shared" si="31"/>
        <v>17852110.536257185</v>
      </c>
      <c r="Q107" s="16">
        <f t="shared" si="32"/>
        <v>-6250586.6201847941</v>
      </c>
      <c r="R107" s="16">
        <f t="shared" si="33"/>
        <v>0</v>
      </c>
      <c r="S107" s="16">
        <f>'OLS Model'!$B$12*I107</f>
        <v>952605.93361401104</v>
      </c>
      <c r="T107" s="16">
        <f t="shared" si="34"/>
        <v>-2749830.8529725997</v>
      </c>
      <c r="U107" s="16">
        <f t="shared" si="35"/>
        <v>30874789.256958481</v>
      </c>
    </row>
    <row r="108" spans="1:21">
      <c r="A108" s="17">
        <f>'Monthly Data'!A108</f>
        <v>41579</v>
      </c>
      <c r="B108" s="18">
        <f>'Monthly Data'!B108</f>
        <v>30556913.865457237</v>
      </c>
      <c r="C108" s="16">
        <f>'Monthly Data'!C108</f>
        <v>492.1</v>
      </c>
      <c r="D108" s="16">
        <f>'Monthly Data'!D108</f>
        <v>0</v>
      </c>
      <c r="E108" s="16">
        <f>'Monthly Data'!E108</f>
        <v>259.10000000000002</v>
      </c>
      <c r="F108" s="16">
        <f>'Monthly Data'!F108</f>
        <v>21</v>
      </c>
      <c r="G108" s="16">
        <f>'Monthly Data'!G108</f>
        <v>30</v>
      </c>
      <c r="H108" s="16">
        <f>'Monthly Data'!H108</f>
        <v>0</v>
      </c>
      <c r="I108" s="16">
        <f>'Monthly Data'!I108</f>
        <v>1</v>
      </c>
      <c r="J108" s="16">
        <f>'Monthly Data'!J108</f>
        <v>9</v>
      </c>
      <c r="L108" s="16">
        <f t="shared" si="27"/>
        <v>-9441865.3761576209</v>
      </c>
      <c r="M108" s="16">
        <f t="shared" si="28"/>
        <v>1565380.8365697919</v>
      </c>
      <c r="N108" s="16">
        <f t="shared" si="29"/>
        <v>0</v>
      </c>
      <c r="O108" s="16">
        <f t="shared" si="30"/>
        <v>29844872.574914139</v>
      </c>
      <c r="P108" s="16">
        <f t="shared" si="31"/>
        <v>17040650.966427311</v>
      </c>
      <c r="Q108" s="16">
        <f t="shared" si="32"/>
        <v>-6048954.79372722</v>
      </c>
      <c r="R108" s="16">
        <f t="shared" si="33"/>
        <v>0</v>
      </c>
      <c r="S108" s="16">
        <f>'OLS Model'!$B$12*I108</f>
        <v>952605.93361401104</v>
      </c>
      <c r="T108" s="16">
        <f t="shared" si="34"/>
        <v>-2749830.8529725997</v>
      </c>
      <c r="U108" s="16">
        <f t="shared" si="35"/>
        <v>31162859.288667809</v>
      </c>
    </row>
    <row r="109" spans="1:21">
      <c r="A109" s="17">
        <f>'Monthly Data'!A109</f>
        <v>41609</v>
      </c>
      <c r="B109" s="18">
        <f>'Monthly Data'!B109</f>
        <v>27592562.507682629</v>
      </c>
      <c r="C109" s="16">
        <f>'Monthly Data'!C109</f>
        <v>675.7</v>
      </c>
      <c r="D109" s="16">
        <f>'Monthly Data'!D109</f>
        <v>0</v>
      </c>
      <c r="E109" s="16">
        <f>'Monthly Data'!E109</f>
        <v>257.89999999999998</v>
      </c>
      <c r="F109" s="16">
        <f>'Monthly Data'!F109</f>
        <v>20</v>
      </c>
      <c r="G109" s="16">
        <f>'Monthly Data'!G109</f>
        <v>31</v>
      </c>
      <c r="H109" s="16">
        <f>'Monthly Data'!H109</f>
        <v>0</v>
      </c>
      <c r="I109" s="16">
        <f>'Monthly Data'!I109</f>
        <v>0</v>
      </c>
      <c r="J109" s="16">
        <f>'Monthly Data'!J109</f>
        <v>9</v>
      </c>
      <c r="L109" s="16">
        <f t="shared" si="27"/>
        <v>-9441865.3761576209</v>
      </c>
      <c r="M109" s="16">
        <f t="shared" si="28"/>
        <v>2149416.4423292186</v>
      </c>
      <c r="N109" s="16">
        <f t="shared" si="29"/>
        <v>0</v>
      </c>
      <c r="O109" s="16">
        <f t="shared" si="30"/>
        <v>29706648.541375358</v>
      </c>
      <c r="P109" s="16">
        <f t="shared" si="31"/>
        <v>16229191.396597439</v>
      </c>
      <c r="Q109" s="16">
        <f t="shared" si="32"/>
        <v>-6250586.6201847941</v>
      </c>
      <c r="R109" s="16">
        <f t="shared" si="33"/>
        <v>0</v>
      </c>
      <c r="S109" s="16">
        <f>'OLS Model'!$B$12*I109</f>
        <v>0</v>
      </c>
      <c r="T109" s="16">
        <f t="shared" si="34"/>
        <v>-2749830.8529725997</v>
      </c>
      <c r="U109" s="16">
        <f t="shared" si="35"/>
        <v>29642973.530986998</v>
      </c>
    </row>
    <row r="110" spans="1:21">
      <c r="B110" s="18"/>
    </row>
    <row r="111" spans="1:21" ht="15.75">
      <c r="B111" s="21"/>
    </row>
    <row r="112" spans="1:21">
      <c r="B112" s="22"/>
    </row>
    <row r="113" spans="2:2">
      <c r="B113" s="22"/>
    </row>
    <row r="114" spans="2:2">
      <c r="B114" s="22"/>
    </row>
    <row r="115" spans="2:2">
      <c r="B115" s="22"/>
    </row>
    <row r="116" spans="2:2">
      <c r="B116" s="22"/>
    </row>
    <row r="117" spans="2:2">
      <c r="B117" s="22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123"/>
  <sheetViews>
    <sheetView workbookViewId="0">
      <selection activeCell="E27" sqref="E27"/>
    </sheetView>
  </sheetViews>
  <sheetFormatPr defaultRowHeight="15"/>
  <cols>
    <col min="1" max="2" width="9.140625" style="16"/>
    <col min="3" max="3" width="15" style="16" customWidth="1"/>
    <col min="4" max="16384" width="9.140625" style="16"/>
  </cols>
  <sheetData>
    <row r="1" spans="1:5">
      <c r="A1" s="16" t="s">
        <v>34</v>
      </c>
      <c r="B1" s="16" t="s">
        <v>1</v>
      </c>
      <c r="C1" s="16" t="s">
        <v>35</v>
      </c>
      <c r="D1" s="16" t="s">
        <v>37</v>
      </c>
      <c r="E1" s="16" t="s">
        <v>38</v>
      </c>
    </row>
    <row r="2" spans="1:5">
      <c r="A2" s="17">
        <v>38353</v>
      </c>
      <c r="B2" s="25">
        <f t="shared" ref="B2:B33" si="0">YEAR(A2)</f>
        <v>2005</v>
      </c>
      <c r="C2" s="18">
        <f>'Monthly Data'!B2</f>
        <v>35760520.064938888</v>
      </c>
      <c r="D2" s="16">
        <f>'Predicted Monthly Data'!U2</f>
        <v>32969784.607921053</v>
      </c>
      <c r="E2" s="24">
        <f t="shared" ref="E2:E33" si="1">ABS(D2-C2)/C2</f>
        <v>7.8039565754357956E-2</v>
      </c>
    </row>
    <row r="3" spans="1:5">
      <c r="A3" s="17">
        <v>38384</v>
      </c>
      <c r="B3" s="25">
        <f t="shared" si="0"/>
        <v>2005</v>
      </c>
      <c r="C3" s="18">
        <f>'Monthly Data'!B3</f>
        <v>33282584.380056243</v>
      </c>
      <c r="D3" s="16">
        <f>'Predicted Monthly Data'!U3</f>
        <v>33166169.894963056</v>
      </c>
      <c r="E3" s="24">
        <f t="shared" si="1"/>
        <v>3.4977597822285103E-3</v>
      </c>
    </row>
    <row r="4" spans="1:5">
      <c r="A4" s="17">
        <v>38412</v>
      </c>
      <c r="B4" s="25">
        <f t="shared" si="0"/>
        <v>2005</v>
      </c>
      <c r="C4" s="18">
        <f>'Monthly Data'!B4</f>
        <v>35020005.949750938</v>
      </c>
      <c r="D4" s="16">
        <f>'Predicted Monthly Data'!U4</f>
        <v>34613147.871222235</v>
      </c>
      <c r="E4" s="24">
        <f t="shared" si="1"/>
        <v>1.1617875768281983E-2</v>
      </c>
    </row>
    <row r="5" spans="1:5">
      <c r="A5" s="17">
        <v>38443</v>
      </c>
      <c r="B5" s="25">
        <f t="shared" si="0"/>
        <v>2005</v>
      </c>
      <c r="C5" s="18">
        <f>'Monthly Data'!B5</f>
        <v>33245706.110530481</v>
      </c>
      <c r="D5" s="16">
        <f>'Predicted Monthly Data'!U5</f>
        <v>34003502.423395887</v>
      </c>
      <c r="E5" s="24">
        <f t="shared" si="1"/>
        <v>2.2793810134337213E-2</v>
      </c>
    </row>
    <row r="6" spans="1:5">
      <c r="A6" s="17">
        <v>38473</v>
      </c>
      <c r="B6" s="25">
        <f t="shared" si="0"/>
        <v>2005</v>
      </c>
      <c r="C6" s="18">
        <f>'Monthly Data'!B6</f>
        <v>33743322.006216019</v>
      </c>
      <c r="D6" s="16">
        <f>'Predicted Monthly Data'!U6</f>
        <v>33745717.763702042</v>
      </c>
      <c r="E6" s="24">
        <f t="shared" si="1"/>
        <v>7.0999455405774061E-5</v>
      </c>
    </row>
    <row r="7" spans="1:5">
      <c r="A7" s="17">
        <v>38504</v>
      </c>
      <c r="B7" s="25">
        <f t="shared" si="0"/>
        <v>2005</v>
      </c>
      <c r="C7" s="18">
        <f>'Monthly Data'!B7</f>
        <v>36587979.507661507</v>
      </c>
      <c r="D7" s="16">
        <f>'Predicted Monthly Data'!U7</f>
        <v>35686821.165613264</v>
      </c>
      <c r="E7" s="24">
        <f t="shared" si="1"/>
        <v>2.4629901792186708E-2</v>
      </c>
    </row>
    <row r="8" spans="1:5">
      <c r="A8" s="17">
        <v>38534</v>
      </c>
      <c r="B8" s="25">
        <f t="shared" si="0"/>
        <v>2005</v>
      </c>
      <c r="C8" s="18">
        <f>'Monthly Data'!B8</f>
        <v>32709248.999254607</v>
      </c>
      <c r="D8" s="16">
        <f>'Predicted Monthly Data'!U8</f>
        <v>34718596.469622448</v>
      </c>
      <c r="E8" s="24">
        <f t="shared" si="1"/>
        <v>6.1430559607578622E-2</v>
      </c>
    </row>
    <row r="9" spans="1:5">
      <c r="A9" s="17">
        <v>38565</v>
      </c>
      <c r="B9" s="25">
        <f t="shared" si="0"/>
        <v>2005</v>
      </c>
      <c r="C9" s="18">
        <f>'Monthly Data'!B9</f>
        <v>37603055.463514507</v>
      </c>
      <c r="D9" s="16">
        <f>'Predicted Monthly Data'!U9</f>
        <v>36090634.286795206</v>
      </c>
      <c r="E9" s="24">
        <f t="shared" si="1"/>
        <v>4.0220699038320769E-2</v>
      </c>
    </row>
    <row r="10" spans="1:5">
      <c r="A10" s="17">
        <v>38596</v>
      </c>
      <c r="B10" s="25">
        <f t="shared" si="0"/>
        <v>2005</v>
      </c>
      <c r="C10" s="18">
        <f>'Monthly Data'!B10</f>
        <v>35241494.209181152</v>
      </c>
      <c r="D10" s="16">
        <f>'Predicted Monthly Data'!U10</f>
        <v>34709461.194003977</v>
      </c>
      <c r="E10" s="24">
        <f t="shared" si="1"/>
        <v>1.5096778020228484E-2</v>
      </c>
    </row>
    <row r="11" spans="1:5">
      <c r="A11" s="17">
        <v>38626</v>
      </c>
      <c r="B11" s="25">
        <f t="shared" si="0"/>
        <v>2005</v>
      </c>
      <c r="C11" s="18">
        <f>'Monthly Data'!B11</f>
        <v>35365464.302791357</v>
      </c>
      <c r="D11" s="16">
        <f>'Predicted Monthly Data'!U11</f>
        <v>33031559.995349497</v>
      </c>
      <c r="E11" s="24">
        <f t="shared" si="1"/>
        <v>6.5993882830421319E-2</v>
      </c>
    </row>
    <row r="12" spans="1:5">
      <c r="A12" s="17">
        <v>38657</v>
      </c>
      <c r="B12" s="25">
        <f t="shared" si="0"/>
        <v>2005</v>
      </c>
      <c r="C12" s="18">
        <f>'Monthly Data'!B12</f>
        <v>34620066.057036527</v>
      </c>
      <c r="D12" s="16">
        <f>'Predicted Monthly Data'!U12</f>
        <v>34551647.490334436</v>
      </c>
      <c r="E12" s="24">
        <f t="shared" si="1"/>
        <v>1.9762690975046286E-3</v>
      </c>
    </row>
    <row r="13" spans="1:5">
      <c r="A13" s="17">
        <v>38687</v>
      </c>
      <c r="B13" s="25">
        <f t="shared" si="0"/>
        <v>2005</v>
      </c>
      <c r="C13" s="18">
        <f>'Monthly Data'!B13</f>
        <v>31948590.319067784</v>
      </c>
      <c r="D13" s="16">
        <f>'Predicted Monthly Data'!U13</f>
        <v>32644148.250797484</v>
      </c>
      <c r="E13" s="24">
        <f t="shared" si="1"/>
        <v>2.1771161881736379E-2</v>
      </c>
    </row>
    <row r="14" spans="1:5">
      <c r="A14" s="17">
        <v>38718</v>
      </c>
      <c r="B14" s="25">
        <f t="shared" si="0"/>
        <v>2006</v>
      </c>
      <c r="C14" s="18">
        <f>'Monthly Data'!B14</f>
        <v>35065430.684663229</v>
      </c>
      <c r="D14" s="16">
        <f>'Predicted Monthly Data'!U14</f>
        <v>32450178.849638257</v>
      </c>
      <c r="E14" s="24">
        <f t="shared" si="1"/>
        <v>7.4582053719614502E-2</v>
      </c>
    </row>
    <row r="15" spans="1:5">
      <c r="A15" s="17">
        <v>38749</v>
      </c>
      <c r="B15" s="25">
        <f t="shared" si="0"/>
        <v>2006</v>
      </c>
      <c r="C15" s="18">
        <f>'Monthly Data'!B15</f>
        <v>32706575.58220743</v>
      </c>
      <c r="D15" s="16">
        <f>'Predicted Monthly Data'!U15</f>
        <v>32117813.144435674</v>
      </c>
      <c r="E15" s="24">
        <f t="shared" si="1"/>
        <v>1.800134765842152E-2</v>
      </c>
    </row>
    <row r="16" spans="1:5">
      <c r="A16" s="17">
        <v>38777</v>
      </c>
      <c r="B16" s="25">
        <f t="shared" si="0"/>
        <v>2006</v>
      </c>
      <c r="C16" s="18">
        <f>'Monthly Data'!B16</f>
        <v>35840226.988315403</v>
      </c>
      <c r="D16" s="16">
        <f>'Predicted Monthly Data'!U16</f>
        <v>34865941.267925195</v>
      </c>
      <c r="E16" s="24">
        <f t="shared" si="1"/>
        <v>2.7184139227350423E-2</v>
      </c>
    </row>
    <row r="17" spans="1:5">
      <c r="A17" s="17">
        <v>38808</v>
      </c>
      <c r="B17" s="25">
        <f t="shared" si="0"/>
        <v>2006</v>
      </c>
      <c r="C17" s="18">
        <f>'Monthly Data'!B17</f>
        <v>32127631.665612552</v>
      </c>
      <c r="D17" s="16">
        <f>'Predicted Monthly Data'!U17</f>
        <v>30725859.446010023</v>
      </c>
      <c r="E17" s="24">
        <f t="shared" si="1"/>
        <v>4.36313586445558E-2</v>
      </c>
    </row>
    <row r="18" spans="1:5">
      <c r="A18" s="17">
        <v>38838</v>
      </c>
      <c r="B18" s="25">
        <f t="shared" si="0"/>
        <v>2006</v>
      </c>
      <c r="C18" s="18">
        <f>'Monthly Data'!B18</f>
        <v>34807518.815837182</v>
      </c>
      <c r="D18" s="16">
        <f>'Predicted Monthly Data'!U18</f>
        <v>34522818.795503952</v>
      </c>
      <c r="E18" s="24">
        <f t="shared" si="1"/>
        <v>8.1792678713914525E-3</v>
      </c>
    </row>
    <row r="19" spans="1:5">
      <c r="A19" s="17">
        <v>38869</v>
      </c>
      <c r="B19" s="25">
        <f t="shared" si="0"/>
        <v>2006</v>
      </c>
      <c r="C19" s="18">
        <f>'Monthly Data'!B19</f>
        <v>35338403.337846056</v>
      </c>
      <c r="D19" s="16">
        <f>'Predicted Monthly Data'!U19</f>
        <v>33829375.017939962</v>
      </c>
      <c r="E19" s="24">
        <f t="shared" si="1"/>
        <v>4.2702221305227522E-2</v>
      </c>
    </row>
    <row r="20" spans="1:5">
      <c r="A20" s="17">
        <v>38899</v>
      </c>
      <c r="B20" s="25">
        <f t="shared" si="0"/>
        <v>2006</v>
      </c>
      <c r="C20" s="18">
        <f>'Monthly Data'!B20</f>
        <v>33338653.176894248</v>
      </c>
      <c r="D20" s="16">
        <f>'Predicted Monthly Data'!U20</f>
        <v>33784773.687396452</v>
      </c>
      <c r="E20" s="24">
        <f t="shared" si="1"/>
        <v>1.3381479693708606E-2</v>
      </c>
    </row>
    <row r="21" spans="1:5">
      <c r="A21" s="17">
        <v>38930</v>
      </c>
      <c r="B21" s="25">
        <f t="shared" si="0"/>
        <v>2006</v>
      </c>
      <c r="C21" s="18">
        <f>'Monthly Data'!B21</f>
        <v>36966836.701800145</v>
      </c>
      <c r="D21" s="16">
        <f>'Predicted Monthly Data'!U21</f>
        <v>34295052.084074005</v>
      </c>
      <c r="E21" s="24">
        <f t="shared" si="1"/>
        <v>7.2275175700820343E-2</v>
      </c>
    </row>
    <row r="22" spans="1:5">
      <c r="A22" s="17">
        <v>38961</v>
      </c>
      <c r="B22" s="25">
        <f t="shared" si="0"/>
        <v>2006</v>
      </c>
      <c r="C22" s="18">
        <f>'Monthly Data'!B22</f>
        <v>33414985.155541372</v>
      </c>
      <c r="D22" s="16">
        <f>'Predicted Monthly Data'!U22</f>
        <v>32907739.651914969</v>
      </c>
      <c r="E22" s="24">
        <f t="shared" si="1"/>
        <v>1.5180180426992752E-2</v>
      </c>
    </row>
    <row r="23" spans="1:5">
      <c r="A23" s="17">
        <v>38991</v>
      </c>
      <c r="B23" s="25">
        <f t="shared" si="0"/>
        <v>2006</v>
      </c>
      <c r="C23" s="18">
        <f>'Monthly Data'!B23</f>
        <v>34502725.12435887</v>
      </c>
      <c r="D23" s="16">
        <f>'Predicted Monthly Data'!U23</f>
        <v>33874545.410849825</v>
      </c>
      <c r="E23" s="24">
        <f t="shared" si="1"/>
        <v>1.820666950928904E-2</v>
      </c>
    </row>
    <row r="24" spans="1:5">
      <c r="A24" s="17">
        <v>39022</v>
      </c>
      <c r="B24" s="25">
        <f t="shared" si="0"/>
        <v>2006</v>
      </c>
      <c r="C24" s="18">
        <f>'Monthly Data'!B24</f>
        <v>34819070.067077681</v>
      </c>
      <c r="D24" s="16">
        <f>'Predicted Monthly Data'!U24</f>
        <v>34688792.67391108</v>
      </c>
      <c r="E24" s="24">
        <f t="shared" si="1"/>
        <v>3.7415529167099224E-3</v>
      </c>
    </row>
    <row r="25" spans="1:5">
      <c r="A25" s="17">
        <v>39052</v>
      </c>
      <c r="B25" s="25">
        <f t="shared" si="0"/>
        <v>2006</v>
      </c>
      <c r="C25" s="18">
        <f>'Monthly Data'!B25</f>
        <v>30628855.049845826</v>
      </c>
      <c r="D25" s="16">
        <f>'Predicted Monthly Data'!U25</f>
        <v>31578049.524714503</v>
      </c>
      <c r="E25" s="24">
        <f t="shared" si="1"/>
        <v>3.0990204280373693E-2</v>
      </c>
    </row>
    <row r="26" spans="1:5">
      <c r="A26" s="17">
        <v>39083</v>
      </c>
      <c r="B26" s="25">
        <f t="shared" si="0"/>
        <v>2007</v>
      </c>
      <c r="C26" s="18">
        <f>'Monthly Data'!B26</f>
        <v>35962110.837939881</v>
      </c>
      <c r="D26" s="16">
        <f>'Predicted Monthly Data'!U26</f>
        <v>33657182.851680622</v>
      </c>
      <c r="E26" s="24">
        <f t="shared" si="1"/>
        <v>6.409323403306931E-2</v>
      </c>
    </row>
    <row r="27" spans="1:5">
      <c r="A27" s="17">
        <v>39114</v>
      </c>
      <c r="B27" s="25">
        <f t="shared" si="0"/>
        <v>2007</v>
      </c>
      <c r="C27" s="18">
        <f>'Monthly Data'!B27</f>
        <v>33141678.929544702</v>
      </c>
      <c r="D27" s="16">
        <f>'Predicted Monthly Data'!U27</f>
        <v>32725230.482122287</v>
      </c>
      <c r="E27" s="24">
        <f t="shared" si="1"/>
        <v>1.2565701584030649E-2</v>
      </c>
    </row>
    <row r="28" spans="1:5">
      <c r="A28" s="17">
        <v>39142</v>
      </c>
      <c r="B28" s="25">
        <f t="shared" si="0"/>
        <v>2007</v>
      </c>
      <c r="C28" s="18">
        <f>'Monthly Data'!B28</f>
        <v>35746999.2179965</v>
      </c>
      <c r="D28" s="16">
        <f>'Predicted Monthly Data'!U28</f>
        <v>33885277.209506512</v>
      </c>
      <c r="E28" s="24">
        <f t="shared" si="1"/>
        <v>5.2080511629427118E-2</v>
      </c>
    </row>
    <row r="29" spans="1:5">
      <c r="A29" s="17">
        <v>39173</v>
      </c>
      <c r="B29" s="25">
        <f t="shared" si="0"/>
        <v>2007</v>
      </c>
      <c r="C29" s="18">
        <f>'Monthly Data'!B29</f>
        <v>32385813.603487249</v>
      </c>
      <c r="D29" s="16">
        <f>'Predicted Monthly Data'!U29</f>
        <v>31490650.439455193</v>
      </c>
      <c r="E29" s="24">
        <f t="shared" si="1"/>
        <v>2.7640595199858349E-2</v>
      </c>
    </row>
    <row r="30" spans="1:5">
      <c r="A30" s="17">
        <v>39203</v>
      </c>
      <c r="B30" s="25">
        <f t="shared" si="0"/>
        <v>2007</v>
      </c>
      <c r="C30" s="18">
        <f>'Monthly Data'!B30</f>
        <v>34558424.709674537</v>
      </c>
      <c r="D30" s="16">
        <f>'Predicted Monthly Data'!U30</f>
        <v>33862031.858195662</v>
      </c>
      <c r="E30" s="24">
        <f t="shared" si="1"/>
        <v>2.0151174636265218E-2</v>
      </c>
    </row>
    <row r="31" spans="1:5">
      <c r="A31" s="17">
        <v>39234</v>
      </c>
      <c r="B31" s="25">
        <f t="shared" si="0"/>
        <v>2007</v>
      </c>
      <c r="C31" s="18">
        <f>'Monthly Data'!B31</f>
        <v>34409900.996462971</v>
      </c>
      <c r="D31" s="16">
        <f>'Predicted Monthly Data'!U31</f>
        <v>32908843.095888659</v>
      </c>
      <c r="E31" s="24">
        <f t="shared" si="1"/>
        <v>4.3622848572816494E-2</v>
      </c>
    </row>
    <row r="32" spans="1:5">
      <c r="A32" s="17">
        <v>39264</v>
      </c>
      <c r="B32" s="25">
        <f t="shared" si="0"/>
        <v>2007</v>
      </c>
      <c r="C32" s="18">
        <f>'Monthly Data'!B32</f>
        <v>32033151.863009609</v>
      </c>
      <c r="D32" s="16">
        <f>'Predicted Monthly Data'!U32</f>
        <v>33581935.679132737</v>
      </c>
      <c r="E32" s="24">
        <f t="shared" si="1"/>
        <v>4.8349404477790126E-2</v>
      </c>
    </row>
    <row r="33" spans="1:5">
      <c r="A33" s="17">
        <v>39295</v>
      </c>
      <c r="B33" s="25">
        <f t="shared" si="0"/>
        <v>2007</v>
      </c>
      <c r="C33" s="18">
        <f>'Monthly Data'!B33</f>
        <v>35594143.633139156</v>
      </c>
      <c r="D33" s="16">
        <f>'Predicted Monthly Data'!U33</f>
        <v>34979473.610863619</v>
      </c>
      <c r="E33" s="24">
        <f t="shared" si="1"/>
        <v>1.7268852668877305E-2</v>
      </c>
    </row>
    <row r="34" spans="1:5">
      <c r="A34" s="17">
        <v>39326</v>
      </c>
      <c r="B34" s="25">
        <f t="shared" ref="B34:B65" si="2">YEAR(A34)</f>
        <v>2007</v>
      </c>
      <c r="C34" s="18">
        <f>'Monthly Data'!B34</f>
        <v>32736813.332064744</v>
      </c>
      <c r="D34" s="16">
        <f>'Predicted Monthly Data'!U34</f>
        <v>33188473.682824947</v>
      </c>
      <c r="E34" s="24">
        <f t="shared" ref="E34:E65" si="3">ABS(D34-C34)/C34</f>
        <v>1.3796710943695147E-2</v>
      </c>
    </row>
    <row r="35" spans="1:5">
      <c r="A35" s="17">
        <v>39356</v>
      </c>
      <c r="B35" s="25">
        <f t="shared" si="2"/>
        <v>2007</v>
      </c>
      <c r="C35" s="18">
        <f>'Monthly Data'!B35</f>
        <v>34814745.584050432</v>
      </c>
      <c r="D35" s="16">
        <f>'Predicted Monthly Data'!U35</f>
        <v>35053607.273799308</v>
      </c>
      <c r="E35" s="24">
        <f t="shared" si="3"/>
        <v>6.8609345190304861E-3</v>
      </c>
    </row>
    <row r="36" spans="1:5">
      <c r="A36" s="17">
        <v>39387</v>
      </c>
      <c r="B36" s="25">
        <f t="shared" si="2"/>
        <v>2007</v>
      </c>
      <c r="C36" s="18">
        <f>'Monthly Data'!B36</f>
        <v>33442923.218425829</v>
      </c>
      <c r="D36" s="16">
        <f>'Predicted Monthly Data'!U36</f>
        <v>35345717.241227172</v>
      </c>
      <c r="E36" s="24">
        <f t="shared" si="3"/>
        <v>5.689676139772893E-2</v>
      </c>
    </row>
    <row r="37" spans="1:5">
      <c r="A37" s="17">
        <v>39417</v>
      </c>
      <c r="B37" s="25">
        <f t="shared" si="2"/>
        <v>2007</v>
      </c>
      <c r="C37" s="18">
        <f>'Monthly Data'!B37</f>
        <v>29932218.754204392</v>
      </c>
      <c r="D37" s="16">
        <f>'Predicted Monthly Data'!U37</f>
        <v>32194825.80750744</v>
      </c>
      <c r="E37" s="24">
        <f t="shared" si="3"/>
        <v>7.5591023568382598E-2</v>
      </c>
    </row>
    <row r="38" spans="1:5">
      <c r="A38" s="17">
        <v>39448</v>
      </c>
      <c r="B38" s="25">
        <f t="shared" si="2"/>
        <v>2008</v>
      </c>
      <c r="C38" s="18">
        <f>'Monthly Data'!B38</f>
        <v>34905523.049873188</v>
      </c>
      <c r="D38" s="16">
        <f>'Predicted Monthly Data'!U38</f>
        <v>33966923.956833467</v>
      </c>
      <c r="E38" s="24">
        <f t="shared" si="3"/>
        <v>2.688970142915911E-2</v>
      </c>
    </row>
    <row r="39" spans="1:5">
      <c r="A39" s="17">
        <v>39479</v>
      </c>
      <c r="B39" s="25">
        <f t="shared" si="2"/>
        <v>2008</v>
      </c>
      <c r="C39" s="18">
        <f>'Monthly Data'!B39</f>
        <v>32971074.271040484</v>
      </c>
      <c r="D39" s="16">
        <f>'Predicted Monthly Data'!U39</f>
        <v>32952009.145729169</v>
      </c>
      <c r="E39" s="24">
        <f t="shared" si="3"/>
        <v>5.7823791710846827E-4</v>
      </c>
    </row>
    <row r="40" spans="1:5">
      <c r="A40" s="17">
        <v>39508</v>
      </c>
      <c r="B40" s="25">
        <f t="shared" si="2"/>
        <v>2008</v>
      </c>
      <c r="C40" s="18">
        <f>'Monthly Data'!B40</f>
        <v>33675988.301156245</v>
      </c>
      <c r="D40" s="16">
        <f>'Predicted Monthly Data'!U40</f>
        <v>32547173.156294115</v>
      </c>
      <c r="E40" s="24">
        <f t="shared" si="3"/>
        <v>3.3519881726036031E-2</v>
      </c>
    </row>
    <row r="41" spans="1:5">
      <c r="A41" s="17">
        <v>39539</v>
      </c>
      <c r="B41" s="25">
        <f t="shared" si="2"/>
        <v>2008</v>
      </c>
      <c r="C41" s="18">
        <f>'Monthly Data'!B41</f>
        <v>32942973.450524684</v>
      </c>
      <c r="D41" s="16">
        <f>'Predicted Monthly Data'!U41</f>
        <v>33984624.809783719</v>
      </c>
      <c r="E41" s="24">
        <f t="shared" si="3"/>
        <v>3.1619834221201577E-2</v>
      </c>
    </row>
    <row r="42" spans="1:5">
      <c r="A42" s="17">
        <v>39569</v>
      </c>
      <c r="B42" s="25">
        <f t="shared" si="2"/>
        <v>2008</v>
      </c>
      <c r="C42" s="18">
        <f>'Monthly Data'!B42</f>
        <v>32719103.365861006</v>
      </c>
      <c r="D42" s="16">
        <f>'Predicted Monthly Data'!U42</f>
        <v>32900333.535292394</v>
      </c>
      <c r="E42" s="24">
        <f t="shared" si="3"/>
        <v>5.5389711449270115E-3</v>
      </c>
    </row>
    <row r="43" spans="1:5">
      <c r="A43" s="17">
        <v>39600</v>
      </c>
      <c r="B43" s="25">
        <f t="shared" si="2"/>
        <v>2008</v>
      </c>
      <c r="C43" s="18">
        <f>'Monthly Data'!B43</f>
        <v>32968048.28211417</v>
      </c>
      <c r="D43" s="16">
        <f>'Predicted Monthly Data'!U43</f>
        <v>32882132.281490184</v>
      </c>
      <c r="E43" s="24">
        <f t="shared" si="3"/>
        <v>2.6060384251074178E-3</v>
      </c>
    </row>
    <row r="44" spans="1:5">
      <c r="A44" s="17">
        <v>39630</v>
      </c>
      <c r="B44" s="25">
        <f t="shared" si="2"/>
        <v>2008</v>
      </c>
      <c r="C44" s="18">
        <f>'Monthly Data'!B44</f>
        <v>31929107.93319986</v>
      </c>
      <c r="D44" s="16">
        <f>'Predicted Monthly Data'!U44</f>
        <v>34587431.752816059</v>
      </c>
      <c r="E44" s="24">
        <f t="shared" si="3"/>
        <v>8.325706515752905E-2</v>
      </c>
    </row>
    <row r="45" spans="1:5">
      <c r="A45" s="17">
        <v>39661</v>
      </c>
      <c r="B45" s="25">
        <f t="shared" si="2"/>
        <v>2008</v>
      </c>
      <c r="C45" s="18">
        <f>'Monthly Data'!B45</f>
        <v>31818715.437265437</v>
      </c>
      <c r="D45" s="16">
        <f>'Predicted Monthly Data'!U45</f>
        <v>32822562.366266146</v>
      </c>
      <c r="E45" s="24">
        <f t="shared" si="3"/>
        <v>3.1548945807693539E-2</v>
      </c>
    </row>
    <row r="46" spans="1:5">
      <c r="A46" s="17">
        <v>39692</v>
      </c>
      <c r="B46" s="25">
        <f t="shared" si="2"/>
        <v>2008</v>
      </c>
      <c r="C46" s="18">
        <f>'Monthly Data'!B46</f>
        <v>31763423.735970922</v>
      </c>
      <c r="D46" s="16">
        <f>'Predicted Monthly Data'!U46</f>
        <v>33816902.695152491</v>
      </c>
      <c r="E46" s="24">
        <f t="shared" si="3"/>
        <v>6.4649169316596033E-2</v>
      </c>
    </row>
    <row r="47" spans="1:5">
      <c r="A47" s="17">
        <v>39722</v>
      </c>
      <c r="B47" s="25">
        <f t="shared" si="2"/>
        <v>2008</v>
      </c>
      <c r="C47" s="18">
        <f>'Monthly Data'!B47</f>
        <v>31969263.423501484</v>
      </c>
      <c r="D47" s="16">
        <f>'Predicted Monthly Data'!U47</f>
        <v>34213846.106812879</v>
      </c>
      <c r="E47" s="24">
        <f t="shared" si="3"/>
        <v>7.0210647445237695E-2</v>
      </c>
    </row>
    <row r="48" spans="1:5">
      <c r="A48" s="17">
        <v>39753</v>
      </c>
      <c r="B48" s="25">
        <f t="shared" si="2"/>
        <v>2008</v>
      </c>
      <c r="C48" s="18">
        <f>'Monthly Data'!B48</f>
        <v>30139735.496248577</v>
      </c>
      <c r="D48" s="16">
        <f>'Predicted Monthly Data'!U48</f>
        <v>32264121.985242415</v>
      </c>
      <c r="E48" s="24">
        <f t="shared" si="3"/>
        <v>7.0484576391131759E-2</v>
      </c>
    </row>
    <row r="49" spans="1:5">
      <c r="A49" s="17">
        <v>39783</v>
      </c>
      <c r="B49" s="25">
        <f t="shared" si="2"/>
        <v>2008</v>
      </c>
      <c r="C49" s="18">
        <f>'Monthly Data'!B49</f>
        <v>27284384.253243946</v>
      </c>
      <c r="D49" s="16">
        <f>'Predicted Monthly Data'!U49</f>
        <v>32139946.147403389</v>
      </c>
      <c r="E49" s="24">
        <f t="shared" si="3"/>
        <v>0.17796120480828323</v>
      </c>
    </row>
    <row r="50" spans="1:5">
      <c r="A50" s="17">
        <v>39814</v>
      </c>
      <c r="B50" s="25">
        <f t="shared" si="2"/>
        <v>2009</v>
      </c>
      <c r="C50" s="18">
        <f>'Monthly Data'!B50</f>
        <v>28849145.935590561</v>
      </c>
      <c r="D50" s="16">
        <f>'Predicted Monthly Data'!U50</f>
        <v>31745975.723322924</v>
      </c>
      <c r="E50" s="24">
        <f t="shared" si="3"/>
        <v>0.10041301722414621</v>
      </c>
    </row>
    <row r="51" spans="1:5">
      <c r="A51" s="17">
        <v>39845</v>
      </c>
      <c r="B51" s="25">
        <f t="shared" si="2"/>
        <v>2009</v>
      </c>
      <c r="C51" s="18">
        <f>'Monthly Data'!B51</f>
        <v>26956342.129380018</v>
      </c>
      <c r="D51" s="16">
        <f>'Predicted Monthly Data'!U51</f>
        <v>29421471.860229336</v>
      </c>
      <c r="E51" s="24">
        <f t="shared" si="3"/>
        <v>9.144897030233734E-2</v>
      </c>
    </row>
    <row r="52" spans="1:5">
      <c r="A52" s="17">
        <v>39873</v>
      </c>
      <c r="B52" s="25">
        <f t="shared" si="2"/>
        <v>2009</v>
      </c>
      <c r="C52" s="18">
        <f>'Monthly Data'!B52</f>
        <v>29227016.300310459</v>
      </c>
      <c r="D52" s="16">
        <f>'Predicted Monthly Data'!U52</f>
        <v>31900485.11922691</v>
      </c>
      <c r="E52" s="24">
        <f t="shared" si="3"/>
        <v>9.1472519515721232E-2</v>
      </c>
    </row>
    <row r="53" spans="1:5">
      <c r="A53" s="17">
        <v>39904</v>
      </c>
      <c r="B53" s="25">
        <f t="shared" si="2"/>
        <v>2009</v>
      </c>
      <c r="C53" s="18">
        <f>'Monthly Data'!B53</f>
        <v>27572440.722535033</v>
      </c>
      <c r="D53" s="16">
        <f>'Predicted Monthly Data'!U53</f>
        <v>29702753.921555459</v>
      </c>
      <c r="E53" s="24">
        <f t="shared" si="3"/>
        <v>7.7262409246175862E-2</v>
      </c>
    </row>
    <row r="54" spans="1:5">
      <c r="A54" s="17">
        <v>39934</v>
      </c>
      <c r="B54" s="25">
        <f t="shared" si="2"/>
        <v>2009</v>
      </c>
      <c r="C54" s="18">
        <f>'Monthly Data'!B54</f>
        <v>26054244.423496928</v>
      </c>
      <c r="D54" s="16">
        <f>'Predicted Monthly Data'!U54</f>
        <v>29401935.310983196</v>
      </c>
      <c r="E54" s="24">
        <f t="shared" si="3"/>
        <v>0.12848927157784568</v>
      </c>
    </row>
    <row r="55" spans="1:5">
      <c r="A55" s="17">
        <v>39965</v>
      </c>
      <c r="B55" s="25">
        <f t="shared" si="2"/>
        <v>2009</v>
      </c>
      <c r="C55" s="18">
        <f>'Monthly Data'!B55</f>
        <v>27805448.272619553</v>
      </c>
      <c r="D55" s="16">
        <f>'Predicted Monthly Data'!U55</f>
        <v>30691970.75284848</v>
      </c>
      <c r="E55" s="24">
        <f t="shared" si="3"/>
        <v>0.10381139882831271</v>
      </c>
    </row>
    <row r="56" spans="1:5">
      <c r="A56" s="17">
        <v>39995</v>
      </c>
      <c r="B56" s="25">
        <f t="shared" si="2"/>
        <v>2009</v>
      </c>
      <c r="C56" s="18">
        <f>'Monthly Data'!B56</f>
        <v>28020880.106031932</v>
      </c>
      <c r="D56" s="16">
        <f>'Predicted Monthly Data'!U56</f>
        <v>30722486.631702248</v>
      </c>
      <c r="E56" s="24">
        <f t="shared" si="3"/>
        <v>9.6414049646097774E-2</v>
      </c>
    </row>
    <row r="57" spans="1:5">
      <c r="A57" s="17">
        <v>40026</v>
      </c>
      <c r="B57" s="25">
        <f t="shared" si="2"/>
        <v>2009</v>
      </c>
      <c r="C57" s="18">
        <f>'Monthly Data'!B57</f>
        <v>30298754.52771467</v>
      </c>
      <c r="D57" s="16">
        <f>'Predicted Monthly Data'!U57</f>
        <v>29997344.637176458</v>
      </c>
      <c r="E57" s="24">
        <f t="shared" si="3"/>
        <v>9.9479300465142324E-3</v>
      </c>
    </row>
    <row r="58" spans="1:5">
      <c r="A58" s="17">
        <v>40057</v>
      </c>
      <c r="B58" s="25">
        <f t="shared" si="2"/>
        <v>2009</v>
      </c>
      <c r="C58" s="18">
        <f>'Monthly Data'!B58</f>
        <v>30031126.612114679</v>
      </c>
      <c r="D58" s="16">
        <f>'Predicted Monthly Data'!U58</f>
        <v>30761389.514374346</v>
      </c>
      <c r="E58" s="24">
        <f t="shared" si="3"/>
        <v>2.4316866686082815E-2</v>
      </c>
    </row>
    <row r="59" spans="1:5">
      <c r="A59" s="17">
        <v>40087</v>
      </c>
      <c r="B59" s="25">
        <f t="shared" si="2"/>
        <v>2009</v>
      </c>
      <c r="C59" s="18">
        <f>'Monthly Data'!B59</f>
        <v>30792023.504983552</v>
      </c>
      <c r="D59" s="16">
        <f>'Predicted Monthly Data'!U59</f>
        <v>30608549.208174586</v>
      </c>
      <c r="E59" s="24">
        <f t="shared" si="3"/>
        <v>5.9585008039264135E-3</v>
      </c>
    </row>
    <row r="60" spans="1:5">
      <c r="A60" s="17">
        <v>40118</v>
      </c>
      <c r="B60" s="25">
        <f t="shared" si="2"/>
        <v>2009</v>
      </c>
      <c r="C60" s="18">
        <f>'Monthly Data'!B60</f>
        <v>30321482.124312438</v>
      </c>
      <c r="D60" s="16">
        <f>'Predicted Monthly Data'!U60</f>
        <v>30721798.347907498</v>
      </c>
      <c r="E60" s="24">
        <f t="shared" si="3"/>
        <v>1.3202396306151472E-2</v>
      </c>
    </row>
    <row r="61" spans="1:5">
      <c r="A61" s="17">
        <v>40148</v>
      </c>
      <c r="B61" s="25">
        <f t="shared" si="2"/>
        <v>2009</v>
      </c>
      <c r="C61" s="18">
        <f>'Monthly Data'!B61</f>
        <v>28853077.940910172</v>
      </c>
      <c r="D61" s="16">
        <f>'Predicted Monthly Data'!U61</f>
        <v>30621416.682389844</v>
      </c>
      <c r="E61" s="24">
        <f t="shared" si="3"/>
        <v>6.1287698494460523E-2</v>
      </c>
    </row>
    <row r="62" spans="1:5">
      <c r="A62" s="17">
        <v>40179</v>
      </c>
      <c r="B62" s="25">
        <f t="shared" si="2"/>
        <v>2010</v>
      </c>
      <c r="C62" s="18">
        <f>'Monthly Data'!B62</f>
        <v>30374399.927864909</v>
      </c>
      <c r="D62" s="16">
        <f>'Predicted Monthly Data'!U62</f>
        <v>29463602.157422788</v>
      </c>
      <c r="E62" s="24">
        <f t="shared" si="3"/>
        <v>2.9985704165519062E-2</v>
      </c>
    </row>
    <row r="63" spans="1:5">
      <c r="A63" s="17">
        <v>40210</v>
      </c>
      <c r="B63" s="25">
        <f t="shared" si="2"/>
        <v>2010</v>
      </c>
      <c r="C63" s="18">
        <f>'Monthly Data'!B63</f>
        <v>28081042.947897345</v>
      </c>
      <c r="D63" s="16">
        <f>'Predicted Monthly Data'!U63</f>
        <v>28778628.819262907</v>
      </c>
      <c r="E63" s="24">
        <f t="shared" si="3"/>
        <v>2.4841879009262224E-2</v>
      </c>
    </row>
    <row r="64" spans="1:5">
      <c r="A64" s="17">
        <v>40238</v>
      </c>
      <c r="B64" s="25">
        <f t="shared" si="2"/>
        <v>2010</v>
      </c>
      <c r="C64" s="18">
        <f>'Monthly Data'!B64</f>
        <v>31106132.340711989</v>
      </c>
      <c r="D64" s="16">
        <f>'Predicted Monthly Data'!U64</f>
        <v>31808023.600165695</v>
      </c>
      <c r="E64" s="24">
        <f t="shared" si="3"/>
        <v>2.2564401506614335E-2</v>
      </c>
    </row>
    <row r="65" spans="1:5">
      <c r="A65" s="17">
        <v>40269</v>
      </c>
      <c r="B65" s="25">
        <f t="shared" si="2"/>
        <v>2010</v>
      </c>
      <c r="C65" s="18">
        <f>'Monthly Data'!B65</f>
        <v>29031854.548955541</v>
      </c>
      <c r="D65" s="16">
        <f>'Predicted Monthly Data'!U65</f>
        <v>29540219.742322415</v>
      </c>
      <c r="E65" s="24">
        <f t="shared" si="3"/>
        <v>1.7510600037956001E-2</v>
      </c>
    </row>
    <row r="66" spans="1:5">
      <c r="A66" s="17">
        <v>40299</v>
      </c>
      <c r="B66" s="25">
        <f t="shared" ref="B66:B97" si="4">YEAR(A66)</f>
        <v>2010</v>
      </c>
      <c r="C66" s="18">
        <f>'Monthly Data'!B66</f>
        <v>30332891.000103939</v>
      </c>
      <c r="D66" s="16">
        <f>'Predicted Monthly Data'!U66</f>
        <v>30209980.930624381</v>
      </c>
      <c r="E66" s="24">
        <f t="shared" ref="E66:E97" si="5">ABS(D66-C66)/C66</f>
        <v>4.052039401029643E-3</v>
      </c>
    </row>
    <row r="67" spans="1:5">
      <c r="A67" s="17">
        <v>40330</v>
      </c>
      <c r="B67" s="25">
        <f t="shared" si="4"/>
        <v>2010</v>
      </c>
      <c r="C67" s="18">
        <f>'Monthly Data'!B67</f>
        <v>32055991.678814385</v>
      </c>
      <c r="D67" s="16">
        <f>'Predicted Monthly Data'!U67</f>
        <v>31604795.86672134</v>
      </c>
      <c r="E67" s="24">
        <f t="shared" si="5"/>
        <v>1.407524111603879E-2</v>
      </c>
    </row>
    <row r="68" spans="1:5">
      <c r="A68" s="17">
        <v>40360</v>
      </c>
      <c r="B68" s="25">
        <f t="shared" si="4"/>
        <v>2010</v>
      </c>
      <c r="C68" s="18">
        <f>'Monthly Data'!B68</f>
        <v>31434687.972987365</v>
      </c>
      <c r="D68" s="16">
        <f>'Predicted Monthly Data'!U68</f>
        <v>32052607.530920625</v>
      </c>
      <c r="E68" s="24">
        <f t="shared" si="5"/>
        <v>1.9657251201737835E-2</v>
      </c>
    </row>
    <row r="69" spans="1:5">
      <c r="A69" s="17">
        <v>40391</v>
      </c>
      <c r="B69" s="25">
        <f t="shared" si="4"/>
        <v>2010</v>
      </c>
      <c r="C69" s="18">
        <f>'Monthly Data'!B69</f>
        <v>33132054.446981192</v>
      </c>
      <c r="D69" s="16">
        <f>'Predicted Monthly Data'!U69</f>
        <v>31642430.423210546</v>
      </c>
      <c r="E69" s="24">
        <f t="shared" si="5"/>
        <v>4.4960206924517215E-2</v>
      </c>
    </row>
    <row r="70" spans="1:5">
      <c r="A70" s="17">
        <v>40422</v>
      </c>
      <c r="B70" s="25">
        <f t="shared" si="4"/>
        <v>2010</v>
      </c>
      <c r="C70" s="18">
        <f>'Monthly Data'!B70</f>
        <v>31114045.918627713</v>
      </c>
      <c r="D70" s="16">
        <f>'Predicted Monthly Data'!U70</f>
        <v>30590046.922313623</v>
      </c>
      <c r="E70" s="24">
        <f t="shared" si="5"/>
        <v>1.6841236195527243E-2</v>
      </c>
    </row>
    <row r="71" spans="1:5">
      <c r="A71" s="17">
        <v>40452</v>
      </c>
      <c r="B71" s="25">
        <f t="shared" si="4"/>
        <v>2010</v>
      </c>
      <c r="C71" s="18">
        <f>'Monthly Data'!B71</f>
        <v>31324725.882925775</v>
      </c>
      <c r="D71" s="16">
        <f>'Predicted Monthly Data'!U71</f>
        <v>29018835.763663687</v>
      </c>
      <c r="E71" s="24">
        <f t="shared" si="5"/>
        <v>7.3612459623117202E-2</v>
      </c>
    </row>
    <row r="72" spans="1:5">
      <c r="A72" s="17">
        <v>40483</v>
      </c>
      <c r="B72" s="25">
        <f t="shared" si="4"/>
        <v>2010</v>
      </c>
      <c r="C72" s="18">
        <f>'Monthly Data'!B72</f>
        <v>31302721.549692102</v>
      </c>
      <c r="D72" s="16">
        <f>'Predicted Monthly Data'!U72</f>
        <v>31558464.000732653</v>
      </c>
      <c r="E72" s="24">
        <f t="shared" si="5"/>
        <v>8.169974953601649E-3</v>
      </c>
    </row>
    <row r="73" spans="1:5">
      <c r="A73" s="17">
        <v>40513</v>
      </c>
      <c r="B73" s="25">
        <f t="shared" si="4"/>
        <v>2010</v>
      </c>
      <c r="C73" s="18">
        <f>'Monthly Data'!B73</f>
        <v>29162683.79443774</v>
      </c>
      <c r="D73" s="16">
        <f>'Predicted Monthly Data'!U73</f>
        <v>30754091.16431611</v>
      </c>
      <c r="E73" s="24">
        <f t="shared" si="5"/>
        <v>5.4569990234640299E-2</v>
      </c>
    </row>
    <row r="74" spans="1:5">
      <c r="A74" s="17">
        <v>40544</v>
      </c>
      <c r="B74" s="25">
        <f t="shared" si="4"/>
        <v>2011</v>
      </c>
      <c r="C74" s="18">
        <f>'Monthly Data'!B74</f>
        <v>32622453.115325075</v>
      </c>
      <c r="D74" s="16">
        <f>'Predicted Monthly Data'!U74</f>
        <v>29919954.663570009</v>
      </c>
      <c r="E74" s="24">
        <f t="shared" si="5"/>
        <v>8.284166865690154E-2</v>
      </c>
    </row>
    <row r="75" spans="1:5">
      <c r="A75" s="17">
        <v>40575</v>
      </c>
      <c r="B75" s="25">
        <f t="shared" si="4"/>
        <v>2011</v>
      </c>
      <c r="C75" s="18">
        <f>'Monthly Data'!B75</f>
        <v>30069138.4645341</v>
      </c>
      <c r="D75" s="16">
        <f>'Predicted Monthly Data'!U75</f>
        <v>29213300.238535944</v>
      </c>
      <c r="E75" s="24">
        <f t="shared" si="5"/>
        <v>2.8462346103051754E-2</v>
      </c>
    </row>
    <row r="76" spans="1:5">
      <c r="A76" s="17">
        <v>40603</v>
      </c>
      <c r="B76" s="25">
        <f t="shared" si="4"/>
        <v>2011</v>
      </c>
      <c r="C76" s="18">
        <f>'Monthly Data'!B76</f>
        <v>33521993.988199789</v>
      </c>
      <c r="D76" s="16">
        <f>'Predicted Monthly Data'!U76</f>
        <v>33014411.749853663</v>
      </c>
      <c r="E76" s="24">
        <f t="shared" si="5"/>
        <v>1.5141767477340458E-2</v>
      </c>
    </row>
    <row r="77" spans="1:5">
      <c r="A77" s="17">
        <v>40634</v>
      </c>
      <c r="B77" s="25">
        <f t="shared" si="4"/>
        <v>2011</v>
      </c>
      <c r="C77" s="18">
        <f>'Monthly Data'!B77</f>
        <v>29790483.970162548</v>
      </c>
      <c r="D77" s="16">
        <f>'Predicted Monthly Data'!U77</f>
        <v>29505508.985316548</v>
      </c>
      <c r="E77" s="24">
        <f t="shared" si="5"/>
        <v>9.5659736555949847E-3</v>
      </c>
    </row>
    <row r="78" spans="1:5">
      <c r="A78" s="17">
        <v>40664</v>
      </c>
      <c r="B78" s="25">
        <f t="shared" si="4"/>
        <v>2011</v>
      </c>
      <c r="C78" s="18">
        <f>'Monthly Data'!B78</f>
        <v>30514888.89513151</v>
      </c>
      <c r="D78" s="16">
        <f>'Predicted Monthly Data'!U78</f>
        <v>30872997.17318866</v>
      </c>
      <c r="E78" s="24">
        <f t="shared" si="5"/>
        <v>1.1735526197976255E-2</v>
      </c>
    </row>
    <row r="79" spans="1:5">
      <c r="A79" s="17">
        <v>40695</v>
      </c>
      <c r="B79" s="25">
        <f t="shared" si="4"/>
        <v>2011</v>
      </c>
      <c r="C79" s="18">
        <f>'Monthly Data'!B79</f>
        <v>31332686.678045858</v>
      </c>
      <c r="D79" s="16">
        <f>'Predicted Monthly Data'!U79</f>
        <v>30844011.780059375</v>
      </c>
      <c r="E79" s="24">
        <f t="shared" si="5"/>
        <v>1.5596329258572227E-2</v>
      </c>
    </row>
    <row r="80" spans="1:5">
      <c r="A80" s="17">
        <v>40725</v>
      </c>
      <c r="B80" s="25">
        <f t="shared" si="4"/>
        <v>2011</v>
      </c>
      <c r="C80" s="18">
        <f>'Monthly Data'!B80</f>
        <v>31048378.097471207</v>
      </c>
      <c r="D80" s="16">
        <f>'Predicted Monthly Data'!U80</f>
        <v>31443151.263025895</v>
      </c>
      <c r="E80" s="24">
        <f t="shared" si="5"/>
        <v>1.2714775770745991E-2</v>
      </c>
    </row>
    <row r="81" spans="1:5">
      <c r="A81" s="17">
        <v>40756</v>
      </c>
      <c r="B81" s="25">
        <f t="shared" si="4"/>
        <v>2011</v>
      </c>
      <c r="C81" s="18">
        <f>'Monthly Data'!B81</f>
        <v>33761562.440655842</v>
      </c>
      <c r="D81" s="16">
        <f>'Predicted Monthly Data'!U81</f>
        <v>31907200.174521372</v>
      </c>
      <c r="E81" s="24">
        <f t="shared" si="5"/>
        <v>5.492525025741813E-2</v>
      </c>
    </row>
    <row r="82" spans="1:5">
      <c r="A82" s="17">
        <v>40787</v>
      </c>
      <c r="B82" s="25">
        <f t="shared" si="4"/>
        <v>2011</v>
      </c>
      <c r="C82" s="18">
        <f>'Monthly Data'!B82</f>
        <v>31947935.858446322</v>
      </c>
      <c r="D82" s="16">
        <f>'Predicted Monthly Data'!U82</f>
        <v>31624967.033721246</v>
      </c>
      <c r="E82" s="24">
        <f t="shared" si="5"/>
        <v>1.0109223524050954E-2</v>
      </c>
    </row>
    <row r="83" spans="1:5">
      <c r="A83" s="17">
        <v>40817</v>
      </c>
      <c r="B83" s="25">
        <f t="shared" si="4"/>
        <v>2011</v>
      </c>
      <c r="C83" s="18">
        <f>'Monthly Data'!B83</f>
        <v>32934221.898680408</v>
      </c>
      <c r="D83" s="16">
        <f>'Predicted Monthly Data'!U83</f>
        <v>30079952.330702525</v>
      </c>
      <c r="E83" s="24">
        <f t="shared" si="5"/>
        <v>8.6665765985266721E-2</v>
      </c>
    </row>
    <row r="84" spans="1:5">
      <c r="A84" s="17">
        <v>40848</v>
      </c>
      <c r="B84" s="25">
        <f t="shared" si="4"/>
        <v>2011</v>
      </c>
      <c r="C84" s="18">
        <f>'Monthly Data'!B84</f>
        <v>32118203.797977068</v>
      </c>
      <c r="D84" s="16">
        <f>'Predicted Monthly Data'!U84</f>
        <v>31562274.231628135</v>
      </c>
      <c r="E84" s="24">
        <f t="shared" si="5"/>
        <v>1.7308862284009397E-2</v>
      </c>
    </row>
    <row r="85" spans="1:5">
      <c r="A85" s="17">
        <v>40878</v>
      </c>
      <c r="B85" s="25">
        <f t="shared" si="4"/>
        <v>2011</v>
      </c>
      <c r="C85" s="18">
        <f>'Monthly Data'!B85</f>
        <v>29560112.105370279</v>
      </c>
      <c r="D85" s="16">
        <f>'Predicted Monthly Data'!U85</f>
        <v>29227094.825531498</v>
      </c>
      <c r="E85" s="24">
        <f t="shared" si="5"/>
        <v>1.1265765117930033E-2</v>
      </c>
    </row>
    <row r="86" spans="1:5">
      <c r="A86" s="17">
        <v>40909</v>
      </c>
      <c r="B86" s="25">
        <f t="shared" si="4"/>
        <v>2012</v>
      </c>
      <c r="C86" s="18">
        <f>'Monthly Data'!B86</f>
        <v>33097914.661556832</v>
      </c>
      <c r="D86" s="16">
        <f>'Predicted Monthly Data'!U86</f>
        <v>29855369.425776813</v>
      </c>
      <c r="E86" s="24">
        <f t="shared" si="5"/>
        <v>9.796826382981251E-2</v>
      </c>
    </row>
    <row r="87" spans="1:5">
      <c r="A87" s="17">
        <v>40940</v>
      </c>
      <c r="B87" s="25">
        <f t="shared" si="4"/>
        <v>2012</v>
      </c>
      <c r="C87" s="18">
        <f>'Monthly Data'!B87</f>
        <v>31432067.424907692</v>
      </c>
      <c r="D87" s="16">
        <f>'Predicted Monthly Data'!U87</f>
        <v>28924782.316751089</v>
      </c>
      <c r="E87" s="24">
        <f t="shared" si="5"/>
        <v>7.976838030608692E-2</v>
      </c>
    </row>
    <row r="88" spans="1:5">
      <c r="A88" s="17">
        <v>40969</v>
      </c>
      <c r="B88" s="25">
        <f t="shared" si="4"/>
        <v>2012</v>
      </c>
      <c r="C88" s="18">
        <f>'Monthly Data'!B88</f>
        <v>32610967.549940124</v>
      </c>
      <c r="D88" s="16">
        <f>'Predicted Monthly Data'!U88</f>
        <v>30461595.942237847</v>
      </c>
      <c r="E88" s="24">
        <f t="shared" si="5"/>
        <v>6.5909470622444746E-2</v>
      </c>
    </row>
    <row r="89" spans="1:5">
      <c r="A89" s="17">
        <v>41000</v>
      </c>
      <c r="B89" s="25">
        <f t="shared" si="4"/>
        <v>2012</v>
      </c>
      <c r="C89" s="18">
        <f>'Monthly Data'!B89</f>
        <v>30118053.504457429</v>
      </c>
      <c r="D89" s="16">
        <f>'Predicted Monthly Data'!U89</f>
        <v>28856253.762201667</v>
      </c>
      <c r="E89" s="24">
        <f t="shared" si="5"/>
        <v>4.1895129181207469E-2</v>
      </c>
    </row>
    <row r="90" spans="1:5">
      <c r="A90" s="17">
        <v>41030</v>
      </c>
      <c r="B90" s="25">
        <f t="shared" si="4"/>
        <v>2012</v>
      </c>
      <c r="C90" s="18">
        <f>'Monthly Data'!B90</f>
        <v>32039785.029330183</v>
      </c>
      <c r="D90" s="16">
        <f>'Predicted Monthly Data'!U90</f>
        <v>31572707.285797063</v>
      </c>
      <c r="E90" s="24">
        <f t="shared" si="5"/>
        <v>1.4578054849791987E-2</v>
      </c>
    </row>
    <row r="91" spans="1:5">
      <c r="A91" s="17">
        <v>41061</v>
      </c>
      <c r="B91" s="25">
        <f t="shared" si="4"/>
        <v>2012</v>
      </c>
      <c r="C91" s="18">
        <f>'Monthly Data'!B91</f>
        <v>32369984.509227082</v>
      </c>
      <c r="D91" s="16">
        <f>'Predicted Monthly Data'!U91</f>
        <v>31031753.595498268</v>
      </c>
      <c r="E91" s="24">
        <f t="shared" si="5"/>
        <v>4.1341722401731493E-2</v>
      </c>
    </row>
    <row r="92" spans="1:5">
      <c r="A92" s="17">
        <v>41091</v>
      </c>
      <c r="B92" s="25">
        <f t="shared" si="4"/>
        <v>2012</v>
      </c>
      <c r="C92" s="18">
        <f>'Monthly Data'!B92</f>
        <v>32673879.188200943</v>
      </c>
      <c r="D92" s="16">
        <f>'Predicted Monthly Data'!U92</f>
        <v>32607469.732208822</v>
      </c>
      <c r="E92" s="24">
        <f t="shared" si="5"/>
        <v>2.032493773071878E-3</v>
      </c>
    </row>
    <row r="93" spans="1:5">
      <c r="A93" s="17">
        <v>41122</v>
      </c>
      <c r="B93" s="25">
        <f t="shared" si="4"/>
        <v>2012</v>
      </c>
      <c r="C93" s="18">
        <f>'Monthly Data'!B93</f>
        <v>33207960.610965997</v>
      </c>
      <c r="D93" s="16">
        <f>'Predicted Monthly Data'!U93</f>
        <v>32217828.460827928</v>
      </c>
      <c r="E93" s="24">
        <f t="shared" si="5"/>
        <v>2.9816108304196964E-2</v>
      </c>
    </row>
    <row r="94" spans="1:5">
      <c r="A94" s="17">
        <v>41153</v>
      </c>
      <c r="B94" s="25">
        <f t="shared" si="4"/>
        <v>2012</v>
      </c>
      <c r="C94" s="18">
        <f>'Monthly Data'!B94</f>
        <v>30143633.786629554</v>
      </c>
      <c r="D94" s="16">
        <f>'Predicted Monthly Data'!U94</f>
        <v>30049351.86765185</v>
      </c>
      <c r="E94" s="24">
        <f t="shared" si="5"/>
        <v>3.1277555866381108E-3</v>
      </c>
    </row>
    <row r="95" spans="1:5">
      <c r="A95" s="17">
        <v>41183</v>
      </c>
      <c r="B95" s="25">
        <f t="shared" si="4"/>
        <v>2012</v>
      </c>
      <c r="C95" s="18">
        <f>'Monthly Data'!B95</f>
        <v>31754112.792993777</v>
      </c>
      <c r="D95" s="16">
        <f>'Predicted Monthly Data'!U95</f>
        <v>31587438.830298942</v>
      </c>
      <c r="E95" s="24">
        <f t="shared" si="5"/>
        <v>5.2488937033570602E-3</v>
      </c>
    </row>
    <row r="96" spans="1:5">
      <c r="A96" s="17">
        <v>41214</v>
      </c>
      <c r="B96" s="25">
        <f t="shared" si="4"/>
        <v>2012</v>
      </c>
      <c r="C96" s="18">
        <f>'Monthly Data'!B96</f>
        <v>31052952.606975973</v>
      </c>
      <c r="D96" s="16">
        <f>'Predicted Monthly Data'!U96</f>
        <v>31729253.610674586</v>
      </c>
      <c r="E96" s="24">
        <f t="shared" si="5"/>
        <v>2.177895970983075E-2</v>
      </c>
    </row>
    <row r="97" spans="1:5">
      <c r="A97" s="17">
        <v>41244</v>
      </c>
      <c r="B97" s="25">
        <f t="shared" si="4"/>
        <v>2012</v>
      </c>
      <c r="C97" s="18">
        <f>'Monthly Data'!B97</f>
        <v>27355168.154814415</v>
      </c>
      <c r="D97" s="16">
        <f>'Predicted Monthly Data'!U97</f>
        <v>28346783.788614515</v>
      </c>
      <c r="E97" s="24">
        <f t="shared" si="5"/>
        <v>3.6249663251497123E-2</v>
      </c>
    </row>
    <row r="98" spans="1:5">
      <c r="A98" s="17">
        <v>41275</v>
      </c>
      <c r="B98" s="25">
        <f t="shared" ref="B98:B109" si="6">YEAR(A98)</f>
        <v>2013</v>
      </c>
      <c r="C98" s="18">
        <f>'Monthly Data'!B98</f>
        <v>31454796.749053448</v>
      </c>
      <c r="D98" s="16">
        <f>'Predicted Monthly Data'!U98</f>
        <v>30746933.192917291</v>
      </c>
      <c r="E98" s="24">
        <f t="shared" ref="E98:E109" si="7">ABS(D98-C98)/C98</f>
        <v>2.2504152920888251E-2</v>
      </c>
    </row>
    <row r="99" spans="1:5">
      <c r="A99" s="20">
        <v>41306</v>
      </c>
      <c r="B99" s="26">
        <f t="shared" si="6"/>
        <v>2013</v>
      </c>
      <c r="C99" s="18">
        <f>'Monthly Data'!B99</f>
        <v>28621464.973133311</v>
      </c>
      <c r="D99" s="16">
        <f>'Predicted Monthly Data'!U99</f>
        <v>28363281.419918142</v>
      </c>
      <c r="E99" s="24">
        <f t="shared" si="7"/>
        <v>9.0206267728616552E-3</v>
      </c>
    </row>
    <row r="100" spans="1:5">
      <c r="A100" s="17">
        <v>41334</v>
      </c>
      <c r="B100" s="25">
        <f t="shared" si="6"/>
        <v>2013</v>
      </c>
      <c r="C100" s="18">
        <f>'Monthly Data'!B100</f>
        <v>30079625.096221432</v>
      </c>
      <c r="D100" s="16">
        <f>'Predicted Monthly Data'!U100</f>
        <v>29440389.983380936</v>
      </c>
      <c r="E100" s="24">
        <f t="shared" si="7"/>
        <v>2.1251432183601118E-2</v>
      </c>
    </row>
    <row r="101" spans="1:5">
      <c r="A101" s="17">
        <v>41365</v>
      </c>
      <c r="B101" s="25">
        <f t="shared" si="6"/>
        <v>2013</v>
      </c>
      <c r="C101" s="18">
        <f>'Monthly Data'!B101</f>
        <v>29557113.807281584</v>
      </c>
      <c r="D101" s="16">
        <f>'Predicted Monthly Data'!U101</f>
        <v>29812204.233591974</v>
      </c>
      <c r="E101" s="24">
        <f t="shared" si="7"/>
        <v>8.6304240655441494E-3</v>
      </c>
    </row>
    <row r="102" spans="1:5">
      <c r="A102" s="17">
        <v>41395</v>
      </c>
      <c r="B102" s="25">
        <f t="shared" si="6"/>
        <v>2013</v>
      </c>
      <c r="C102" s="18">
        <f>'Monthly Data'!B102</f>
        <v>29892333.306250855</v>
      </c>
      <c r="D102" s="16">
        <f>'Predicted Monthly Data'!U102</f>
        <v>31016992.351316463</v>
      </c>
      <c r="E102" s="24">
        <f t="shared" si="7"/>
        <v>3.7623662012039316E-2</v>
      </c>
    </row>
    <row r="103" spans="1:5">
      <c r="A103" s="17">
        <v>41426</v>
      </c>
      <c r="B103" s="25">
        <f t="shared" si="6"/>
        <v>2013</v>
      </c>
      <c r="C103" s="18">
        <f>'Monthly Data'!B103</f>
        <v>29757587.90078669</v>
      </c>
      <c r="D103" s="16">
        <f>'Predicted Monthly Data'!U103</f>
        <v>29378582.337104175</v>
      </c>
      <c r="E103" s="24">
        <f t="shared" si="7"/>
        <v>1.2736434315379961E-2</v>
      </c>
    </row>
    <row r="104" spans="1:5">
      <c r="A104" s="17">
        <v>41456</v>
      </c>
      <c r="B104" s="25">
        <f t="shared" si="6"/>
        <v>2013</v>
      </c>
      <c r="C104" s="18">
        <f>'Monthly Data'!B104</f>
        <v>30029944.468078002</v>
      </c>
      <c r="D104" s="16">
        <f>'Predicted Monthly Data'!U104</f>
        <v>32226008.6980418</v>
      </c>
      <c r="E104" s="24">
        <f t="shared" si="7"/>
        <v>7.3129147218311596E-2</v>
      </c>
    </row>
    <row r="105" spans="1:5">
      <c r="A105" s="17">
        <v>41487</v>
      </c>
      <c r="B105" s="25">
        <f t="shared" si="6"/>
        <v>2013</v>
      </c>
      <c r="C105" s="18">
        <f>'Monthly Data'!B105</f>
        <v>31034762.655809991</v>
      </c>
      <c r="D105" s="16">
        <f>'Predicted Monthly Data'!U105</f>
        <v>30407266.387658503</v>
      </c>
      <c r="E105" s="24">
        <f t="shared" si="7"/>
        <v>2.0219141841383313E-2</v>
      </c>
    </row>
    <row r="106" spans="1:5">
      <c r="A106" s="17">
        <v>41518</v>
      </c>
      <c r="B106" s="25">
        <f t="shared" si="6"/>
        <v>2013</v>
      </c>
      <c r="C106" s="18">
        <f>'Monthly Data'!B106</f>
        <v>29984275.784078471</v>
      </c>
      <c r="D106" s="16">
        <f>'Predicted Monthly Data'!U106</f>
        <v>30024835.017414838</v>
      </c>
      <c r="E106" s="24">
        <f t="shared" si="7"/>
        <v>1.352683440762091E-3</v>
      </c>
    </row>
    <row r="107" spans="1:5">
      <c r="A107" s="17">
        <v>41548</v>
      </c>
      <c r="B107" s="25">
        <f t="shared" si="6"/>
        <v>2013</v>
      </c>
      <c r="C107" s="18">
        <f>'Monthly Data'!B107</f>
        <v>31392134.936166354</v>
      </c>
      <c r="D107" s="16">
        <f>'Predicted Monthly Data'!U107</f>
        <v>30874789.256958481</v>
      </c>
      <c r="E107" s="24">
        <f t="shared" si="7"/>
        <v>1.6480104977245346E-2</v>
      </c>
    </row>
    <row r="108" spans="1:5">
      <c r="A108" s="20">
        <v>41579</v>
      </c>
      <c r="B108" s="26">
        <f t="shared" si="6"/>
        <v>2013</v>
      </c>
      <c r="C108" s="18">
        <f>'Monthly Data'!B108</f>
        <v>30556913.865457237</v>
      </c>
      <c r="D108" s="16">
        <f>'Predicted Monthly Data'!U108</f>
        <v>31162859.288667809</v>
      </c>
      <c r="E108" s="24">
        <f t="shared" si="7"/>
        <v>1.983005960217591E-2</v>
      </c>
    </row>
    <row r="109" spans="1:5">
      <c r="A109" s="17">
        <v>41609</v>
      </c>
      <c r="B109" s="25">
        <f t="shared" si="6"/>
        <v>2013</v>
      </c>
      <c r="C109" s="18">
        <f>'Monthly Data'!B109</f>
        <v>27592562.507682629</v>
      </c>
      <c r="D109" s="16">
        <f>'Predicted Monthly Data'!U109</f>
        <v>29642973.530986998</v>
      </c>
      <c r="E109" s="24">
        <f t="shared" si="7"/>
        <v>7.4310279182423555E-2</v>
      </c>
    </row>
    <row r="110" spans="1:5">
      <c r="C110" s="18"/>
      <c r="E110" s="28">
        <f>AVERAGE(E2:E109)</f>
        <v>3.7046104190060207E-2</v>
      </c>
    </row>
    <row r="111" spans="1:5" ht="15.75">
      <c r="C111" s="21"/>
    </row>
    <row r="112" spans="1:5">
      <c r="C112" s="22"/>
    </row>
    <row r="113" spans="3:3">
      <c r="C113" s="22"/>
    </row>
    <row r="114" spans="3:3">
      <c r="C114" s="22"/>
    </row>
    <row r="115" spans="3:3">
      <c r="C115" s="22"/>
    </row>
    <row r="116" spans="3:3">
      <c r="C116" s="22"/>
    </row>
    <row r="117" spans="3:3">
      <c r="C117" s="22"/>
    </row>
    <row r="118" spans="3:3">
      <c r="C118" s="23"/>
    </row>
    <row r="119" spans="3:3">
      <c r="C119" s="23"/>
    </row>
    <row r="120" spans="3:3">
      <c r="C120" s="23"/>
    </row>
    <row r="121" spans="3:3">
      <c r="C121" s="23"/>
    </row>
    <row r="122" spans="3:3">
      <c r="C122" s="23"/>
    </row>
    <row r="123" spans="3:3">
      <c r="C123" s="2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D14"/>
  <sheetViews>
    <sheetView workbookViewId="0">
      <selection activeCell="C2" sqref="B2:C11"/>
    </sheetView>
  </sheetViews>
  <sheetFormatPr defaultRowHeight="1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>
      <c r="A2" s="9" t="s">
        <v>42</v>
      </c>
    </row>
    <row r="3" spans="1:4">
      <c r="B3" t="s">
        <v>39</v>
      </c>
      <c r="C3" t="s">
        <v>40</v>
      </c>
      <c r="D3" t="s">
        <v>41</v>
      </c>
    </row>
    <row r="4" spans="1:4">
      <c r="A4" s="6">
        <v>2005</v>
      </c>
      <c r="B4" s="7">
        <v>415128037.37</v>
      </c>
      <c r="C4" s="7">
        <v>409931191.41372067</v>
      </c>
      <c r="D4" s="8">
        <v>1.2518658072828344E-2</v>
      </c>
    </row>
    <row r="5" spans="1:4">
      <c r="A5" s="6">
        <v>2006</v>
      </c>
      <c r="B5" s="7">
        <v>409556912.35000002</v>
      </c>
      <c r="C5" s="7">
        <v>399640939.5543139</v>
      </c>
      <c r="D5" s="8">
        <v>2.4211464870142668E-2</v>
      </c>
    </row>
    <row r="6" spans="1:4">
      <c r="A6" s="6">
        <v>2007</v>
      </c>
      <c r="B6" s="7">
        <v>404758924.67999995</v>
      </c>
      <c r="C6" s="7">
        <v>402873249.23220414</v>
      </c>
      <c r="D6" s="8">
        <v>4.6587618772992159E-3</v>
      </c>
    </row>
    <row r="7" spans="1:4">
      <c r="A7" s="6">
        <v>2008</v>
      </c>
      <c r="B7" s="7">
        <v>385087341</v>
      </c>
      <c r="C7" s="7">
        <v>399078007.93911636</v>
      </c>
      <c r="D7" s="8">
        <v>3.6331152571219834E-2</v>
      </c>
    </row>
    <row r="8" spans="1:4">
      <c r="A8" s="6">
        <v>2009</v>
      </c>
      <c r="B8" s="7">
        <v>344781982.59999996</v>
      </c>
      <c r="C8" s="7">
        <v>366297577.70989126</v>
      </c>
      <c r="D8" s="8">
        <v>6.2403478707449424E-2</v>
      </c>
    </row>
    <row r="9" spans="1:4">
      <c r="A9" s="6">
        <v>2010</v>
      </c>
      <c r="B9" s="7">
        <v>368453232.00999999</v>
      </c>
      <c r="C9" s="7">
        <v>367021726.92167681</v>
      </c>
      <c r="D9" s="8">
        <v>3.8851744643790347E-3</v>
      </c>
    </row>
    <row r="10" spans="1:4">
      <c r="A10" s="6">
        <v>2011</v>
      </c>
      <c r="B10" s="7">
        <v>379222059.31</v>
      </c>
      <c r="C10" s="7">
        <v>369214824.44965488</v>
      </c>
      <c r="D10" s="8">
        <v>2.6388852163699107E-2</v>
      </c>
    </row>
    <row r="11" spans="1:4">
      <c r="A11" s="6">
        <v>2012</v>
      </c>
      <c r="B11" s="7">
        <v>377856479.81999999</v>
      </c>
      <c r="C11" s="7">
        <v>367240588.61853933</v>
      </c>
      <c r="D11" s="8">
        <v>2.8095035465629081E-2</v>
      </c>
    </row>
    <row r="12" spans="1:4">
      <c r="A12" s="6">
        <v>2013</v>
      </c>
      <c r="B12" s="7">
        <v>359953516.05000001</v>
      </c>
      <c r="C12" s="7">
        <v>363097115.6979574</v>
      </c>
      <c r="D12" s="8">
        <v>8.7333489125321316E-3</v>
      </c>
    </row>
    <row r="13" spans="1:4">
      <c r="C13" s="10" t="s">
        <v>43</v>
      </c>
      <c r="D13" s="27">
        <f>AVERAGE(D4:D12)</f>
        <v>2.3025103011686535E-2</v>
      </c>
    </row>
    <row r="14" spans="1:4">
      <c r="C14" s="10" t="s">
        <v>44</v>
      </c>
      <c r="D14" s="27">
        <f>'Predicted Monthly Data Summ'!E110</f>
        <v>3.7046104190060207E-2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C12"/>
  <sheetViews>
    <sheetView workbookViewId="0">
      <selection activeCell="C11" sqref="C11"/>
    </sheetView>
  </sheetViews>
  <sheetFormatPr defaultRowHeight="15"/>
  <cols>
    <col min="1" max="1" width="5" customWidth="1"/>
    <col min="2" max="2" width="11.5703125" customWidth="1"/>
    <col min="3" max="3" width="15.7109375" customWidth="1"/>
  </cols>
  <sheetData>
    <row r="3" spans="1:3">
      <c r="B3" t="s">
        <v>39</v>
      </c>
      <c r="C3" t="s">
        <v>40</v>
      </c>
    </row>
    <row r="4" spans="1:3">
      <c r="A4" s="6">
        <v>2005</v>
      </c>
      <c r="B4" s="7">
        <v>415128037.37</v>
      </c>
      <c r="C4" s="7">
        <v>409931191.41372067</v>
      </c>
    </row>
    <row r="5" spans="1:3">
      <c r="A5" s="6">
        <v>2006</v>
      </c>
      <c r="B5" s="7">
        <v>409556912.35000002</v>
      </c>
      <c r="C5" s="7">
        <v>399640939.5543139</v>
      </c>
    </row>
    <row r="6" spans="1:3">
      <c r="A6" s="6">
        <v>2007</v>
      </c>
      <c r="B6" s="7">
        <v>404758924.67999995</v>
      </c>
      <c r="C6" s="7">
        <v>402873249.23220414</v>
      </c>
    </row>
    <row r="7" spans="1:3">
      <c r="A7" s="6">
        <v>2008</v>
      </c>
      <c r="B7" s="7">
        <v>385087341</v>
      </c>
      <c r="C7" s="7">
        <v>399078007.93911636</v>
      </c>
    </row>
    <row r="8" spans="1:3">
      <c r="A8" s="6">
        <v>2009</v>
      </c>
      <c r="B8" s="7">
        <v>344781982.59999996</v>
      </c>
      <c r="C8" s="7">
        <v>366297577.70989126</v>
      </c>
    </row>
    <row r="9" spans="1:3">
      <c r="A9" s="6">
        <v>2010</v>
      </c>
      <c r="B9" s="7">
        <v>368453232.00999999</v>
      </c>
      <c r="C9" s="7">
        <v>367021726.92167681</v>
      </c>
    </row>
    <row r="10" spans="1:3">
      <c r="A10" s="6">
        <v>2011</v>
      </c>
      <c r="B10" s="7">
        <v>379222059.31</v>
      </c>
      <c r="C10" s="7">
        <v>369214824.44965488</v>
      </c>
    </row>
    <row r="11" spans="1:3">
      <c r="A11" s="6">
        <v>2012</v>
      </c>
      <c r="B11" s="7">
        <v>377856479.81999999</v>
      </c>
      <c r="C11" s="7">
        <v>367240588.61853933</v>
      </c>
    </row>
    <row r="12" spans="1:3">
      <c r="A12" s="6">
        <v>2013</v>
      </c>
      <c r="B12" s="7">
        <v>359953516.05000001</v>
      </c>
      <c r="C12" s="7">
        <v>363097115.6979574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U133"/>
  <sheetViews>
    <sheetView workbookViewId="0">
      <selection activeCell="S1" sqref="S1"/>
    </sheetView>
  </sheetViews>
  <sheetFormatPr defaultRowHeight="15"/>
  <cols>
    <col min="1" max="1" width="9.140625" style="16"/>
    <col min="2" max="2" width="15" style="16" customWidth="1"/>
    <col min="3" max="4" width="12.140625" style="16" customWidth="1"/>
    <col min="5" max="16384" width="9.140625" style="16"/>
  </cols>
  <sheetData>
    <row r="1" spans="1:21">
      <c r="A1" s="16" t="s">
        <v>34</v>
      </c>
      <c r="B1" s="16" t="s">
        <v>35</v>
      </c>
      <c r="C1" s="16" t="s">
        <v>16</v>
      </c>
      <c r="D1" s="16" t="s">
        <v>17</v>
      </c>
      <c r="E1" s="16" t="s">
        <v>18</v>
      </c>
      <c r="F1" s="16" t="s">
        <v>19</v>
      </c>
      <c r="G1" s="16" t="str">
        <f>'Predicted Monthly Data'!G1</f>
        <v>WorkDays</v>
      </c>
      <c r="H1" s="16" t="str">
        <f>'Predicted Monthly Data'!H1</f>
        <v>Spring</v>
      </c>
      <c r="I1" s="16" t="str">
        <f>'Predicted Monthly Data'!I1</f>
        <v>Fall</v>
      </c>
      <c r="J1" s="16" t="str">
        <f>'Predicted Monthly Data'!J1</f>
        <v>trend</v>
      </c>
      <c r="L1" s="16" t="s">
        <v>36</v>
      </c>
      <c r="M1" s="16" t="s">
        <v>16</v>
      </c>
      <c r="N1" s="16" t="s">
        <v>17</v>
      </c>
      <c r="O1" s="16" t="s">
        <v>18</v>
      </c>
      <c r="P1" s="16" t="s">
        <v>19</v>
      </c>
      <c r="Q1" s="16" t="s">
        <v>20</v>
      </c>
      <c r="R1" s="16" t="s">
        <v>61</v>
      </c>
      <c r="S1" s="16" t="s">
        <v>62</v>
      </c>
      <c r="T1" s="16" t="s">
        <v>60</v>
      </c>
      <c r="U1" s="16" t="s">
        <v>45</v>
      </c>
    </row>
    <row r="2" spans="1:21">
      <c r="A2" s="17">
        <v>38353</v>
      </c>
      <c r="B2" s="18">
        <f>'Predicted Monthly Data'!B2</f>
        <v>35760520.064938888</v>
      </c>
      <c r="C2" s="16">
        <v>716.23</v>
      </c>
      <c r="D2" s="16">
        <v>0</v>
      </c>
      <c r="E2" s="16">
        <v>262.8</v>
      </c>
      <c r="F2" s="16">
        <v>20</v>
      </c>
      <c r="G2" s="16">
        <f>'Predicted Monthly Data'!G2</f>
        <v>31</v>
      </c>
      <c r="H2" s="16">
        <f>'Predicted Monthly Data'!H2</f>
        <v>0</v>
      </c>
      <c r="I2" s="16">
        <f>'Predicted Monthly Data'!I2</f>
        <v>0</v>
      </c>
      <c r="J2" s="16">
        <f>'Predicted Monthly Data'!J2</f>
        <v>1</v>
      </c>
      <c r="L2" s="16">
        <f t="shared" ref="L2:L33" si="0">const</f>
        <v>-9441865.3761576209</v>
      </c>
      <c r="M2" s="16">
        <f t="shared" ref="M2:M33" si="1">LondonHDD*C2</f>
        <v>2278343.2566071572</v>
      </c>
      <c r="N2" s="16">
        <f t="shared" ref="N2:N33" si="2">LondonCDD*D2</f>
        <v>0</v>
      </c>
      <c r="O2" s="16">
        <f t="shared" ref="O2:O33" si="3">LONFTE*E2</f>
        <v>30271063.34499203</v>
      </c>
      <c r="P2" s="16">
        <f t="shared" ref="P2:P33" si="4">PeakDays*F2</f>
        <v>16229191.396597439</v>
      </c>
      <c r="Q2" s="16">
        <f t="shared" ref="Q2:Q33" si="5">WorkDays*G2</f>
        <v>-6250586.6201847941</v>
      </c>
      <c r="R2" s="16">
        <f t="shared" ref="R2:R33" si="6">Shoulder1*H2</f>
        <v>0</v>
      </c>
      <c r="S2" s="16">
        <f>'OLS Model'!$B$12*'Normalized Monthly Data'!I2</f>
        <v>0</v>
      </c>
      <c r="T2" s="16">
        <f t="shared" ref="T2:T33" si="7">Increment*J2</f>
        <v>-305536.76144139998</v>
      </c>
      <c r="U2" s="16">
        <f t="shared" ref="U2:U33" si="8">SUM(L2:T2)</f>
        <v>32780609.240412813</v>
      </c>
    </row>
    <row r="3" spans="1:21">
      <c r="A3" s="17">
        <v>38384</v>
      </c>
      <c r="B3" s="18">
        <f>'Predicted Monthly Data'!B3</f>
        <v>33282584.380056243</v>
      </c>
      <c r="C3" s="16">
        <v>650.25</v>
      </c>
      <c r="D3" s="16">
        <v>0</v>
      </c>
      <c r="E3" s="16">
        <v>262.7</v>
      </c>
      <c r="F3" s="16">
        <v>20</v>
      </c>
      <c r="G3" s="16">
        <f>'Predicted Monthly Data'!G3</f>
        <v>28</v>
      </c>
      <c r="H3" s="16">
        <f>'Predicted Monthly Data'!H3</f>
        <v>0</v>
      </c>
      <c r="I3" s="16">
        <f>'Predicted Monthly Data'!I3</f>
        <v>0</v>
      </c>
      <c r="J3" s="16">
        <f>'Predicted Monthly Data'!J3</f>
        <v>1</v>
      </c>
      <c r="L3" s="16">
        <f t="shared" si="0"/>
        <v>-9441865.3761576209</v>
      </c>
      <c r="M3" s="16">
        <f t="shared" si="1"/>
        <v>2068459.4370646356</v>
      </c>
      <c r="N3" s="16">
        <f t="shared" si="2"/>
        <v>0</v>
      </c>
      <c r="O3" s="16">
        <f t="shared" si="3"/>
        <v>30259544.675530463</v>
      </c>
      <c r="P3" s="16">
        <f t="shared" si="4"/>
        <v>16229191.396597439</v>
      </c>
      <c r="Q3" s="16">
        <f t="shared" si="5"/>
        <v>-5645691.140812072</v>
      </c>
      <c r="R3" s="16">
        <f t="shared" si="6"/>
        <v>0</v>
      </c>
      <c r="S3" s="16">
        <f>'OLS Model'!$B$12*'Normalized Monthly Data'!I3</f>
        <v>0</v>
      </c>
      <c r="T3" s="16">
        <f t="shared" si="7"/>
        <v>-305536.76144139998</v>
      </c>
      <c r="U3" s="16">
        <f t="shared" si="8"/>
        <v>33164102.230781443</v>
      </c>
    </row>
    <row r="4" spans="1:21">
      <c r="A4" s="17">
        <v>38412</v>
      </c>
      <c r="B4" s="18">
        <f>'Predicted Monthly Data'!B4</f>
        <v>35020005.949750938</v>
      </c>
      <c r="C4" s="16">
        <v>533.91</v>
      </c>
      <c r="D4" s="16">
        <v>0.22</v>
      </c>
      <c r="E4" s="16">
        <v>262.5</v>
      </c>
      <c r="F4" s="16">
        <v>21</v>
      </c>
      <c r="G4" s="16">
        <f>'Predicted Monthly Data'!G4</f>
        <v>31</v>
      </c>
      <c r="H4" s="16">
        <f>'Predicted Monthly Data'!H4</f>
        <v>1</v>
      </c>
      <c r="I4" s="16">
        <f>'Predicted Monthly Data'!I4</f>
        <v>0</v>
      </c>
      <c r="J4" s="16">
        <f>'Predicted Monthly Data'!J4</f>
        <v>1</v>
      </c>
      <c r="L4" s="16">
        <f t="shared" si="0"/>
        <v>-9441865.3761576209</v>
      </c>
      <c r="M4" s="16">
        <f t="shared" si="1"/>
        <v>1698379.3587745936</v>
      </c>
      <c r="N4" s="16">
        <f t="shared" si="2"/>
        <v>4029.3032675839904</v>
      </c>
      <c r="O4" s="16">
        <f t="shared" si="3"/>
        <v>30236507.336607337</v>
      </c>
      <c r="P4" s="16">
        <f t="shared" si="4"/>
        <v>17040650.966427311</v>
      </c>
      <c r="Q4" s="16">
        <f t="shared" si="5"/>
        <v>-6250586.6201847941</v>
      </c>
      <c r="R4" s="16">
        <f t="shared" si="6"/>
        <v>1282219.2534505399</v>
      </c>
      <c r="S4" s="16">
        <f>'OLS Model'!$B$12*'Normalized Monthly Data'!I4</f>
        <v>0</v>
      </c>
      <c r="T4" s="16">
        <f t="shared" si="7"/>
        <v>-305536.76144139998</v>
      </c>
      <c r="U4" s="16">
        <f t="shared" si="8"/>
        <v>34263797.460743554</v>
      </c>
    </row>
    <row r="5" spans="1:21">
      <c r="A5" s="17">
        <v>38443</v>
      </c>
      <c r="B5" s="18">
        <f>'Predicted Monthly Data'!B5</f>
        <v>33245706.110530481</v>
      </c>
      <c r="C5" s="16">
        <v>312.88</v>
      </c>
      <c r="D5" s="16">
        <v>0.32</v>
      </c>
      <c r="E5" s="16">
        <v>264.7</v>
      </c>
      <c r="F5" s="16">
        <v>21</v>
      </c>
      <c r="G5" s="16">
        <f>'Predicted Monthly Data'!G5</f>
        <v>30</v>
      </c>
      <c r="H5" s="16">
        <f>'Predicted Monthly Data'!H5</f>
        <v>1</v>
      </c>
      <c r="I5" s="16">
        <f>'Predicted Monthly Data'!I5</f>
        <v>0</v>
      </c>
      <c r="J5" s="16">
        <f>'Predicted Monthly Data'!J5</f>
        <v>1</v>
      </c>
      <c r="L5" s="16">
        <f t="shared" si="0"/>
        <v>-9441865.3761576209</v>
      </c>
      <c r="M5" s="16">
        <f t="shared" si="1"/>
        <v>995278.10637260007</v>
      </c>
      <c r="N5" s="16">
        <f t="shared" si="2"/>
        <v>5860.8047528494408</v>
      </c>
      <c r="O5" s="16">
        <f t="shared" si="3"/>
        <v>30489918.064761758</v>
      </c>
      <c r="P5" s="16">
        <f t="shared" si="4"/>
        <v>17040650.966427311</v>
      </c>
      <c r="Q5" s="16">
        <f t="shared" si="5"/>
        <v>-6048954.79372722</v>
      </c>
      <c r="R5" s="16">
        <f t="shared" si="6"/>
        <v>1282219.2534505399</v>
      </c>
      <c r="S5" s="16">
        <f>'OLS Model'!$B$12*'Normalized Monthly Data'!I5</f>
        <v>0</v>
      </c>
      <c r="T5" s="16">
        <f t="shared" si="7"/>
        <v>-305536.76144139998</v>
      </c>
      <c r="U5" s="16">
        <f t="shared" si="8"/>
        <v>34017570.264438815</v>
      </c>
    </row>
    <row r="6" spans="1:21">
      <c r="A6" s="17">
        <v>38473</v>
      </c>
      <c r="B6" s="18">
        <f>'Predicted Monthly Data'!B6</f>
        <v>33743322.006216019</v>
      </c>
      <c r="C6" s="16">
        <v>145.96</v>
      </c>
      <c r="D6" s="16">
        <v>16.98</v>
      </c>
      <c r="E6" s="16">
        <v>267.3</v>
      </c>
      <c r="F6" s="16">
        <v>21</v>
      </c>
      <c r="G6" s="16">
        <f>'Predicted Monthly Data'!G6</f>
        <v>31</v>
      </c>
      <c r="H6" s="16">
        <f>'Predicted Monthly Data'!H6</f>
        <v>1</v>
      </c>
      <c r="I6" s="16">
        <f>'Predicted Monthly Data'!I6</f>
        <v>0</v>
      </c>
      <c r="J6" s="16">
        <f>'Predicted Monthly Data'!J6</f>
        <v>1</v>
      </c>
      <c r="L6" s="16">
        <f t="shared" si="0"/>
        <v>-9441865.3761576209</v>
      </c>
      <c r="M6" s="16">
        <f t="shared" si="1"/>
        <v>464301.9445351084</v>
      </c>
      <c r="N6" s="16">
        <f t="shared" si="2"/>
        <v>310988.95219807344</v>
      </c>
      <c r="O6" s="16">
        <f t="shared" si="3"/>
        <v>30789403.470762443</v>
      </c>
      <c r="P6" s="16">
        <f t="shared" si="4"/>
        <v>17040650.966427311</v>
      </c>
      <c r="Q6" s="16">
        <f t="shared" si="5"/>
        <v>-6250586.6201847941</v>
      </c>
      <c r="R6" s="16">
        <f t="shared" si="6"/>
        <v>1282219.2534505399</v>
      </c>
      <c r="S6" s="16">
        <f>'OLS Model'!$B$12*'Normalized Monthly Data'!I6</f>
        <v>0</v>
      </c>
      <c r="T6" s="16">
        <f t="shared" si="7"/>
        <v>-305536.76144139998</v>
      </c>
      <c r="U6" s="16">
        <f t="shared" si="8"/>
        <v>33889575.829589657</v>
      </c>
    </row>
    <row r="7" spans="1:21">
      <c r="A7" s="17">
        <v>38504</v>
      </c>
      <c r="B7" s="18">
        <f>'Predicted Monthly Data'!B7</f>
        <v>36587979.507661507</v>
      </c>
      <c r="C7" s="16">
        <v>30.95</v>
      </c>
      <c r="D7" s="16">
        <v>59.64</v>
      </c>
      <c r="E7" s="16">
        <v>272.39999999999998</v>
      </c>
      <c r="F7" s="16">
        <v>22</v>
      </c>
      <c r="G7" s="16">
        <f>'Predicted Monthly Data'!G7</f>
        <v>30</v>
      </c>
      <c r="H7" s="16">
        <f>'Predicted Monthly Data'!H7</f>
        <v>0</v>
      </c>
      <c r="I7" s="16">
        <f>'Predicted Monthly Data'!I7</f>
        <v>0</v>
      </c>
      <c r="J7" s="16">
        <f>'Predicted Monthly Data'!J7</f>
        <v>1</v>
      </c>
      <c r="L7" s="16">
        <f t="shared" si="0"/>
        <v>-9441865.3761576209</v>
      </c>
      <c r="M7" s="16">
        <f t="shared" si="1"/>
        <v>98452.625262822708</v>
      </c>
      <c r="N7" s="16">
        <f t="shared" si="2"/>
        <v>1092307.4858123146</v>
      </c>
      <c r="O7" s="16">
        <f t="shared" si="3"/>
        <v>31376855.613302238</v>
      </c>
      <c r="P7" s="16">
        <f t="shared" si="4"/>
        <v>17852110.536257185</v>
      </c>
      <c r="Q7" s="16">
        <f t="shared" si="5"/>
        <v>-6048954.79372722</v>
      </c>
      <c r="R7" s="16">
        <f t="shared" si="6"/>
        <v>0</v>
      </c>
      <c r="S7" s="16">
        <f>'OLS Model'!$B$12*'Normalized Monthly Data'!I7</f>
        <v>0</v>
      </c>
      <c r="T7" s="16">
        <f t="shared" si="7"/>
        <v>-305536.76144139998</v>
      </c>
      <c r="U7" s="16">
        <f t="shared" si="8"/>
        <v>34623369.329308324</v>
      </c>
    </row>
    <row r="8" spans="1:21">
      <c r="A8" s="17">
        <v>38534</v>
      </c>
      <c r="B8" s="18">
        <f>'Predicted Monthly Data'!B8</f>
        <v>32709248.999254607</v>
      </c>
      <c r="C8" s="16">
        <v>6</v>
      </c>
      <c r="D8" s="16">
        <v>109.95</v>
      </c>
      <c r="E8" s="16">
        <v>277.5</v>
      </c>
      <c r="F8" s="16">
        <v>20</v>
      </c>
      <c r="G8" s="16">
        <f>'Predicted Monthly Data'!G8</f>
        <v>31</v>
      </c>
      <c r="H8" s="16">
        <f>'Predicted Monthly Data'!H8</f>
        <v>0</v>
      </c>
      <c r="I8" s="16">
        <f>'Predicted Monthly Data'!I8</f>
        <v>0</v>
      </c>
      <c r="J8" s="16">
        <f>'Predicted Monthly Data'!J8</f>
        <v>1</v>
      </c>
      <c r="L8" s="16">
        <f t="shared" si="0"/>
        <v>-9441865.3761576209</v>
      </c>
      <c r="M8" s="16">
        <f t="shared" si="1"/>
        <v>19086.130907170802</v>
      </c>
      <c r="N8" s="16">
        <f t="shared" si="2"/>
        <v>2013735.8830493626</v>
      </c>
      <c r="O8" s="16">
        <f t="shared" si="3"/>
        <v>31964307.755842041</v>
      </c>
      <c r="P8" s="16">
        <f t="shared" si="4"/>
        <v>16229191.396597439</v>
      </c>
      <c r="Q8" s="16">
        <f t="shared" si="5"/>
        <v>-6250586.6201847941</v>
      </c>
      <c r="R8" s="16">
        <f t="shared" si="6"/>
        <v>0</v>
      </c>
      <c r="S8" s="16">
        <f>'OLS Model'!$B$12*'Normalized Monthly Data'!I8</f>
        <v>0</v>
      </c>
      <c r="T8" s="16">
        <f t="shared" si="7"/>
        <v>-305536.76144139998</v>
      </c>
      <c r="U8" s="16">
        <f t="shared" si="8"/>
        <v>34228332.408612199</v>
      </c>
    </row>
    <row r="9" spans="1:21">
      <c r="A9" s="17">
        <v>38565</v>
      </c>
      <c r="B9" s="18">
        <f>'Predicted Monthly Data'!B9</f>
        <v>37603055.463514507</v>
      </c>
      <c r="C9" s="16">
        <v>11.72</v>
      </c>
      <c r="D9" s="16">
        <v>76.849999999999994</v>
      </c>
      <c r="E9" s="16">
        <v>280.2</v>
      </c>
      <c r="F9" s="16">
        <v>22</v>
      </c>
      <c r="G9" s="16">
        <f>'Predicted Monthly Data'!G9</f>
        <v>31</v>
      </c>
      <c r="H9" s="16">
        <f>'Predicted Monthly Data'!H9</f>
        <v>0</v>
      </c>
      <c r="I9" s="16">
        <f>'Predicted Monthly Data'!I9</f>
        <v>0</v>
      </c>
      <c r="J9" s="16">
        <f>'Predicted Monthly Data'!J9</f>
        <v>1</v>
      </c>
      <c r="L9" s="16">
        <f t="shared" si="0"/>
        <v>-9441865.3761576209</v>
      </c>
      <c r="M9" s="16">
        <f t="shared" si="1"/>
        <v>37281.575705340299</v>
      </c>
      <c r="N9" s="16">
        <f t="shared" si="2"/>
        <v>1407508.8914264983</v>
      </c>
      <c r="O9" s="16">
        <f t="shared" si="3"/>
        <v>32275311.831304286</v>
      </c>
      <c r="P9" s="16">
        <f t="shared" si="4"/>
        <v>17852110.536257185</v>
      </c>
      <c r="Q9" s="16">
        <f t="shared" si="5"/>
        <v>-6250586.6201847941</v>
      </c>
      <c r="R9" s="16">
        <f t="shared" si="6"/>
        <v>0</v>
      </c>
      <c r="S9" s="16">
        <f>'OLS Model'!$B$12*'Normalized Monthly Data'!I9</f>
        <v>0</v>
      </c>
      <c r="T9" s="16">
        <f t="shared" si="7"/>
        <v>-305536.76144139998</v>
      </c>
      <c r="U9" s="16">
        <f t="shared" si="8"/>
        <v>35574224.07690949</v>
      </c>
    </row>
    <row r="10" spans="1:21">
      <c r="A10" s="17">
        <v>38596</v>
      </c>
      <c r="B10" s="18">
        <f>'Predicted Monthly Data'!B10</f>
        <v>35241494.209181152</v>
      </c>
      <c r="C10" s="16">
        <v>72.849999999999994</v>
      </c>
      <c r="D10" s="16">
        <v>24.35</v>
      </c>
      <c r="E10" s="16">
        <v>275.89999999999998</v>
      </c>
      <c r="F10" s="16">
        <v>21</v>
      </c>
      <c r="G10" s="16">
        <f>'Predicted Monthly Data'!G10</f>
        <v>30</v>
      </c>
      <c r="H10" s="16">
        <f>'Predicted Monthly Data'!H10</f>
        <v>0</v>
      </c>
      <c r="I10" s="16">
        <f>'Predicted Monthly Data'!I10</f>
        <v>1</v>
      </c>
      <c r="J10" s="16">
        <f>'Predicted Monthly Data'!J10</f>
        <v>1</v>
      </c>
      <c r="L10" s="16">
        <f t="shared" si="0"/>
        <v>-9441865.3761576209</v>
      </c>
      <c r="M10" s="16">
        <f t="shared" si="1"/>
        <v>231737.43943123214</v>
      </c>
      <c r="N10" s="16">
        <f t="shared" si="2"/>
        <v>445970.61166213715</v>
      </c>
      <c r="O10" s="16">
        <f t="shared" si="3"/>
        <v>31780009.044457003</v>
      </c>
      <c r="P10" s="16">
        <f t="shared" si="4"/>
        <v>17040650.966427311</v>
      </c>
      <c r="Q10" s="16">
        <f t="shared" si="5"/>
        <v>-6048954.79372722</v>
      </c>
      <c r="R10" s="16">
        <f t="shared" si="6"/>
        <v>0</v>
      </c>
      <c r="S10" s="16">
        <f>'OLS Model'!$B$12*'Normalized Monthly Data'!I10</f>
        <v>952605.93361401104</v>
      </c>
      <c r="T10" s="16">
        <f t="shared" si="7"/>
        <v>-305536.76144139998</v>
      </c>
      <c r="U10" s="16">
        <f t="shared" si="8"/>
        <v>34654617.064265445</v>
      </c>
    </row>
    <row r="11" spans="1:21">
      <c r="A11" s="17">
        <v>38626</v>
      </c>
      <c r="B11" s="18">
        <f>'Predicted Monthly Data'!B11</f>
        <v>35365464.302791357</v>
      </c>
      <c r="C11" s="16">
        <v>241.64</v>
      </c>
      <c r="D11" s="16">
        <v>3.42</v>
      </c>
      <c r="E11" s="16">
        <v>268.8</v>
      </c>
      <c r="F11" s="16">
        <v>20</v>
      </c>
      <c r="G11" s="16">
        <f>'Predicted Monthly Data'!G11</f>
        <v>31</v>
      </c>
      <c r="H11" s="16">
        <f>'Predicted Monthly Data'!H11</f>
        <v>0</v>
      </c>
      <c r="I11" s="16">
        <f>'Predicted Monthly Data'!I11</f>
        <v>1</v>
      </c>
      <c r="J11" s="16">
        <f>'Predicted Monthly Data'!J11</f>
        <v>1</v>
      </c>
      <c r="L11" s="16">
        <f t="shared" si="0"/>
        <v>-9441865.3761576209</v>
      </c>
      <c r="M11" s="16">
        <f t="shared" si="1"/>
        <v>768662.1120681254</v>
      </c>
      <c r="N11" s="16">
        <f t="shared" si="2"/>
        <v>62637.350796078397</v>
      </c>
      <c r="O11" s="16">
        <f t="shared" si="3"/>
        <v>30962183.512685914</v>
      </c>
      <c r="P11" s="16">
        <f t="shared" si="4"/>
        <v>16229191.396597439</v>
      </c>
      <c r="Q11" s="16">
        <f t="shared" si="5"/>
        <v>-6250586.6201847941</v>
      </c>
      <c r="R11" s="16">
        <f t="shared" si="6"/>
        <v>0</v>
      </c>
      <c r="S11" s="16">
        <f>'OLS Model'!$B$12*'Normalized Monthly Data'!I11</f>
        <v>952605.93361401104</v>
      </c>
      <c r="T11" s="16">
        <f t="shared" si="7"/>
        <v>-305536.76144139998</v>
      </c>
      <c r="U11" s="16">
        <f t="shared" si="8"/>
        <v>32977291.547977753</v>
      </c>
    </row>
    <row r="12" spans="1:21">
      <c r="A12" s="17">
        <v>38657</v>
      </c>
      <c r="B12" s="18">
        <f>'Predicted Monthly Data'!B12</f>
        <v>34620066.057036527</v>
      </c>
      <c r="C12" s="16">
        <v>414.34</v>
      </c>
      <c r="D12" s="16">
        <v>0</v>
      </c>
      <c r="E12" s="16">
        <v>263</v>
      </c>
      <c r="F12" s="16">
        <v>22</v>
      </c>
      <c r="G12" s="16">
        <f>'Predicted Monthly Data'!G12</f>
        <v>30</v>
      </c>
      <c r="H12" s="16">
        <f>'Predicted Monthly Data'!H12</f>
        <v>0</v>
      </c>
      <c r="I12" s="16">
        <f>'Predicted Monthly Data'!I12</f>
        <v>1</v>
      </c>
      <c r="J12" s="16">
        <f>'Predicted Monthly Data'!J12</f>
        <v>1</v>
      </c>
      <c r="L12" s="16">
        <f t="shared" si="0"/>
        <v>-9441865.3761576209</v>
      </c>
      <c r="M12" s="16">
        <f t="shared" si="1"/>
        <v>1318024.5800128581</v>
      </c>
      <c r="N12" s="16">
        <f t="shared" si="2"/>
        <v>0</v>
      </c>
      <c r="O12" s="16">
        <f t="shared" si="3"/>
        <v>30294100.683915161</v>
      </c>
      <c r="P12" s="16">
        <f t="shared" si="4"/>
        <v>17852110.536257185</v>
      </c>
      <c r="Q12" s="16">
        <f t="shared" si="5"/>
        <v>-6048954.79372722</v>
      </c>
      <c r="R12" s="16">
        <f t="shared" si="6"/>
        <v>0</v>
      </c>
      <c r="S12" s="16">
        <f>'OLS Model'!$B$12*'Normalized Monthly Data'!I12</f>
        <v>952605.93361401104</v>
      </c>
      <c r="T12" s="16">
        <f t="shared" si="7"/>
        <v>-305536.76144139998</v>
      </c>
      <c r="U12" s="16">
        <f t="shared" si="8"/>
        <v>34620484.802472971</v>
      </c>
    </row>
    <row r="13" spans="1:21">
      <c r="A13" s="17">
        <v>38687</v>
      </c>
      <c r="B13" s="18">
        <f>'Predicted Monthly Data'!B13</f>
        <v>31948590.319067784</v>
      </c>
      <c r="C13" s="16">
        <v>630.9</v>
      </c>
      <c r="D13" s="16">
        <v>0</v>
      </c>
      <c r="E13" s="16">
        <v>262</v>
      </c>
      <c r="F13" s="16">
        <v>20</v>
      </c>
      <c r="G13" s="16">
        <f>'Predicted Monthly Data'!G13</f>
        <v>31</v>
      </c>
      <c r="H13" s="16">
        <f>'Predicted Monthly Data'!H13</f>
        <v>0</v>
      </c>
      <c r="I13" s="16">
        <f>'Predicted Monthly Data'!I13</f>
        <v>0</v>
      </c>
      <c r="J13" s="16">
        <f>'Predicted Monthly Data'!J13</f>
        <v>1</v>
      </c>
      <c r="L13" s="16">
        <f t="shared" si="0"/>
        <v>-9441865.3761576209</v>
      </c>
      <c r="M13" s="16">
        <f t="shared" si="1"/>
        <v>2006906.6648890097</v>
      </c>
      <c r="N13" s="16">
        <f t="shared" si="2"/>
        <v>0</v>
      </c>
      <c r="O13" s="16">
        <f t="shared" si="3"/>
        <v>30178913.989299513</v>
      </c>
      <c r="P13" s="16">
        <f t="shared" si="4"/>
        <v>16229191.396597439</v>
      </c>
      <c r="Q13" s="16">
        <f t="shared" si="5"/>
        <v>-6250586.6201847941</v>
      </c>
      <c r="R13" s="16">
        <f t="shared" si="6"/>
        <v>0</v>
      </c>
      <c r="S13" s="16">
        <f>'OLS Model'!$B$12*'Normalized Monthly Data'!I13</f>
        <v>0</v>
      </c>
      <c r="T13" s="16">
        <f t="shared" si="7"/>
        <v>-305536.76144139998</v>
      </c>
      <c r="U13" s="16">
        <f t="shared" si="8"/>
        <v>32417023.293002147</v>
      </c>
    </row>
    <row r="14" spans="1:21">
      <c r="A14" s="17">
        <v>38718</v>
      </c>
      <c r="B14" s="18">
        <f>'Predicted Monthly Data'!B14</f>
        <v>35065430.684663229</v>
      </c>
      <c r="C14" s="16">
        <v>716.23</v>
      </c>
      <c r="D14" s="16">
        <v>0</v>
      </c>
      <c r="E14" s="16">
        <v>260</v>
      </c>
      <c r="F14" s="16">
        <v>21</v>
      </c>
      <c r="G14" s="16">
        <f>'Predicted Monthly Data'!G14</f>
        <v>31</v>
      </c>
      <c r="H14" s="16">
        <f>'Predicted Monthly Data'!H14</f>
        <v>0</v>
      </c>
      <c r="I14" s="16">
        <f>'Predicted Monthly Data'!I14</f>
        <v>0</v>
      </c>
      <c r="J14" s="16">
        <f>'Predicted Monthly Data'!J14</f>
        <v>2</v>
      </c>
      <c r="L14" s="16">
        <f t="shared" si="0"/>
        <v>-9441865.3761576209</v>
      </c>
      <c r="M14" s="16">
        <f t="shared" si="1"/>
        <v>2278343.2566071572</v>
      </c>
      <c r="N14" s="16">
        <f t="shared" si="2"/>
        <v>0</v>
      </c>
      <c r="O14" s="16">
        <f t="shared" si="3"/>
        <v>29948540.600068219</v>
      </c>
      <c r="P14" s="16">
        <f t="shared" si="4"/>
        <v>17040650.966427311</v>
      </c>
      <c r="Q14" s="16">
        <f t="shared" si="5"/>
        <v>-6250586.6201847941</v>
      </c>
      <c r="R14" s="16">
        <f t="shared" si="6"/>
        <v>0</v>
      </c>
      <c r="S14" s="16">
        <f>'OLS Model'!$B$12*'Normalized Monthly Data'!I14</f>
        <v>0</v>
      </c>
      <c r="T14" s="16">
        <f t="shared" si="7"/>
        <v>-611073.52288279997</v>
      </c>
      <c r="U14" s="16">
        <f t="shared" si="8"/>
        <v>32964009.303877477</v>
      </c>
    </row>
    <row r="15" spans="1:21">
      <c r="A15" s="17">
        <v>38749</v>
      </c>
      <c r="B15" s="18">
        <f>'Predicted Monthly Data'!B15</f>
        <v>32706575.58220743</v>
      </c>
      <c r="C15" s="16">
        <v>650.25</v>
      </c>
      <c r="D15" s="16">
        <v>0</v>
      </c>
      <c r="E15" s="16">
        <v>257.39999999999998</v>
      </c>
      <c r="F15" s="16">
        <v>20</v>
      </c>
      <c r="G15" s="16">
        <f>'Predicted Monthly Data'!G15</f>
        <v>28</v>
      </c>
      <c r="H15" s="16">
        <f>'Predicted Monthly Data'!H15</f>
        <v>0</v>
      </c>
      <c r="I15" s="16">
        <f>'Predicted Monthly Data'!I15</f>
        <v>0</v>
      </c>
      <c r="J15" s="16">
        <f>'Predicted Monthly Data'!J15</f>
        <v>2</v>
      </c>
      <c r="L15" s="16">
        <f t="shared" si="0"/>
        <v>-9441865.3761576209</v>
      </c>
      <c r="M15" s="16">
        <f t="shared" si="1"/>
        <v>2068459.4370646356</v>
      </c>
      <c r="N15" s="16">
        <f t="shared" si="2"/>
        <v>0</v>
      </c>
      <c r="O15" s="16">
        <f t="shared" si="3"/>
        <v>29649055.194067534</v>
      </c>
      <c r="P15" s="16">
        <f t="shared" si="4"/>
        <v>16229191.396597439</v>
      </c>
      <c r="Q15" s="16">
        <f t="shared" si="5"/>
        <v>-5645691.140812072</v>
      </c>
      <c r="R15" s="16">
        <f t="shared" si="6"/>
        <v>0</v>
      </c>
      <c r="S15" s="16">
        <f>'OLS Model'!$B$12*'Normalized Monthly Data'!I15</f>
        <v>0</v>
      </c>
      <c r="T15" s="16">
        <f t="shared" si="7"/>
        <v>-611073.52288279997</v>
      </c>
      <c r="U15" s="16">
        <f t="shared" si="8"/>
        <v>32248075.987877116</v>
      </c>
    </row>
    <row r="16" spans="1:21">
      <c r="A16" s="17">
        <v>38777</v>
      </c>
      <c r="B16" s="18">
        <f>'Predicted Monthly Data'!B16</f>
        <v>35840226.988315403</v>
      </c>
      <c r="C16" s="16">
        <v>533.91</v>
      </c>
      <c r="D16" s="16">
        <v>0.22</v>
      </c>
      <c r="E16" s="16">
        <v>256</v>
      </c>
      <c r="F16" s="16">
        <v>23</v>
      </c>
      <c r="G16" s="16">
        <f>'Predicted Monthly Data'!G16</f>
        <v>31</v>
      </c>
      <c r="H16" s="16">
        <f>'Predicted Monthly Data'!H16</f>
        <v>1</v>
      </c>
      <c r="I16" s="16">
        <f>'Predicted Monthly Data'!I16</f>
        <v>0</v>
      </c>
      <c r="J16" s="16">
        <f>'Predicted Monthly Data'!J16</f>
        <v>2</v>
      </c>
      <c r="L16" s="16">
        <f t="shared" si="0"/>
        <v>-9441865.3761576209</v>
      </c>
      <c r="M16" s="16">
        <f t="shared" si="1"/>
        <v>1698379.3587745936</v>
      </c>
      <c r="N16" s="16">
        <f t="shared" si="2"/>
        <v>4029.3032675839904</v>
      </c>
      <c r="O16" s="16">
        <f t="shared" si="3"/>
        <v>29487793.82160563</v>
      </c>
      <c r="P16" s="16">
        <f t="shared" si="4"/>
        <v>18663570.106087055</v>
      </c>
      <c r="Q16" s="16">
        <f t="shared" si="5"/>
        <v>-6250586.6201847941</v>
      </c>
      <c r="R16" s="16">
        <f t="shared" si="6"/>
        <v>1282219.2534505399</v>
      </c>
      <c r="S16" s="16">
        <f>'OLS Model'!$B$12*'Normalized Monthly Data'!I16</f>
        <v>0</v>
      </c>
      <c r="T16" s="16">
        <f t="shared" si="7"/>
        <v>-611073.52288279997</v>
      </c>
      <c r="U16" s="16">
        <f t="shared" si="8"/>
        <v>34832466.323960193</v>
      </c>
    </row>
    <row r="17" spans="1:21">
      <c r="A17" s="17">
        <v>38808</v>
      </c>
      <c r="B17" s="18">
        <f>'Predicted Monthly Data'!B17</f>
        <v>32127631.665612552</v>
      </c>
      <c r="C17" s="16">
        <v>312.88</v>
      </c>
      <c r="D17" s="16">
        <v>0.32</v>
      </c>
      <c r="E17" s="16">
        <v>260.7</v>
      </c>
      <c r="F17" s="16">
        <v>18</v>
      </c>
      <c r="G17" s="16">
        <f>'Predicted Monthly Data'!G17</f>
        <v>30</v>
      </c>
      <c r="H17" s="16">
        <f>'Predicted Monthly Data'!H17</f>
        <v>1</v>
      </c>
      <c r="I17" s="16">
        <f>'Predicted Monthly Data'!I17</f>
        <v>0</v>
      </c>
      <c r="J17" s="16">
        <f>'Predicted Monthly Data'!J17</f>
        <v>2</v>
      </c>
      <c r="L17" s="16">
        <f t="shared" si="0"/>
        <v>-9441865.3761576209</v>
      </c>
      <c r="M17" s="16">
        <f t="shared" si="1"/>
        <v>995278.10637260007</v>
      </c>
      <c r="N17" s="16">
        <f t="shared" si="2"/>
        <v>5860.8047528494408</v>
      </c>
      <c r="O17" s="16">
        <f t="shared" si="3"/>
        <v>30029171.286299169</v>
      </c>
      <c r="P17" s="16">
        <f t="shared" si="4"/>
        <v>14606272.256937696</v>
      </c>
      <c r="Q17" s="16">
        <f t="shared" si="5"/>
        <v>-6048954.79372722</v>
      </c>
      <c r="R17" s="16">
        <f t="shared" si="6"/>
        <v>1282219.2534505399</v>
      </c>
      <c r="S17" s="16">
        <f>'OLS Model'!$B$12*'Normalized Monthly Data'!I17</f>
        <v>0</v>
      </c>
      <c r="T17" s="16">
        <f t="shared" si="7"/>
        <v>-611073.52288279997</v>
      </c>
      <c r="U17" s="16">
        <f t="shared" si="8"/>
        <v>30816908.015045211</v>
      </c>
    </row>
    <row r="18" spans="1:21">
      <c r="A18" s="17">
        <v>38838</v>
      </c>
      <c r="B18" s="18">
        <f>'Predicted Monthly Data'!B18</f>
        <v>34807518.815837182</v>
      </c>
      <c r="C18" s="16">
        <v>145.96</v>
      </c>
      <c r="D18" s="16">
        <v>16.98</v>
      </c>
      <c r="E18" s="16">
        <v>267.3</v>
      </c>
      <c r="F18" s="16">
        <v>22</v>
      </c>
      <c r="G18" s="16">
        <f>'Predicted Monthly Data'!G18</f>
        <v>31</v>
      </c>
      <c r="H18" s="16">
        <f>'Predicted Monthly Data'!H18</f>
        <v>1</v>
      </c>
      <c r="I18" s="16">
        <f>'Predicted Monthly Data'!I18</f>
        <v>0</v>
      </c>
      <c r="J18" s="16">
        <f>'Predicted Monthly Data'!J18</f>
        <v>2</v>
      </c>
      <c r="L18" s="16">
        <f t="shared" si="0"/>
        <v>-9441865.3761576209</v>
      </c>
      <c r="M18" s="16">
        <f t="shared" si="1"/>
        <v>464301.9445351084</v>
      </c>
      <c r="N18" s="16">
        <f t="shared" si="2"/>
        <v>310988.95219807344</v>
      </c>
      <c r="O18" s="16">
        <f t="shared" si="3"/>
        <v>30789403.470762443</v>
      </c>
      <c r="P18" s="16">
        <f t="shared" si="4"/>
        <v>17852110.536257185</v>
      </c>
      <c r="Q18" s="16">
        <f t="shared" si="5"/>
        <v>-6250586.6201847941</v>
      </c>
      <c r="R18" s="16">
        <f t="shared" si="6"/>
        <v>1282219.2534505399</v>
      </c>
      <c r="S18" s="16">
        <f>'OLS Model'!$B$12*'Normalized Monthly Data'!I18</f>
        <v>0</v>
      </c>
      <c r="T18" s="16">
        <f t="shared" si="7"/>
        <v>-611073.52288279997</v>
      </c>
      <c r="U18" s="16">
        <f t="shared" si="8"/>
        <v>34395498.637978144</v>
      </c>
    </row>
    <row r="19" spans="1:21">
      <c r="A19" s="17">
        <v>38869</v>
      </c>
      <c r="B19" s="18">
        <f>'Predicted Monthly Data'!B19</f>
        <v>35338403.337846056</v>
      </c>
      <c r="C19" s="16">
        <v>30.95</v>
      </c>
      <c r="D19" s="16">
        <v>59.64</v>
      </c>
      <c r="E19" s="16">
        <v>270.7</v>
      </c>
      <c r="F19" s="16">
        <v>22</v>
      </c>
      <c r="G19" s="16">
        <f>'Predicted Monthly Data'!G19</f>
        <v>30</v>
      </c>
      <c r="H19" s="16">
        <f>'Predicted Monthly Data'!H19</f>
        <v>0</v>
      </c>
      <c r="I19" s="16">
        <f>'Predicted Monthly Data'!I19</f>
        <v>0</v>
      </c>
      <c r="J19" s="16">
        <f>'Predicted Monthly Data'!J19</f>
        <v>2</v>
      </c>
      <c r="L19" s="16">
        <f t="shared" si="0"/>
        <v>-9441865.3761576209</v>
      </c>
      <c r="M19" s="16">
        <f t="shared" si="1"/>
        <v>98452.625262822708</v>
      </c>
      <c r="N19" s="16">
        <f t="shared" si="2"/>
        <v>1092307.4858123146</v>
      </c>
      <c r="O19" s="16">
        <f t="shared" si="3"/>
        <v>31181038.232455641</v>
      </c>
      <c r="P19" s="16">
        <f t="shared" si="4"/>
        <v>17852110.536257185</v>
      </c>
      <c r="Q19" s="16">
        <f t="shared" si="5"/>
        <v>-6048954.79372722</v>
      </c>
      <c r="R19" s="16">
        <f t="shared" si="6"/>
        <v>0</v>
      </c>
      <c r="S19" s="16">
        <f>'OLS Model'!$B$12*'Normalized Monthly Data'!I19</f>
        <v>0</v>
      </c>
      <c r="T19" s="16">
        <f t="shared" si="7"/>
        <v>-611073.52288279997</v>
      </c>
      <c r="U19" s="16">
        <f t="shared" si="8"/>
        <v>34122015.187020324</v>
      </c>
    </row>
    <row r="20" spans="1:21">
      <c r="A20" s="17">
        <v>38899</v>
      </c>
      <c r="B20" s="18">
        <f>'Predicted Monthly Data'!B20</f>
        <v>33338653.176894248</v>
      </c>
      <c r="C20" s="16">
        <v>6</v>
      </c>
      <c r="D20" s="16">
        <v>109.95</v>
      </c>
      <c r="E20" s="16">
        <v>272.60000000000002</v>
      </c>
      <c r="F20" s="16">
        <v>20</v>
      </c>
      <c r="G20" s="16">
        <f>'Predicted Monthly Data'!G20</f>
        <v>31</v>
      </c>
      <c r="H20" s="16">
        <f>'Predicted Monthly Data'!H20</f>
        <v>0</v>
      </c>
      <c r="I20" s="16">
        <f>'Predicted Monthly Data'!I20</f>
        <v>0</v>
      </c>
      <c r="J20" s="16">
        <f>'Predicted Monthly Data'!J20</f>
        <v>2</v>
      </c>
      <c r="L20" s="16">
        <f t="shared" si="0"/>
        <v>-9441865.3761576209</v>
      </c>
      <c r="M20" s="16">
        <f t="shared" si="1"/>
        <v>19086.130907170802</v>
      </c>
      <c r="N20" s="16">
        <f t="shared" si="2"/>
        <v>2013735.8830493626</v>
      </c>
      <c r="O20" s="16">
        <f t="shared" si="3"/>
        <v>31399892.952225372</v>
      </c>
      <c r="P20" s="16">
        <f t="shared" si="4"/>
        <v>16229191.396597439</v>
      </c>
      <c r="Q20" s="16">
        <f t="shared" si="5"/>
        <v>-6250586.6201847941</v>
      </c>
      <c r="R20" s="16">
        <f t="shared" si="6"/>
        <v>0</v>
      </c>
      <c r="S20" s="16">
        <f>'OLS Model'!$B$12*'Normalized Monthly Data'!I20</f>
        <v>0</v>
      </c>
      <c r="T20" s="16">
        <f t="shared" si="7"/>
        <v>-611073.52288279997</v>
      </c>
      <c r="U20" s="16">
        <f t="shared" si="8"/>
        <v>33358380.843554128</v>
      </c>
    </row>
    <row r="21" spans="1:21">
      <c r="A21" s="17">
        <v>38930</v>
      </c>
      <c r="B21" s="18">
        <f>'Predicted Monthly Data'!B21</f>
        <v>36966836.701800145</v>
      </c>
      <c r="C21" s="16">
        <v>11.72</v>
      </c>
      <c r="D21" s="16">
        <v>76.849999999999994</v>
      </c>
      <c r="E21" s="16">
        <v>273.3</v>
      </c>
      <c r="F21" s="16">
        <v>22</v>
      </c>
      <c r="G21" s="16">
        <f>'Predicted Monthly Data'!G21</f>
        <v>31</v>
      </c>
      <c r="H21" s="16">
        <f>'Predicted Monthly Data'!H21</f>
        <v>0</v>
      </c>
      <c r="I21" s="16">
        <f>'Predicted Monthly Data'!I21</f>
        <v>0</v>
      </c>
      <c r="J21" s="16">
        <f>'Predicted Monthly Data'!J21</f>
        <v>2</v>
      </c>
      <c r="L21" s="16">
        <f t="shared" si="0"/>
        <v>-9441865.3761576209</v>
      </c>
      <c r="M21" s="16">
        <f t="shared" si="1"/>
        <v>37281.575705340299</v>
      </c>
      <c r="N21" s="16">
        <f t="shared" si="2"/>
        <v>1407508.8914264983</v>
      </c>
      <c r="O21" s="16">
        <f t="shared" si="3"/>
        <v>31480523.638456326</v>
      </c>
      <c r="P21" s="16">
        <f t="shared" si="4"/>
        <v>17852110.536257185</v>
      </c>
      <c r="Q21" s="16">
        <f t="shared" si="5"/>
        <v>-6250586.6201847941</v>
      </c>
      <c r="R21" s="16">
        <f t="shared" si="6"/>
        <v>0</v>
      </c>
      <c r="S21" s="16">
        <f>'OLS Model'!$B$12*'Normalized Monthly Data'!I21</f>
        <v>0</v>
      </c>
      <c r="T21" s="16">
        <f t="shared" si="7"/>
        <v>-611073.52288279997</v>
      </c>
      <c r="U21" s="16">
        <f t="shared" si="8"/>
        <v>34473899.122620136</v>
      </c>
    </row>
    <row r="22" spans="1:21">
      <c r="A22" s="17">
        <v>38961</v>
      </c>
      <c r="B22" s="18">
        <f>'Predicted Monthly Data'!B22</f>
        <v>33414985.155541372</v>
      </c>
      <c r="C22" s="16">
        <v>72.849999999999994</v>
      </c>
      <c r="D22" s="16">
        <v>24.35</v>
      </c>
      <c r="E22" s="16">
        <v>272.8</v>
      </c>
      <c r="F22" s="16">
        <v>20</v>
      </c>
      <c r="G22" s="16">
        <f>'Predicted Monthly Data'!G22</f>
        <v>30</v>
      </c>
      <c r="H22" s="16">
        <f>'Predicted Monthly Data'!H22</f>
        <v>0</v>
      </c>
      <c r="I22" s="16">
        <f>'Predicted Monthly Data'!I22</f>
        <v>1</v>
      </c>
      <c r="J22" s="16">
        <f>'Predicted Monthly Data'!J22</f>
        <v>2</v>
      </c>
      <c r="L22" s="16">
        <f t="shared" si="0"/>
        <v>-9441865.3761576209</v>
      </c>
      <c r="M22" s="16">
        <f t="shared" si="1"/>
        <v>231737.43943123214</v>
      </c>
      <c r="N22" s="16">
        <f t="shared" si="2"/>
        <v>445970.61166213715</v>
      </c>
      <c r="O22" s="16">
        <f t="shared" si="3"/>
        <v>31422930.291148502</v>
      </c>
      <c r="P22" s="16">
        <f t="shared" si="4"/>
        <v>16229191.396597439</v>
      </c>
      <c r="Q22" s="16">
        <f t="shared" si="5"/>
        <v>-6048954.79372722</v>
      </c>
      <c r="R22" s="16">
        <f t="shared" si="6"/>
        <v>0</v>
      </c>
      <c r="S22" s="16">
        <f>'OLS Model'!$B$12*'Normalized Monthly Data'!I22</f>
        <v>952605.93361401104</v>
      </c>
      <c r="T22" s="16">
        <f t="shared" si="7"/>
        <v>-611073.52288279997</v>
      </c>
      <c r="U22" s="16">
        <f t="shared" si="8"/>
        <v>33180541.979685675</v>
      </c>
    </row>
    <row r="23" spans="1:21">
      <c r="A23" s="17">
        <v>38991</v>
      </c>
      <c r="B23" s="18">
        <f>'Predicted Monthly Data'!B23</f>
        <v>34502725.12435887</v>
      </c>
      <c r="C23" s="16">
        <v>241.64</v>
      </c>
      <c r="D23" s="16">
        <v>3.42</v>
      </c>
      <c r="E23" s="16">
        <v>270.8</v>
      </c>
      <c r="F23" s="16">
        <v>21</v>
      </c>
      <c r="G23" s="16">
        <f>'Predicted Monthly Data'!G23</f>
        <v>31</v>
      </c>
      <c r="H23" s="16">
        <f>'Predicted Monthly Data'!H23</f>
        <v>0</v>
      </c>
      <c r="I23" s="16">
        <f>'Predicted Monthly Data'!I23</f>
        <v>1</v>
      </c>
      <c r="J23" s="16">
        <f>'Predicted Monthly Data'!J23</f>
        <v>2</v>
      </c>
      <c r="L23" s="16">
        <f t="shared" si="0"/>
        <v>-9441865.3761576209</v>
      </c>
      <c r="M23" s="16">
        <f t="shared" si="1"/>
        <v>768662.1120681254</v>
      </c>
      <c r="N23" s="16">
        <f t="shared" si="2"/>
        <v>62637.350796078397</v>
      </c>
      <c r="O23" s="16">
        <f t="shared" si="3"/>
        <v>31192556.901917208</v>
      </c>
      <c r="P23" s="16">
        <f t="shared" si="4"/>
        <v>17040650.966427311</v>
      </c>
      <c r="Q23" s="16">
        <f t="shared" si="5"/>
        <v>-6250586.6201847941</v>
      </c>
      <c r="R23" s="16">
        <f t="shared" si="6"/>
        <v>0</v>
      </c>
      <c r="S23" s="16">
        <f>'OLS Model'!$B$12*'Normalized Monthly Data'!I23</f>
        <v>952605.93361401104</v>
      </c>
      <c r="T23" s="16">
        <f t="shared" si="7"/>
        <v>-611073.52288279997</v>
      </c>
      <c r="U23" s="16">
        <f t="shared" si="8"/>
        <v>33713587.745597519</v>
      </c>
    </row>
    <row r="24" spans="1:21">
      <c r="A24" s="17">
        <v>39022</v>
      </c>
      <c r="B24" s="18">
        <f>'Predicted Monthly Data'!B24</f>
        <v>34819070.067077681</v>
      </c>
      <c r="C24" s="16">
        <v>414.34</v>
      </c>
      <c r="D24" s="16">
        <v>0</v>
      </c>
      <c r="E24" s="16">
        <v>267.10000000000002</v>
      </c>
      <c r="F24" s="16">
        <v>22</v>
      </c>
      <c r="G24" s="16">
        <f>'Predicted Monthly Data'!G24</f>
        <v>30</v>
      </c>
      <c r="H24" s="16">
        <f>'Predicted Monthly Data'!H24</f>
        <v>0</v>
      </c>
      <c r="I24" s="16">
        <f>'Predicted Monthly Data'!I24</f>
        <v>1</v>
      </c>
      <c r="J24" s="16">
        <f>'Predicted Monthly Data'!J24</f>
        <v>2</v>
      </c>
      <c r="L24" s="16">
        <f t="shared" si="0"/>
        <v>-9441865.3761576209</v>
      </c>
      <c r="M24" s="16">
        <f t="shared" si="1"/>
        <v>1318024.5800128581</v>
      </c>
      <c r="N24" s="16">
        <f t="shared" si="2"/>
        <v>0</v>
      </c>
      <c r="O24" s="16">
        <f t="shared" si="3"/>
        <v>30766366.131839313</v>
      </c>
      <c r="P24" s="16">
        <f t="shared" si="4"/>
        <v>17852110.536257185</v>
      </c>
      <c r="Q24" s="16">
        <f t="shared" si="5"/>
        <v>-6048954.79372722</v>
      </c>
      <c r="R24" s="16">
        <f t="shared" si="6"/>
        <v>0</v>
      </c>
      <c r="S24" s="16">
        <f>'OLS Model'!$B$12*'Normalized Monthly Data'!I24</f>
        <v>952605.93361401104</v>
      </c>
      <c r="T24" s="16">
        <f t="shared" si="7"/>
        <v>-611073.52288279997</v>
      </c>
      <c r="U24" s="16">
        <f t="shared" si="8"/>
        <v>34787213.488955729</v>
      </c>
    </row>
    <row r="25" spans="1:21">
      <c r="A25" s="17">
        <v>39052</v>
      </c>
      <c r="B25" s="18">
        <f>'Predicted Monthly Data'!B25</f>
        <v>30628855.049845826</v>
      </c>
      <c r="C25" s="16">
        <v>630.9</v>
      </c>
      <c r="D25" s="16">
        <v>0</v>
      </c>
      <c r="E25" s="16">
        <v>267.7</v>
      </c>
      <c r="F25" s="16">
        <v>19</v>
      </c>
      <c r="G25" s="16">
        <f>'Predicted Monthly Data'!G25</f>
        <v>31</v>
      </c>
      <c r="H25" s="16">
        <f>'Predicted Monthly Data'!H25</f>
        <v>0</v>
      </c>
      <c r="I25" s="16">
        <f>'Predicted Monthly Data'!I25</f>
        <v>0</v>
      </c>
      <c r="J25" s="16">
        <f>'Predicted Monthly Data'!J25</f>
        <v>2</v>
      </c>
      <c r="L25" s="16">
        <f t="shared" si="0"/>
        <v>-9441865.3761576209</v>
      </c>
      <c r="M25" s="16">
        <f t="shared" si="1"/>
        <v>2006906.6648890097</v>
      </c>
      <c r="N25" s="16">
        <f t="shared" si="2"/>
        <v>0</v>
      </c>
      <c r="O25" s="16">
        <f t="shared" si="3"/>
        <v>30835478.148608699</v>
      </c>
      <c r="P25" s="16">
        <f t="shared" si="4"/>
        <v>15417731.826767568</v>
      </c>
      <c r="Q25" s="16">
        <f t="shared" si="5"/>
        <v>-6250586.6201847941</v>
      </c>
      <c r="R25" s="16">
        <f t="shared" si="6"/>
        <v>0</v>
      </c>
      <c r="S25" s="16">
        <f>'OLS Model'!$B$12*'Normalized Monthly Data'!I25</f>
        <v>0</v>
      </c>
      <c r="T25" s="16">
        <f t="shared" si="7"/>
        <v>-611073.52288279997</v>
      </c>
      <c r="U25" s="16">
        <f t="shared" si="8"/>
        <v>31956591.121040065</v>
      </c>
    </row>
    <row r="26" spans="1:21">
      <c r="A26" s="17">
        <v>39083</v>
      </c>
      <c r="B26" s="18">
        <f>'Predicted Monthly Data'!B26</f>
        <v>35962110.837939881</v>
      </c>
      <c r="C26" s="16">
        <v>716.23</v>
      </c>
      <c r="D26" s="16">
        <v>0</v>
      </c>
      <c r="E26" s="16">
        <v>263.3</v>
      </c>
      <c r="F26" s="16">
        <v>22</v>
      </c>
      <c r="G26" s="16">
        <f>'Predicted Monthly Data'!G26</f>
        <v>31</v>
      </c>
      <c r="H26" s="16">
        <f>'Predicted Monthly Data'!H26</f>
        <v>0</v>
      </c>
      <c r="I26" s="16">
        <f>'Predicted Monthly Data'!I26</f>
        <v>0</v>
      </c>
      <c r="J26" s="16">
        <f>'Predicted Monthly Data'!J26</f>
        <v>3</v>
      </c>
      <c r="L26" s="16">
        <f t="shared" si="0"/>
        <v>-9441865.3761576209</v>
      </c>
      <c r="M26" s="16">
        <f t="shared" si="1"/>
        <v>2278343.2566071572</v>
      </c>
      <c r="N26" s="16">
        <f t="shared" si="2"/>
        <v>0</v>
      </c>
      <c r="O26" s="16">
        <f t="shared" si="3"/>
        <v>30328656.692299854</v>
      </c>
      <c r="P26" s="16">
        <f t="shared" si="4"/>
        <v>17852110.536257185</v>
      </c>
      <c r="Q26" s="16">
        <f t="shared" si="5"/>
        <v>-6250586.6201847941</v>
      </c>
      <c r="R26" s="16">
        <f t="shared" si="6"/>
        <v>0</v>
      </c>
      <c r="S26" s="16">
        <f>'OLS Model'!$B$12*'Normalized Monthly Data'!I26</f>
        <v>0</v>
      </c>
      <c r="T26" s="16">
        <f t="shared" si="7"/>
        <v>-916610.28432419989</v>
      </c>
      <c r="U26" s="16">
        <f t="shared" si="8"/>
        <v>33850048.204497583</v>
      </c>
    </row>
    <row r="27" spans="1:21">
      <c r="A27" s="17">
        <v>39114</v>
      </c>
      <c r="B27" s="18">
        <f>'Predicted Monthly Data'!B27</f>
        <v>33141678.929544702</v>
      </c>
      <c r="C27" s="16">
        <v>650.25</v>
      </c>
      <c r="D27" s="16">
        <v>0</v>
      </c>
      <c r="E27" s="16">
        <v>261.2</v>
      </c>
      <c r="F27" s="16">
        <v>20</v>
      </c>
      <c r="G27" s="16">
        <f>'Predicted Monthly Data'!G27</f>
        <v>28</v>
      </c>
      <c r="H27" s="16">
        <f>'Predicted Monthly Data'!H27</f>
        <v>0</v>
      </c>
      <c r="I27" s="16">
        <f>'Predicted Monthly Data'!I27</f>
        <v>0</v>
      </c>
      <c r="J27" s="16">
        <f>'Predicted Monthly Data'!J27</f>
        <v>3</v>
      </c>
      <c r="L27" s="16">
        <f t="shared" si="0"/>
        <v>-9441865.3761576209</v>
      </c>
      <c r="M27" s="16">
        <f t="shared" si="1"/>
        <v>2068459.4370646356</v>
      </c>
      <c r="N27" s="16">
        <f t="shared" si="2"/>
        <v>0</v>
      </c>
      <c r="O27" s="16">
        <f t="shared" si="3"/>
        <v>30086764.633606993</v>
      </c>
      <c r="P27" s="16">
        <f t="shared" si="4"/>
        <v>16229191.396597439</v>
      </c>
      <c r="Q27" s="16">
        <f t="shared" si="5"/>
        <v>-5645691.140812072</v>
      </c>
      <c r="R27" s="16">
        <f t="shared" si="6"/>
        <v>0</v>
      </c>
      <c r="S27" s="16">
        <f>'OLS Model'!$B$12*'Normalized Monthly Data'!I27</f>
        <v>0</v>
      </c>
      <c r="T27" s="16">
        <f t="shared" si="7"/>
        <v>-916610.28432419989</v>
      </c>
      <c r="U27" s="16">
        <f t="shared" si="8"/>
        <v>32380248.665975172</v>
      </c>
    </row>
    <row r="28" spans="1:21">
      <c r="A28" s="17">
        <v>39142</v>
      </c>
      <c r="B28" s="18">
        <f>'Predicted Monthly Data'!B28</f>
        <v>35746999.2179965</v>
      </c>
      <c r="C28" s="16">
        <v>533.91</v>
      </c>
      <c r="D28" s="16">
        <v>0.22</v>
      </c>
      <c r="E28" s="16">
        <v>257.7</v>
      </c>
      <c r="F28" s="16">
        <v>22</v>
      </c>
      <c r="G28" s="16">
        <f>'Predicted Monthly Data'!G28</f>
        <v>31</v>
      </c>
      <c r="H28" s="16">
        <f>'Predicted Monthly Data'!H28</f>
        <v>1</v>
      </c>
      <c r="I28" s="16">
        <f>'Predicted Monthly Data'!I28</f>
        <v>0</v>
      </c>
      <c r="J28" s="16">
        <f>'Predicted Monthly Data'!J28</f>
        <v>3</v>
      </c>
      <c r="L28" s="16">
        <f t="shared" si="0"/>
        <v>-9441865.3761576209</v>
      </c>
      <c r="M28" s="16">
        <f t="shared" si="1"/>
        <v>1698379.3587745936</v>
      </c>
      <c r="N28" s="16">
        <f t="shared" si="2"/>
        <v>4029.3032675839904</v>
      </c>
      <c r="O28" s="16">
        <f t="shared" si="3"/>
        <v>29683611.202452227</v>
      </c>
      <c r="P28" s="16">
        <f t="shared" si="4"/>
        <v>17852110.536257185</v>
      </c>
      <c r="Q28" s="16">
        <f t="shared" si="5"/>
        <v>-6250586.6201847941</v>
      </c>
      <c r="R28" s="16">
        <f t="shared" si="6"/>
        <v>1282219.2534505399</v>
      </c>
      <c r="S28" s="16">
        <f>'OLS Model'!$B$12*'Normalized Monthly Data'!I28</f>
        <v>0</v>
      </c>
      <c r="T28" s="16">
        <f t="shared" si="7"/>
        <v>-916610.28432419989</v>
      </c>
      <c r="U28" s="16">
        <f t="shared" si="8"/>
        <v>33911287.373535514</v>
      </c>
    </row>
    <row r="29" spans="1:21">
      <c r="A29" s="17">
        <v>39173</v>
      </c>
      <c r="B29" s="18">
        <f>'Predicted Monthly Data'!B29</f>
        <v>32385813.603487249</v>
      </c>
      <c r="C29" s="16">
        <v>312.88</v>
      </c>
      <c r="D29" s="16">
        <v>0.32</v>
      </c>
      <c r="E29" s="16">
        <v>260.60000000000002</v>
      </c>
      <c r="F29" s="16">
        <v>19</v>
      </c>
      <c r="G29" s="16">
        <f>'Predicted Monthly Data'!G29</f>
        <v>30</v>
      </c>
      <c r="H29" s="16">
        <f>'Predicted Monthly Data'!H29</f>
        <v>1</v>
      </c>
      <c r="I29" s="16">
        <f>'Predicted Monthly Data'!I29</f>
        <v>0</v>
      </c>
      <c r="J29" s="16">
        <f>'Predicted Monthly Data'!J29</f>
        <v>3</v>
      </c>
      <c r="L29" s="16">
        <f t="shared" si="0"/>
        <v>-9441865.3761576209</v>
      </c>
      <c r="M29" s="16">
        <f t="shared" si="1"/>
        <v>995278.10637260007</v>
      </c>
      <c r="N29" s="16">
        <f t="shared" si="2"/>
        <v>5860.8047528494408</v>
      </c>
      <c r="O29" s="16">
        <f t="shared" si="3"/>
        <v>30017652.61683761</v>
      </c>
      <c r="P29" s="16">
        <f t="shared" si="4"/>
        <v>15417731.826767568</v>
      </c>
      <c r="Q29" s="16">
        <f t="shared" si="5"/>
        <v>-6048954.79372722</v>
      </c>
      <c r="R29" s="16">
        <f t="shared" si="6"/>
        <v>1282219.2534505399</v>
      </c>
      <c r="S29" s="16">
        <f>'OLS Model'!$B$12*'Normalized Monthly Data'!I29</f>
        <v>0</v>
      </c>
      <c r="T29" s="16">
        <f t="shared" si="7"/>
        <v>-916610.28432419989</v>
      </c>
      <c r="U29" s="16">
        <f t="shared" si="8"/>
        <v>31311312.15397213</v>
      </c>
    </row>
    <row r="30" spans="1:21">
      <c r="A30" s="17">
        <v>39203</v>
      </c>
      <c r="B30" s="18">
        <f>'Predicted Monthly Data'!B30</f>
        <v>34558424.709674537</v>
      </c>
      <c r="C30" s="16">
        <v>145.96</v>
      </c>
      <c r="D30" s="16">
        <v>16.98</v>
      </c>
      <c r="E30" s="16">
        <v>264.8</v>
      </c>
      <c r="F30" s="16">
        <v>22</v>
      </c>
      <c r="G30" s="16">
        <f>'Predicted Monthly Data'!G30</f>
        <v>31</v>
      </c>
      <c r="H30" s="16">
        <f>'Predicted Monthly Data'!H30</f>
        <v>1</v>
      </c>
      <c r="I30" s="16">
        <f>'Predicted Monthly Data'!I30</f>
        <v>0</v>
      </c>
      <c r="J30" s="16">
        <f>'Predicted Monthly Data'!J30</f>
        <v>3</v>
      </c>
      <c r="L30" s="16">
        <f t="shared" si="0"/>
        <v>-9441865.3761576209</v>
      </c>
      <c r="M30" s="16">
        <f t="shared" si="1"/>
        <v>464301.9445351084</v>
      </c>
      <c r="N30" s="16">
        <f t="shared" si="2"/>
        <v>310988.95219807344</v>
      </c>
      <c r="O30" s="16">
        <f t="shared" si="3"/>
        <v>30501436.734223325</v>
      </c>
      <c r="P30" s="16">
        <f t="shared" si="4"/>
        <v>17852110.536257185</v>
      </c>
      <c r="Q30" s="16">
        <f t="shared" si="5"/>
        <v>-6250586.6201847941</v>
      </c>
      <c r="R30" s="16">
        <f t="shared" si="6"/>
        <v>1282219.2534505399</v>
      </c>
      <c r="S30" s="16">
        <f>'OLS Model'!$B$12*'Normalized Monthly Data'!I30</f>
        <v>0</v>
      </c>
      <c r="T30" s="16">
        <f t="shared" si="7"/>
        <v>-916610.28432419989</v>
      </c>
      <c r="U30" s="16">
        <f t="shared" si="8"/>
        <v>33801995.139997616</v>
      </c>
    </row>
    <row r="31" spans="1:21">
      <c r="A31" s="17">
        <v>39234</v>
      </c>
      <c r="B31" s="18">
        <f>'Predicted Monthly Data'!B31</f>
        <v>34409900.996462971</v>
      </c>
      <c r="C31" s="16">
        <v>30.95</v>
      </c>
      <c r="D31" s="16">
        <v>59.64</v>
      </c>
      <c r="E31" s="16">
        <v>268.39999999999998</v>
      </c>
      <c r="F31" s="16">
        <v>21</v>
      </c>
      <c r="G31" s="16">
        <f>'Predicted Monthly Data'!G31</f>
        <v>30</v>
      </c>
      <c r="H31" s="16">
        <f>'Predicted Monthly Data'!H31</f>
        <v>0</v>
      </c>
      <c r="I31" s="16">
        <f>'Predicted Monthly Data'!I31</f>
        <v>0</v>
      </c>
      <c r="J31" s="16">
        <f>'Predicted Monthly Data'!J31</f>
        <v>3</v>
      </c>
      <c r="L31" s="16">
        <f t="shared" si="0"/>
        <v>-9441865.3761576209</v>
      </c>
      <c r="M31" s="16">
        <f t="shared" si="1"/>
        <v>98452.625262822708</v>
      </c>
      <c r="N31" s="16">
        <f t="shared" si="2"/>
        <v>1092307.4858123146</v>
      </c>
      <c r="O31" s="16">
        <f t="shared" si="3"/>
        <v>30916108.834839649</v>
      </c>
      <c r="P31" s="16">
        <f t="shared" si="4"/>
        <v>17040650.966427311</v>
      </c>
      <c r="Q31" s="16">
        <f t="shared" si="5"/>
        <v>-6048954.79372722</v>
      </c>
      <c r="R31" s="16">
        <f t="shared" si="6"/>
        <v>0</v>
      </c>
      <c r="S31" s="16">
        <f>'OLS Model'!$B$12*'Normalized Monthly Data'!I31</f>
        <v>0</v>
      </c>
      <c r="T31" s="16">
        <f t="shared" si="7"/>
        <v>-916610.28432419989</v>
      </c>
      <c r="U31" s="16">
        <f t="shared" si="8"/>
        <v>32740089.458133057</v>
      </c>
    </row>
    <row r="32" spans="1:21">
      <c r="A32" s="17">
        <v>39264</v>
      </c>
      <c r="B32" s="18">
        <f>'Predicted Monthly Data'!B32</f>
        <v>32033151.863009609</v>
      </c>
      <c r="C32" s="16">
        <v>6</v>
      </c>
      <c r="D32" s="16">
        <v>109.95</v>
      </c>
      <c r="E32" s="16">
        <v>276.10000000000002</v>
      </c>
      <c r="F32" s="16">
        <v>21</v>
      </c>
      <c r="G32" s="16">
        <f>'Predicted Monthly Data'!G32</f>
        <v>31</v>
      </c>
      <c r="H32" s="16">
        <f>'Predicted Monthly Data'!H32</f>
        <v>0</v>
      </c>
      <c r="I32" s="16">
        <f>'Predicted Monthly Data'!I32</f>
        <v>0</v>
      </c>
      <c r="J32" s="16">
        <f>'Predicted Monthly Data'!J32</f>
        <v>3</v>
      </c>
      <c r="L32" s="16">
        <f t="shared" si="0"/>
        <v>-9441865.3761576209</v>
      </c>
      <c r="M32" s="16">
        <f t="shared" si="1"/>
        <v>19086.130907170802</v>
      </c>
      <c r="N32" s="16">
        <f t="shared" si="2"/>
        <v>2013735.8830493626</v>
      </c>
      <c r="O32" s="16">
        <f t="shared" si="3"/>
        <v>31803046.383380137</v>
      </c>
      <c r="P32" s="16">
        <f t="shared" si="4"/>
        <v>17040650.966427311</v>
      </c>
      <c r="Q32" s="16">
        <f t="shared" si="5"/>
        <v>-6250586.6201847941</v>
      </c>
      <c r="R32" s="16">
        <f t="shared" si="6"/>
        <v>0</v>
      </c>
      <c r="S32" s="16">
        <f>'OLS Model'!$B$12*'Normalized Monthly Data'!I32</f>
        <v>0</v>
      </c>
      <c r="T32" s="16">
        <f t="shared" si="7"/>
        <v>-916610.28432419989</v>
      </c>
      <c r="U32" s="16">
        <f t="shared" si="8"/>
        <v>34267457.083097368</v>
      </c>
    </row>
    <row r="33" spans="1:21">
      <c r="A33" s="17">
        <v>39295</v>
      </c>
      <c r="B33" s="18">
        <f>'Predicted Monthly Data'!B33</f>
        <v>35594143.633139156</v>
      </c>
      <c r="C33" s="16">
        <v>11.72</v>
      </c>
      <c r="D33" s="16">
        <v>76.849999999999994</v>
      </c>
      <c r="E33" s="16">
        <v>278.39999999999998</v>
      </c>
      <c r="F33" s="16">
        <v>22</v>
      </c>
      <c r="G33" s="16">
        <f>'Predicted Monthly Data'!G33</f>
        <v>31</v>
      </c>
      <c r="H33" s="16">
        <f>'Predicted Monthly Data'!H33</f>
        <v>0</v>
      </c>
      <c r="I33" s="16">
        <f>'Predicted Monthly Data'!I33</f>
        <v>0</v>
      </c>
      <c r="J33" s="16">
        <f>'Predicted Monthly Data'!J33</f>
        <v>3</v>
      </c>
      <c r="L33" s="16">
        <f t="shared" si="0"/>
        <v>-9441865.3761576209</v>
      </c>
      <c r="M33" s="16">
        <f t="shared" si="1"/>
        <v>37281.575705340299</v>
      </c>
      <c r="N33" s="16">
        <f t="shared" si="2"/>
        <v>1407508.8914264983</v>
      </c>
      <c r="O33" s="16">
        <f t="shared" si="3"/>
        <v>32067975.780996121</v>
      </c>
      <c r="P33" s="16">
        <f t="shared" si="4"/>
        <v>17852110.536257185</v>
      </c>
      <c r="Q33" s="16">
        <f t="shared" si="5"/>
        <v>-6250586.6201847941</v>
      </c>
      <c r="R33" s="16">
        <f t="shared" si="6"/>
        <v>0</v>
      </c>
      <c r="S33" s="16">
        <f>'OLS Model'!$B$12*'Normalized Monthly Data'!I33</f>
        <v>0</v>
      </c>
      <c r="T33" s="16">
        <f t="shared" si="7"/>
        <v>-916610.28432419989</v>
      </c>
      <c r="U33" s="16">
        <f t="shared" si="8"/>
        <v>34755814.503718533</v>
      </c>
    </row>
    <row r="34" spans="1:21">
      <c r="A34" s="17">
        <v>39326</v>
      </c>
      <c r="B34" s="18">
        <f>'Predicted Monthly Data'!B34</f>
        <v>32736813.332064744</v>
      </c>
      <c r="C34" s="16">
        <v>72.849999999999994</v>
      </c>
      <c r="D34" s="16">
        <v>24.35</v>
      </c>
      <c r="E34" s="16">
        <v>281.2</v>
      </c>
      <c r="F34" s="16">
        <v>19</v>
      </c>
      <c r="G34" s="16">
        <f>'Predicted Monthly Data'!G34</f>
        <v>30</v>
      </c>
      <c r="H34" s="16">
        <f>'Predicted Monthly Data'!H34</f>
        <v>0</v>
      </c>
      <c r="I34" s="16">
        <f>'Predicted Monthly Data'!I34</f>
        <v>1</v>
      </c>
      <c r="J34" s="16">
        <f>'Predicted Monthly Data'!J34</f>
        <v>3</v>
      </c>
      <c r="L34" s="16">
        <f t="shared" ref="L34:L65" si="9">const</f>
        <v>-9441865.3761576209</v>
      </c>
      <c r="M34" s="16">
        <f t="shared" ref="M34:M65" si="10">LondonHDD*C34</f>
        <v>231737.43943123214</v>
      </c>
      <c r="N34" s="16">
        <f t="shared" ref="N34:N65" si="11">LondonCDD*D34</f>
        <v>445970.61166213715</v>
      </c>
      <c r="O34" s="16">
        <f t="shared" ref="O34:O65" si="12">LONFTE*E34</f>
        <v>32390498.525919933</v>
      </c>
      <c r="P34" s="16">
        <f t="shared" ref="P34:P65" si="13">PeakDays*F34</f>
        <v>15417731.826767568</v>
      </c>
      <c r="Q34" s="16">
        <f t="shared" ref="Q34:Q65" si="14">WorkDays*G34</f>
        <v>-6048954.79372722</v>
      </c>
      <c r="R34" s="16">
        <f t="shared" ref="R34:R65" si="15">Shoulder1*H34</f>
        <v>0</v>
      </c>
      <c r="S34" s="16">
        <f>'OLS Model'!$B$12*'Normalized Monthly Data'!I34</f>
        <v>952605.93361401104</v>
      </c>
      <c r="T34" s="16">
        <f t="shared" ref="T34:T65" si="16">Increment*J34</f>
        <v>-916610.28432419989</v>
      </c>
      <c r="U34" s="16">
        <f t="shared" ref="U34:U65" si="17">SUM(L34:T34)</f>
        <v>33031113.883185841</v>
      </c>
    </row>
    <row r="35" spans="1:21">
      <c r="A35" s="17">
        <v>39356</v>
      </c>
      <c r="B35" s="18">
        <f>'Predicted Monthly Data'!B35</f>
        <v>34814745.584050432</v>
      </c>
      <c r="C35" s="16">
        <v>241.64</v>
      </c>
      <c r="D35" s="16">
        <v>3.42</v>
      </c>
      <c r="E35" s="16">
        <v>277.7</v>
      </c>
      <c r="F35" s="16">
        <v>22</v>
      </c>
      <c r="G35" s="16">
        <f>'Predicted Monthly Data'!G35</f>
        <v>31</v>
      </c>
      <c r="H35" s="16">
        <f>'Predicted Monthly Data'!H35</f>
        <v>0</v>
      </c>
      <c r="I35" s="16">
        <f>'Predicted Monthly Data'!I35</f>
        <v>1</v>
      </c>
      <c r="J35" s="16">
        <f>'Predicted Monthly Data'!J35</f>
        <v>3</v>
      </c>
      <c r="L35" s="16">
        <f t="shared" si="9"/>
        <v>-9441865.3761576209</v>
      </c>
      <c r="M35" s="16">
        <f t="shared" si="10"/>
        <v>768662.1120681254</v>
      </c>
      <c r="N35" s="16">
        <f t="shared" si="11"/>
        <v>62637.350796078397</v>
      </c>
      <c r="O35" s="16">
        <f t="shared" si="12"/>
        <v>31987345.094765168</v>
      </c>
      <c r="P35" s="16">
        <f t="shared" si="13"/>
        <v>17852110.536257185</v>
      </c>
      <c r="Q35" s="16">
        <f t="shared" si="14"/>
        <v>-6250586.6201847941</v>
      </c>
      <c r="R35" s="16">
        <f t="shared" si="15"/>
        <v>0</v>
      </c>
      <c r="S35" s="16">
        <f>'OLS Model'!$B$12*'Normalized Monthly Data'!I35</f>
        <v>952605.93361401104</v>
      </c>
      <c r="T35" s="16">
        <f t="shared" si="16"/>
        <v>-916610.28432419989</v>
      </c>
      <c r="U35" s="16">
        <f t="shared" si="17"/>
        <v>35014298.74683395</v>
      </c>
    </row>
    <row r="36" spans="1:21">
      <c r="A36" s="17">
        <v>39387</v>
      </c>
      <c r="B36" s="18">
        <f>'Predicted Monthly Data'!B36</f>
        <v>33442923.218425829</v>
      </c>
      <c r="C36" s="16">
        <v>414.34</v>
      </c>
      <c r="D36" s="16">
        <v>0</v>
      </c>
      <c r="E36" s="16">
        <v>273.10000000000002</v>
      </c>
      <c r="F36" s="16">
        <v>22</v>
      </c>
      <c r="G36" s="16">
        <f>'Predicted Monthly Data'!G36</f>
        <v>30</v>
      </c>
      <c r="H36" s="16">
        <f>'Predicted Monthly Data'!H36</f>
        <v>0</v>
      </c>
      <c r="I36" s="16">
        <f>'Predicted Monthly Data'!I36</f>
        <v>1</v>
      </c>
      <c r="J36" s="16">
        <f>'Predicted Monthly Data'!J36</f>
        <v>3</v>
      </c>
      <c r="L36" s="16">
        <f t="shared" si="9"/>
        <v>-9441865.3761576209</v>
      </c>
      <c r="M36" s="16">
        <f t="shared" si="10"/>
        <v>1318024.5800128581</v>
      </c>
      <c r="N36" s="16">
        <f t="shared" si="11"/>
        <v>0</v>
      </c>
      <c r="O36" s="16">
        <f t="shared" si="12"/>
        <v>31457486.299533196</v>
      </c>
      <c r="P36" s="16">
        <f t="shared" si="13"/>
        <v>17852110.536257185</v>
      </c>
      <c r="Q36" s="16">
        <f t="shared" si="14"/>
        <v>-6048954.79372722</v>
      </c>
      <c r="R36" s="16">
        <f t="shared" si="15"/>
        <v>0</v>
      </c>
      <c r="S36" s="16">
        <f>'OLS Model'!$B$12*'Normalized Monthly Data'!I36</f>
        <v>952605.93361401104</v>
      </c>
      <c r="T36" s="16">
        <f t="shared" si="16"/>
        <v>-916610.28432419989</v>
      </c>
      <c r="U36" s="16">
        <f t="shared" si="17"/>
        <v>35172796.89520821</v>
      </c>
    </row>
    <row r="37" spans="1:21">
      <c r="A37" s="17">
        <v>39417</v>
      </c>
      <c r="B37" s="18">
        <f>'Predicted Monthly Data'!B37</f>
        <v>29932218.754204392</v>
      </c>
      <c r="C37" s="16">
        <v>630.9</v>
      </c>
      <c r="D37" s="16">
        <v>0</v>
      </c>
      <c r="E37" s="16">
        <v>271.7</v>
      </c>
      <c r="F37" s="16">
        <v>19</v>
      </c>
      <c r="G37" s="16">
        <f>'Predicted Monthly Data'!G37</f>
        <v>31</v>
      </c>
      <c r="H37" s="16">
        <f>'Predicted Monthly Data'!H37</f>
        <v>0</v>
      </c>
      <c r="I37" s="16">
        <f>'Predicted Monthly Data'!I37</f>
        <v>0</v>
      </c>
      <c r="J37" s="16">
        <f>'Predicted Monthly Data'!J37</f>
        <v>3</v>
      </c>
      <c r="L37" s="16">
        <f t="shared" si="9"/>
        <v>-9441865.3761576209</v>
      </c>
      <c r="M37" s="16">
        <f t="shared" si="10"/>
        <v>2006906.6648890097</v>
      </c>
      <c r="N37" s="16">
        <f t="shared" si="11"/>
        <v>0</v>
      </c>
      <c r="O37" s="16">
        <f t="shared" si="12"/>
        <v>31296224.927071288</v>
      </c>
      <c r="P37" s="16">
        <f t="shared" si="13"/>
        <v>15417731.826767568</v>
      </c>
      <c r="Q37" s="16">
        <f t="shared" si="14"/>
        <v>-6250586.6201847941</v>
      </c>
      <c r="R37" s="16">
        <f t="shared" si="15"/>
        <v>0</v>
      </c>
      <c r="S37" s="16">
        <f>'OLS Model'!$B$12*'Normalized Monthly Data'!I37</f>
        <v>0</v>
      </c>
      <c r="T37" s="16">
        <f t="shared" si="16"/>
        <v>-916610.28432419989</v>
      </c>
      <c r="U37" s="16">
        <f t="shared" si="17"/>
        <v>32111801.138061255</v>
      </c>
    </row>
    <row r="38" spans="1:21">
      <c r="A38" s="17">
        <v>39448</v>
      </c>
      <c r="B38" s="18">
        <f>'Predicted Monthly Data'!B38</f>
        <v>34905523.049873188</v>
      </c>
      <c r="C38" s="16">
        <v>716.23</v>
      </c>
      <c r="D38" s="16">
        <v>0</v>
      </c>
      <c r="E38" s="16">
        <v>269.10000000000002</v>
      </c>
      <c r="F38" s="16">
        <v>22</v>
      </c>
      <c r="G38" s="16">
        <f>'Predicted Monthly Data'!G38</f>
        <v>31</v>
      </c>
      <c r="H38" s="16">
        <f>'Predicted Monthly Data'!H38</f>
        <v>0</v>
      </c>
      <c r="I38" s="16">
        <f>'Predicted Monthly Data'!I38</f>
        <v>0</v>
      </c>
      <c r="J38" s="16">
        <f>'Predicted Monthly Data'!J38</f>
        <v>4</v>
      </c>
      <c r="L38" s="16">
        <f t="shared" si="9"/>
        <v>-9441865.3761576209</v>
      </c>
      <c r="M38" s="16">
        <f t="shared" si="10"/>
        <v>2278343.2566071572</v>
      </c>
      <c r="N38" s="16">
        <f t="shared" si="11"/>
        <v>0</v>
      </c>
      <c r="O38" s="16">
        <f t="shared" si="12"/>
        <v>30996739.521070607</v>
      </c>
      <c r="P38" s="16">
        <f t="shared" si="13"/>
        <v>17852110.536257185</v>
      </c>
      <c r="Q38" s="16">
        <f t="shared" si="14"/>
        <v>-6250586.6201847941</v>
      </c>
      <c r="R38" s="16">
        <f t="shared" si="15"/>
        <v>0</v>
      </c>
      <c r="S38" s="16">
        <f>'OLS Model'!$B$12*'Normalized Monthly Data'!I38</f>
        <v>0</v>
      </c>
      <c r="T38" s="16">
        <f t="shared" si="16"/>
        <v>-1222147.0457655999</v>
      </c>
      <c r="U38" s="16">
        <f t="shared" si="17"/>
        <v>34212594.27182693</v>
      </c>
    </row>
    <row r="39" spans="1:21">
      <c r="A39" s="17">
        <v>39479</v>
      </c>
      <c r="B39" s="18">
        <f>'Predicted Monthly Data'!B39</f>
        <v>32971074.271040484</v>
      </c>
      <c r="C39" s="16">
        <v>650.25</v>
      </c>
      <c r="D39" s="16">
        <v>0</v>
      </c>
      <c r="E39" s="16">
        <v>269.39999999999998</v>
      </c>
      <c r="F39" s="16">
        <v>20</v>
      </c>
      <c r="G39" s="16">
        <f>'Predicted Monthly Data'!G39</f>
        <v>29</v>
      </c>
      <c r="H39" s="16">
        <f>'Predicted Monthly Data'!H39</f>
        <v>0</v>
      </c>
      <c r="I39" s="16">
        <f>'Predicted Monthly Data'!I39</f>
        <v>0</v>
      </c>
      <c r="J39" s="16">
        <f>'Predicted Monthly Data'!J39</f>
        <v>4</v>
      </c>
      <c r="L39" s="16">
        <f t="shared" si="9"/>
        <v>-9441865.3761576209</v>
      </c>
      <c r="M39" s="16">
        <f t="shared" si="10"/>
        <v>2068459.4370646356</v>
      </c>
      <c r="N39" s="16">
        <f t="shared" si="11"/>
        <v>0</v>
      </c>
      <c r="O39" s="16">
        <f t="shared" si="12"/>
        <v>31031295.529455297</v>
      </c>
      <c r="P39" s="16">
        <f t="shared" si="13"/>
        <v>16229191.396597439</v>
      </c>
      <c r="Q39" s="16">
        <f t="shared" si="14"/>
        <v>-5847322.967269646</v>
      </c>
      <c r="R39" s="16">
        <f t="shared" si="15"/>
        <v>0</v>
      </c>
      <c r="S39" s="16">
        <f>'OLS Model'!$B$12*'Normalized Monthly Data'!I39</f>
        <v>0</v>
      </c>
      <c r="T39" s="16">
        <f t="shared" si="16"/>
        <v>-1222147.0457655999</v>
      </c>
      <c r="U39" s="16">
        <f t="shared" si="17"/>
        <v>32817610.973924503</v>
      </c>
    </row>
    <row r="40" spans="1:21">
      <c r="A40" s="17">
        <v>39508</v>
      </c>
      <c r="B40" s="18">
        <f>'Predicted Monthly Data'!B40</f>
        <v>33675988.301156245</v>
      </c>
      <c r="C40" s="16">
        <v>533.91</v>
      </c>
      <c r="D40" s="16">
        <v>0.22</v>
      </c>
      <c r="E40" s="16">
        <v>267.10000000000002</v>
      </c>
      <c r="F40" s="16">
        <v>19</v>
      </c>
      <c r="G40" s="16">
        <f>'Predicted Monthly Data'!G40</f>
        <v>31</v>
      </c>
      <c r="H40" s="16">
        <f>'Predicted Monthly Data'!H40</f>
        <v>1</v>
      </c>
      <c r="I40" s="16">
        <f>'Predicted Monthly Data'!I40</f>
        <v>0</v>
      </c>
      <c r="J40" s="16">
        <f>'Predicted Monthly Data'!J40</f>
        <v>4</v>
      </c>
      <c r="L40" s="16">
        <f t="shared" si="9"/>
        <v>-9441865.3761576209</v>
      </c>
      <c r="M40" s="16">
        <f t="shared" si="10"/>
        <v>1698379.3587745936</v>
      </c>
      <c r="N40" s="16">
        <f t="shared" si="11"/>
        <v>4029.3032675839904</v>
      </c>
      <c r="O40" s="16">
        <f t="shared" si="12"/>
        <v>30766366.131839313</v>
      </c>
      <c r="P40" s="16">
        <f t="shared" si="13"/>
        <v>15417731.826767568</v>
      </c>
      <c r="Q40" s="16">
        <f t="shared" si="14"/>
        <v>-6250586.6201847941</v>
      </c>
      <c r="R40" s="16">
        <f t="shared" si="15"/>
        <v>1282219.2534505399</v>
      </c>
      <c r="S40" s="16">
        <f>'OLS Model'!$B$12*'Normalized Monthly Data'!I40</f>
        <v>0</v>
      </c>
      <c r="T40" s="16">
        <f t="shared" si="16"/>
        <v>-1222147.0457655999</v>
      </c>
      <c r="U40" s="16">
        <f t="shared" si="17"/>
        <v>32254126.831991579</v>
      </c>
    </row>
    <row r="41" spans="1:21">
      <c r="A41" s="17">
        <v>39539</v>
      </c>
      <c r="B41" s="18">
        <f>'Predicted Monthly Data'!B41</f>
        <v>32942973.450524684</v>
      </c>
      <c r="C41" s="16">
        <v>312.88</v>
      </c>
      <c r="D41" s="16">
        <v>0.32</v>
      </c>
      <c r="E41" s="16">
        <v>266.7</v>
      </c>
      <c r="F41" s="16">
        <v>22</v>
      </c>
      <c r="G41" s="16">
        <f>'Predicted Monthly Data'!G41</f>
        <v>30</v>
      </c>
      <c r="H41" s="16">
        <f>'Predicted Monthly Data'!H41</f>
        <v>1</v>
      </c>
      <c r="I41" s="16">
        <f>'Predicted Monthly Data'!I41</f>
        <v>0</v>
      </c>
      <c r="J41" s="16">
        <f>'Predicted Monthly Data'!J41</f>
        <v>4</v>
      </c>
      <c r="L41" s="16">
        <f t="shared" si="9"/>
        <v>-9441865.3761576209</v>
      </c>
      <c r="M41" s="16">
        <f t="shared" si="10"/>
        <v>995278.10637260007</v>
      </c>
      <c r="N41" s="16">
        <f t="shared" si="11"/>
        <v>5860.8047528494408</v>
      </c>
      <c r="O41" s="16">
        <f t="shared" si="12"/>
        <v>30720291.453993052</v>
      </c>
      <c r="P41" s="16">
        <f t="shared" si="13"/>
        <v>17852110.536257185</v>
      </c>
      <c r="Q41" s="16">
        <f t="shared" si="14"/>
        <v>-6048954.79372722</v>
      </c>
      <c r="R41" s="16">
        <f t="shared" si="15"/>
        <v>1282219.2534505399</v>
      </c>
      <c r="S41" s="16">
        <f>'OLS Model'!$B$12*'Normalized Monthly Data'!I41</f>
        <v>0</v>
      </c>
      <c r="T41" s="16">
        <f t="shared" si="16"/>
        <v>-1222147.0457655999</v>
      </c>
      <c r="U41" s="16">
        <f t="shared" si="17"/>
        <v>34142792.939175792</v>
      </c>
    </row>
    <row r="42" spans="1:21">
      <c r="A42" s="17">
        <v>39569</v>
      </c>
      <c r="B42" s="18">
        <f>'Predicted Monthly Data'!B42</f>
        <v>32719103.365861006</v>
      </c>
      <c r="C42" s="16">
        <v>145.96</v>
      </c>
      <c r="D42" s="16">
        <v>16.98</v>
      </c>
      <c r="E42" s="16">
        <v>267.3</v>
      </c>
      <c r="F42" s="16">
        <v>21</v>
      </c>
      <c r="G42" s="16">
        <f>'Predicted Monthly Data'!G42</f>
        <v>31</v>
      </c>
      <c r="H42" s="16">
        <f>'Predicted Monthly Data'!H42</f>
        <v>1</v>
      </c>
      <c r="I42" s="16">
        <f>'Predicted Monthly Data'!I42</f>
        <v>0</v>
      </c>
      <c r="J42" s="16">
        <f>'Predicted Monthly Data'!J42</f>
        <v>4</v>
      </c>
      <c r="L42" s="16">
        <f t="shared" si="9"/>
        <v>-9441865.3761576209</v>
      </c>
      <c r="M42" s="16">
        <f t="shared" si="10"/>
        <v>464301.9445351084</v>
      </c>
      <c r="N42" s="16">
        <f t="shared" si="11"/>
        <v>310988.95219807344</v>
      </c>
      <c r="O42" s="16">
        <f t="shared" si="12"/>
        <v>30789403.470762443</v>
      </c>
      <c r="P42" s="16">
        <f t="shared" si="13"/>
        <v>17040650.966427311</v>
      </c>
      <c r="Q42" s="16">
        <f t="shared" si="14"/>
        <v>-6250586.6201847941</v>
      </c>
      <c r="R42" s="16">
        <f t="shared" si="15"/>
        <v>1282219.2534505399</v>
      </c>
      <c r="S42" s="16">
        <f>'OLS Model'!$B$12*'Normalized Monthly Data'!I42</f>
        <v>0</v>
      </c>
      <c r="T42" s="16">
        <f t="shared" si="16"/>
        <v>-1222147.0457655999</v>
      </c>
      <c r="U42" s="16">
        <f t="shared" si="17"/>
        <v>32972965.545265459</v>
      </c>
    </row>
    <row r="43" spans="1:21">
      <c r="A43" s="17">
        <v>39600</v>
      </c>
      <c r="B43" s="18">
        <f>'Predicted Monthly Data'!B43</f>
        <v>32968048.28211417</v>
      </c>
      <c r="C43" s="16">
        <v>30.95</v>
      </c>
      <c r="D43" s="16">
        <v>59.64</v>
      </c>
      <c r="E43" s="16">
        <v>271.39999999999998</v>
      </c>
      <c r="F43" s="16">
        <v>21</v>
      </c>
      <c r="G43" s="16">
        <f>'Predicted Monthly Data'!G43</f>
        <v>30</v>
      </c>
      <c r="H43" s="16">
        <f>'Predicted Monthly Data'!H43</f>
        <v>0</v>
      </c>
      <c r="I43" s="16">
        <f>'Predicted Monthly Data'!I43</f>
        <v>0</v>
      </c>
      <c r="J43" s="16">
        <f>'Predicted Monthly Data'!J43</f>
        <v>4</v>
      </c>
      <c r="L43" s="16">
        <f t="shared" si="9"/>
        <v>-9441865.3761576209</v>
      </c>
      <c r="M43" s="16">
        <f t="shared" si="10"/>
        <v>98452.625262822708</v>
      </c>
      <c r="N43" s="16">
        <f t="shared" si="11"/>
        <v>1092307.4858123146</v>
      </c>
      <c r="O43" s="16">
        <f t="shared" si="12"/>
        <v>31261668.918686591</v>
      </c>
      <c r="P43" s="16">
        <f t="shared" si="13"/>
        <v>17040650.966427311</v>
      </c>
      <c r="Q43" s="16">
        <f t="shared" si="14"/>
        <v>-6048954.79372722</v>
      </c>
      <c r="R43" s="16">
        <f t="shared" si="15"/>
        <v>0</v>
      </c>
      <c r="S43" s="16">
        <f>'OLS Model'!$B$12*'Normalized Monthly Data'!I43</f>
        <v>0</v>
      </c>
      <c r="T43" s="16">
        <f t="shared" si="16"/>
        <v>-1222147.0457655999</v>
      </c>
      <c r="U43" s="16">
        <f t="shared" si="17"/>
        <v>32780112.780538596</v>
      </c>
    </row>
    <row r="44" spans="1:21">
      <c r="A44" s="17">
        <v>39630</v>
      </c>
      <c r="B44" s="18">
        <f>'Predicted Monthly Data'!B44</f>
        <v>31929107.93319986</v>
      </c>
      <c r="C44" s="16">
        <v>6</v>
      </c>
      <c r="D44" s="16">
        <v>109.95</v>
      </c>
      <c r="E44" s="16">
        <v>276.60000000000002</v>
      </c>
      <c r="F44" s="16">
        <v>22</v>
      </c>
      <c r="G44" s="16">
        <f>'Predicted Monthly Data'!G44</f>
        <v>31</v>
      </c>
      <c r="H44" s="16">
        <f>'Predicted Monthly Data'!H44</f>
        <v>0</v>
      </c>
      <c r="I44" s="16">
        <f>'Predicted Monthly Data'!I44</f>
        <v>0</v>
      </c>
      <c r="J44" s="16">
        <f>'Predicted Monthly Data'!J44</f>
        <v>4</v>
      </c>
      <c r="L44" s="16">
        <f t="shared" si="9"/>
        <v>-9441865.3761576209</v>
      </c>
      <c r="M44" s="16">
        <f t="shared" si="10"/>
        <v>19086.130907170802</v>
      </c>
      <c r="N44" s="16">
        <f t="shared" si="11"/>
        <v>2013735.8830493626</v>
      </c>
      <c r="O44" s="16">
        <f t="shared" si="12"/>
        <v>31860639.730687961</v>
      </c>
      <c r="P44" s="16">
        <f t="shared" si="13"/>
        <v>17852110.536257185</v>
      </c>
      <c r="Q44" s="16">
        <f t="shared" si="14"/>
        <v>-6250586.6201847941</v>
      </c>
      <c r="R44" s="16">
        <f t="shared" si="15"/>
        <v>0</v>
      </c>
      <c r="S44" s="16">
        <f>'OLS Model'!$B$12*'Normalized Monthly Data'!I44</f>
        <v>0</v>
      </c>
      <c r="T44" s="16">
        <f t="shared" si="16"/>
        <v>-1222147.0457655999</v>
      </c>
      <c r="U44" s="16">
        <f t="shared" si="17"/>
        <v>34830973.238793664</v>
      </c>
    </row>
    <row r="45" spans="1:21">
      <c r="A45" s="17">
        <v>39661</v>
      </c>
      <c r="B45" s="18">
        <f>'Predicted Monthly Data'!B45</f>
        <v>31818715.437265437</v>
      </c>
      <c r="C45" s="16">
        <v>11.72</v>
      </c>
      <c r="D45" s="16">
        <v>76.849999999999994</v>
      </c>
      <c r="E45" s="16">
        <v>282.10000000000002</v>
      </c>
      <c r="F45" s="16">
        <v>20</v>
      </c>
      <c r="G45" s="16">
        <f>'Predicted Monthly Data'!G45</f>
        <v>31</v>
      </c>
      <c r="H45" s="16">
        <f>'Predicted Monthly Data'!H45</f>
        <v>0</v>
      </c>
      <c r="I45" s="16">
        <f>'Predicted Monthly Data'!I45</f>
        <v>0</v>
      </c>
      <c r="J45" s="16">
        <f>'Predicted Monthly Data'!J45</f>
        <v>4</v>
      </c>
      <c r="L45" s="16">
        <f t="shared" si="9"/>
        <v>-9441865.3761576209</v>
      </c>
      <c r="M45" s="16">
        <f t="shared" si="10"/>
        <v>37281.575705340299</v>
      </c>
      <c r="N45" s="16">
        <f t="shared" si="11"/>
        <v>1407508.8914264983</v>
      </c>
      <c r="O45" s="16">
        <f t="shared" si="12"/>
        <v>32494166.551074021</v>
      </c>
      <c r="P45" s="16">
        <f t="shared" si="13"/>
        <v>16229191.396597439</v>
      </c>
      <c r="Q45" s="16">
        <f t="shared" si="14"/>
        <v>-6250586.6201847941</v>
      </c>
      <c r="R45" s="16">
        <f t="shared" si="15"/>
        <v>0</v>
      </c>
      <c r="S45" s="16">
        <f>'OLS Model'!$B$12*'Normalized Monthly Data'!I45</f>
        <v>0</v>
      </c>
      <c r="T45" s="16">
        <f t="shared" si="16"/>
        <v>-1222147.0457655999</v>
      </c>
      <c r="U45" s="16">
        <f t="shared" si="17"/>
        <v>33253549.372695282</v>
      </c>
    </row>
    <row r="46" spans="1:21">
      <c r="A46" s="17">
        <v>39692</v>
      </c>
      <c r="B46" s="18">
        <f>'Predicted Monthly Data'!B46</f>
        <v>31763423.735970922</v>
      </c>
      <c r="C46" s="16">
        <v>72.849999999999994</v>
      </c>
      <c r="D46" s="16">
        <v>24.35</v>
      </c>
      <c r="E46" s="16">
        <v>277.5</v>
      </c>
      <c r="F46" s="16">
        <v>21</v>
      </c>
      <c r="G46" s="16">
        <f>'Predicted Monthly Data'!G46</f>
        <v>30</v>
      </c>
      <c r="H46" s="16">
        <f>'Predicted Monthly Data'!H46</f>
        <v>0</v>
      </c>
      <c r="I46" s="16">
        <f>'Predicted Monthly Data'!I46</f>
        <v>1</v>
      </c>
      <c r="J46" s="16">
        <f>'Predicted Monthly Data'!J46</f>
        <v>4</v>
      </c>
      <c r="L46" s="16">
        <f t="shared" si="9"/>
        <v>-9441865.3761576209</v>
      </c>
      <c r="M46" s="16">
        <f t="shared" si="10"/>
        <v>231737.43943123214</v>
      </c>
      <c r="N46" s="16">
        <f t="shared" si="11"/>
        <v>445970.61166213715</v>
      </c>
      <c r="O46" s="16">
        <f t="shared" si="12"/>
        <v>31964307.755842041</v>
      </c>
      <c r="P46" s="16">
        <f t="shared" si="13"/>
        <v>17040650.966427311</v>
      </c>
      <c r="Q46" s="16">
        <f t="shared" si="14"/>
        <v>-6048954.79372722</v>
      </c>
      <c r="R46" s="16">
        <f t="shared" si="15"/>
        <v>0</v>
      </c>
      <c r="S46" s="16">
        <f>'OLS Model'!$B$12*'Normalized Monthly Data'!I46</f>
        <v>952605.93361401104</v>
      </c>
      <c r="T46" s="16">
        <f t="shared" si="16"/>
        <v>-1222147.0457655999</v>
      </c>
      <c r="U46" s="16">
        <f t="shared" si="17"/>
        <v>33922305.491326287</v>
      </c>
    </row>
    <row r="47" spans="1:21">
      <c r="A47" s="17">
        <v>39722</v>
      </c>
      <c r="B47" s="18">
        <f>'Predicted Monthly Data'!B47</f>
        <v>31969263.423501484</v>
      </c>
      <c r="C47" s="16">
        <v>241.64</v>
      </c>
      <c r="D47" s="16">
        <v>3.42</v>
      </c>
      <c r="E47" s="16">
        <v>272.7</v>
      </c>
      <c r="F47" s="16">
        <v>22</v>
      </c>
      <c r="G47" s="16">
        <f>'Predicted Monthly Data'!G47</f>
        <v>31</v>
      </c>
      <c r="H47" s="16">
        <f>'Predicted Monthly Data'!H47</f>
        <v>0</v>
      </c>
      <c r="I47" s="16">
        <f>'Predicted Monthly Data'!I47</f>
        <v>1</v>
      </c>
      <c r="J47" s="16">
        <f>'Predicted Monthly Data'!J47</f>
        <v>4</v>
      </c>
      <c r="L47" s="16">
        <f t="shared" si="9"/>
        <v>-9441865.3761576209</v>
      </c>
      <c r="M47" s="16">
        <f t="shared" si="10"/>
        <v>768662.1120681254</v>
      </c>
      <c r="N47" s="16">
        <f t="shared" si="11"/>
        <v>62637.350796078397</v>
      </c>
      <c r="O47" s="16">
        <f t="shared" si="12"/>
        <v>31411411.621686935</v>
      </c>
      <c r="P47" s="16">
        <f t="shared" si="13"/>
        <v>17852110.536257185</v>
      </c>
      <c r="Q47" s="16">
        <f t="shared" si="14"/>
        <v>-6250586.6201847941</v>
      </c>
      <c r="R47" s="16">
        <f t="shared" si="15"/>
        <v>0</v>
      </c>
      <c r="S47" s="16">
        <f>'OLS Model'!$B$12*'Normalized Monthly Data'!I47</f>
        <v>952605.93361401104</v>
      </c>
      <c r="T47" s="16">
        <f t="shared" si="16"/>
        <v>-1222147.0457655999</v>
      </c>
      <c r="U47" s="16">
        <f t="shared" si="17"/>
        <v>34132828.51231432</v>
      </c>
    </row>
    <row r="48" spans="1:21">
      <c r="A48" s="17">
        <v>39753</v>
      </c>
      <c r="B48" s="18">
        <f>'Predicted Monthly Data'!B48</f>
        <v>30139735.496248577</v>
      </c>
      <c r="C48" s="16">
        <v>414.34</v>
      </c>
      <c r="D48" s="16">
        <v>0</v>
      </c>
      <c r="E48" s="16">
        <v>263.10000000000002</v>
      </c>
      <c r="F48" s="16">
        <v>20</v>
      </c>
      <c r="G48" s="16">
        <f>'Predicted Monthly Data'!G48</f>
        <v>30</v>
      </c>
      <c r="H48" s="16">
        <f>'Predicted Monthly Data'!H48</f>
        <v>0</v>
      </c>
      <c r="I48" s="16">
        <f>'Predicted Monthly Data'!I48</f>
        <v>1</v>
      </c>
      <c r="J48" s="16">
        <f>'Predicted Monthly Data'!J48</f>
        <v>4</v>
      </c>
      <c r="L48" s="16">
        <f t="shared" si="9"/>
        <v>-9441865.3761576209</v>
      </c>
      <c r="M48" s="16">
        <f t="shared" si="10"/>
        <v>1318024.5800128581</v>
      </c>
      <c r="N48" s="16">
        <f t="shared" si="11"/>
        <v>0</v>
      </c>
      <c r="O48" s="16">
        <f t="shared" si="12"/>
        <v>30305619.353376728</v>
      </c>
      <c r="P48" s="16">
        <f t="shared" si="13"/>
        <v>16229191.396597439</v>
      </c>
      <c r="Q48" s="16">
        <f t="shared" si="14"/>
        <v>-6048954.79372722</v>
      </c>
      <c r="R48" s="16">
        <f t="shared" si="15"/>
        <v>0</v>
      </c>
      <c r="S48" s="16">
        <f>'OLS Model'!$B$12*'Normalized Monthly Data'!I48</f>
        <v>952605.93361401104</v>
      </c>
      <c r="T48" s="16">
        <f t="shared" si="16"/>
        <v>-1222147.0457655999</v>
      </c>
      <c r="U48" s="16">
        <f t="shared" si="17"/>
        <v>32092474.047950592</v>
      </c>
    </row>
    <row r="49" spans="1:21">
      <c r="A49" s="17">
        <v>39783</v>
      </c>
      <c r="B49" s="18">
        <f>'Predicted Monthly Data'!B49</f>
        <v>27284384.253243946</v>
      </c>
      <c r="C49" s="16">
        <v>630.9</v>
      </c>
      <c r="D49" s="16">
        <v>0</v>
      </c>
      <c r="E49" s="16">
        <v>259.39999999999998</v>
      </c>
      <c r="F49" s="16">
        <v>21</v>
      </c>
      <c r="G49" s="16">
        <f>'Predicted Monthly Data'!G49</f>
        <v>31</v>
      </c>
      <c r="H49" s="16">
        <f>'Predicted Monthly Data'!H49</f>
        <v>0</v>
      </c>
      <c r="I49" s="16">
        <f>'Predicted Monthly Data'!I49</f>
        <v>0</v>
      </c>
      <c r="J49" s="16">
        <f>'Predicted Monthly Data'!J49</f>
        <v>4</v>
      </c>
      <c r="L49" s="16">
        <f t="shared" si="9"/>
        <v>-9441865.3761576209</v>
      </c>
      <c r="M49" s="16">
        <f t="shared" si="10"/>
        <v>2006906.6648890097</v>
      </c>
      <c r="N49" s="16">
        <f t="shared" si="11"/>
        <v>0</v>
      </c>
      <c r="O49" s="16">
        <f t="shared" si="12"/>
        <v>29879428.583298828</v>
      </c>
      <c r="P49" s="16">
        <f t="shared" si="13"/>
        <v>17040650.966427311</v>
      </c>
      <c r="Q49" s="16">
        <f t="shared" si="14"/>
        <v>-6250586.6201847941</v>
      </c>
      <c r="R49" s="16">
        <f t="shared" si="15"/>
        <v>0</v>
      </c>
      <c r="S49" s="16">
        <f>'OLS Model'!$B$12*'Normalized Monthly Data'!I49</f>
        <v>0</v>
      </c>
      <c r="T49" s="16">
        <f t="shared" si="16"/>
        <v>-1222147.0457655999</v>
      </c>
      <c r="U49" s="16">
        <f t="shared" si="17"/>
        <v>32012387.17250713</v>
      </c>
    </row>
    <row r="50" spans="1:21">
      <c r="A50" s="17">
        <v>39814</v>
      </c>
      <c r="B50" s="18">
        <f>'Predicted Monthly Data'!B50</f>
        <v>28849145.935590561</v>
      </c>
      <c r="C50" s="16">
        <v>716.23</v>
      </c>
      <c r="D50" s="16">
        <v>0</v>
      </c>
      <c r="E50" s="16">
        <v>253.7</v>
      </c>
      <c r="F50" s="16">
        <v>21</v>
      </c>
      <c r="G50" s="16">
        <f>'Predicted Monthly Data'!G50</f>
        <v>31</v>
      </c>
      <c r="H50" s="16">
        <f>'Predicted Monthly Data'!H50</f>
        <v>0</v>
      </c>
      <c r="I50" s="16">
        <f>'Predicted Monthly Data'!I50</f>
        <v>0</v>
      </c>
      <c r="J50" s="16">
        <f>'Predicted Monthly Data'!J50</f>
        <v>5</v>
      </c>
      <c r="L50" s="16">
        <f t="shared" si="9"/>
        <v>-9441865.3761576209</v>
      </c>
      <c r="M50" s="16">
        <f t="shared" si="10"/>
        <v>2278343.2566071572</v>
      </c>
      <c r="N50" s="16">
        <f t="shared" si="11"/>
        <v>0</v>
      </c>
      <c r="O50" s="16">
        <f t="shared" si="12"/>
        <v>29222864.423989642</v>
      </c>
      <c r="P50" s="16">
        <f t="shared" si="13"/>
        <v>17040650.966427311</v>
      </c>
      <c r="Q50" s="16">
        <f t="shared" si="14"/>
        <v>-6250586.6201847941</v>
      </c>
      <c r="R50" s="16">
        <f t="shared" si="15"/>
        <v>0</v>
      </c>
      <c r="S50" s="16">
        <f>'OLS Model'!$B$12*'Normalized Monthly Data'!I50</f>
        <v>0</v>
      </c>
      <c r="T50" s="16">
        <f t="shared" si="16"/>
        <v>-1527683.807207</v>
      </c>
      <c r="U50" s="16">
        <f t="shared" si="17"/>
        <v>31321722.843474697</v>
      </c>
    </row>
    <row r="51" spans="1:21">
      <c r="A51" s="17">
        <v>39845</v>
      </c>
      <c r="B51" s="18">
        <f>'Predicted Monthly Data'!B51</f>
        <v>26956342.129380018</v>
      </c>
      <c r="C51" s="16">
        <v>650.25</v>
      </c>
      <c r="D51" s="16">
        <v>0</v>
      </c>
      <c r="E51" s="16">
        <v>248.9</v>
      </c>
      <c r="F51" s="16">
        <v>19</v>
      </c>
      <c r="G51" s="16">
        <f>'Predicted Monthly Data'!G51</f>
        <v>28</v>
      </c>
      <c r="H51" s="16">
        <f>'Predicted Monthly Data'!H51</f>
        <v>0</v>
      </c>
      <c r="I51" s="16">
        <f>'Predicted Monthly Data'!I51</f>
        <v>0</v>
      </c>
      <c r="J51" s="16">
        <f>'Predicted Monthly Data'!J51</f>
        <v>5</v>
      </c>
      <c r="L51" s="16">
        <f t="shared" si="9"/>
        <v>-9441865.3761576209</v>
      </c>
      <c r="M51" s="16">
        <f t="shared" si="10"/>
        <v>2068459.4370646356</v>
      </c>
      <c r="N51" s="16">
        <f t="shared" si="11"/>
        <v>0</v>
      </c>
      <c r="O51" s="16">
        <f t="shared" si="12"/>
        <v>28669968.289834537</v>
      </c>
      <c r="P51" s="16">
        <f t="shared" si="13"/>
        <v>15417731.826767568</v>
      </c>
      <c r="Q51" s="16">
        <f t="shared" si="14"/>
        <v>-5645691.140812072</v>
      </c>
      <c r="R51" s="16">
        <f t="shared" si="15"/>
        <v>0</v>
      </c>
      <c r="S51" s="16">
        <f>'OLS Model'!$B$12*'Normalized Monthly Data'!I51</f>
        <v>0</v>
      </c>
      <c r="T51" s="16">
        <f t="shared" si="16"/>
        <v>-1527683.807207</v>
      </c>
      <c r="U51" s="16">
        <f t="shared" si="17"/>
        <v>29540919.229490042</v>
      </c>
    </row>
    <row r="52" spans="1:21">
      <c r="A52" s="17">
        <v>39873</v>
      </c>
      <c r="B52" s="18">
        <f>'Predicted Monthly Data'!B52</f>
        <v>29227016.300310459</v>
      </c>
      <c r="C52" s="16">
        <v>533.91</v>
      </c>
      <c r="D52" s="16">
        <v>0.22</v>
      </c>
      <c r="E52" s="16">
        <v>245.6</v>
      </c>
      <c r="F52" s="16">
        <v>22</v>
      </c>
      <c r="G52" s="16">
        <f>'Predicted Monthly Data'!G52</f>
        <v>31</v>
      </c>
      <c r="H52" s="16">
        <f>'Predicted Monthly Data'!H52</f>
        <v>1</v>
      </c>
      <c r="I52" s="16">
        <f>'Predicted Monthly Data'!I52</f>
        <v>0</v>
      </c>
      <c r="J52" s="16">
        <f>'Predicted Monthly Data'!J52</f>
        <v>5</v>
      </c>
      <c r="L52" s="16">
        <f t="shared" si="9"/>
        <v>-9441865.3761576209</v>
      </c>
      <c r="M52" s="16">
        <f t="shared" si="10"/>
        <v>1698379.3587745936</v>
      </c>
      <c r="N52" s="16">
        <f t="shared" si="11"/>
        <v>4029.3032675839904</v>
      </c>
      <c r="O52" s="16">
        <f t="shared" si="12"/>
        <v>28289852.197602902</v>
      </c>
      <c r="P52" s="16">
        <f t="shared" si="13"/>
        <v>17852110.536257185</v>
      </c>
      <c r="Q52" s="16">
        <f t="shared" si="14"/>
        <v>-6250586.6201847941</v>
      </c>
      <c r="R52" s="16">
        <f t="shared" si="15"/>
        <v>1282219.2534505399</v>
      </c>
      <c r="S52" s="16">
        <f>'OLS Model'!$B$12*'Normalized Monthly Data'!I52</f>
        <v>0</v>
      </c>
      <c r="T52" s="16">
        <f t="shared" si="16"/>
        <v>-1527683.807207</v>
      </c>
      <c r="U52" s="16">
        <f t="shared" si="17"/>
        <v>31906454.845803387</v>
      </c>
    </row>
    <row r="53" spans="1:21">
      <c r="A53" s="17">
        <v>39904</v>
      </c>
      <c r="B53" s="18">
        <f>'Predicted Monthly Data'!B53</f>
        <v>27572440.722535033</v>
      </c>
      <c r="C53" s="16">
        <v>312.88</v>
      </c>
      <c r="D53" s="16">
        <v>0.32</v>
      </c>
      <c r="E53" s="16">
        <v>244.6</v>
      </c>
      <c r="F53" s="16">
        <v>20</v>
      </c>
      <c r="G53" s="16">
        <f>'Predicted Monthly Data'!G53</f>
        <v>30</v>
      </c>
      <c r="H53" s="16">
        <f>'Predicted Monthly Data'!H53</f>
        <v>1</v>
      </c>
      <c r="I53" s="16">
        <f>'Predicted Monthly Data'!I53</f>
        <v>0</v>
      </c>
      <c r="J53" s="16">
        <f>'Predicted Monthly Data'!J53</f>
        <v>5</v>
      </c>
      <c r="L53" s="16">
        <f t="shared" si="9"/>
        <v>-9441865.3761576209</v>
      </c>
      <c r="M53" s="16">
        <f t="shared" si="10"/>
        <v>995278.10637260007</v>
      </c>
      <c r="N53" s="16">
        <f t="shared" si="11"/>
        <v>5860.8047528494408</v>
      </c>
      <c r="O53" s="16">
        <f t="shared" si="12"/>
        <v>28174665.502987254</v>
      </c>
      <c r="P53" s="16">
        <f t="shared" si="13"/>
        <v>16229191.396597439</v>
      </c>
      <c r="Q53" s="16">
        <f t="shared" si="14"/>
        <v>-6048954.79372722</v>
      </c>
      <c r="R53" s="16">
        <f t="shared" si="15"/>
        <v>1282219.2534505399</v>
      </c>
      <c r="S53" s="16">
        <f>'OLS Model'!$B$12*'Normalized Monthly Data'!I53</f>
        <v>0</v>
      </c>
      <c r="T53" s="16">
        <f t="shared" si="16"/>
        <v>-1527683.807207</v>
      </c>
      <c r="U53" s="16">
        <f t="shared" si="17"/>
        <v>29668711.087068841</v>
      </c>
    </row>
    <row r="54" spans="1:21">
      <c r="A54" s="17">
        <v>39934</v>
      </c>
      <c r="B54" s="18">
        <f>'Predicted Monthly Data'!B54</f>
        <v>26054244.423496928</v>
      </c>
      <c r="C54" s="16">
        <v>145.96</v>
      </c>
      <c r="D54" s="16">
        <v>16.98</v>
      </c>
      <c r="E54" s="16">
        <v>247.9</v>
      </c>
      <c r="F54" s="16">
        <v>20</v>
      </c>
      <c r="G54" s="16">
        <f>'Predicted Monthly Data'!G54</f>
        <v>31</v>
      </c>
      <c r="H54" s="16">
        <f>'Predicted Monthly Data'!H54</f>
        <v>1</v>
      </c>
      <c r="I54" s="16">
        <f>'Predicted Monthly Data'!I54</f>
        <v>0</v>
      </c>
      <c r="J54" s="16">
        <f>'Predicted Monthly Data'!J54</f>
        <v>5</v>
      </c>
      <c r="L54" s="16">
        <f t="shared" si="9"/>
        <v>-9441865.3761576209</v>
      </c>
      <c r="M54" s="16">
        <f t="shared" si="10"/>
        <v>464301.9445351084</v>
      </c>
      <c r="N54" s="16">
        <f t="shared" si="11"/>
        <v>310988.95219807344</v>
      </c>
      <c r="O54" s="16">
        <f t="shared" si="12"/>
        <v>28554781.595218889</v>
      </c>
      <c r="P54" s="16">
        <f t="shared" si="13"/>
        <v>16229191.396597439</v>
      </c>
      <c r="Q54" s="16">
        <f t="shared" si="14"/>
        <v>-6250586.6201847941</v>
      </c>
      <c r="R54" s="16">
        <f t="shared" si="15"/>
        <v>1282219.2534505399</v>
      </c>
      <c r="S54" s="16">
        <f>'OLS Model'!$B$12*'Normalized Monthly Data'!I54</f>
        <v>0</v>
      </c>
      <c r="T54" s="16">
        <f t="shared" si="16"/>
        <v>-1527683.807207</v>
      </c>
      <c r="U54" s="16">
        <f t="shared" si="17"/>
        <v>29621347.338450633</v>
      </c>
    </row>
    <row r="55" spans="1:21">
      <c r="A55" s="17">
        <v>39965</v>
      </c>
      <c r="B55" s="18">
        <f>'Predicted Monthly Data'!B55</f>
        <v>27805448.272619553</v>
      </c>
      <c r="C55" s="16">
        <v>30.95</v>
      </c>
      <c r="D55" s="16">
        <v>59.64</v>
      </c>
      <c r="E55" s="16">
        <v>252.2</v>
      </c>
      <c r="F55" s="16">
        <v>22</v>
      </c>
      <c r="G55" s="16">
        <f>'Predicted Monthly Data'!G55</f>
        <v>30</v>
      </c>
      <c r="H55" s="16">
        <f>'Predicted Monthly Data'!H55</f>
        <v>0</v>
      </c>
      <c r="I55" s="16">
        <f>'Predicted Monthly Data'!I55</f>
        <v>0</v>
      </c>
      <c r="J55" s="16">
        <f>'Predicted Monthly Data'!J55</f>
        <v>5</v>
      </c>
      <c r="L55" s="16">
        <f t="shared" si="9"/>
        <v>-9441865.3761576209</v>
      </c>
      <c r="M55" s="16">
        <f t="shared" si="10"/>
        <v>98452.625262822708</v>
      </c>
      <c r="N55" s="16">
        <f t="shared" si="11"/>
        <v>1092307.4858123146</v>
      </c>
      <c r="O55" s="16">
        <f t="shared" si="12"/>
        <v>29050084.382066172</v>
      </c>
      <c r="P55" s="16">
        <f t="shared" si="13"/>
        <v>17852110.536257185</v>
      </c>
      <c r="Q55" s="16">
        <f t="shared" si="14"/>
        <v>-6048954.79372722</v>
      </c>
      <c r="R55" s="16">
        <f t="shared" si="15"/>
        <v>0</v>
      </c>
      <c r="S55" s="16">
        <f>'OLS Model'!$B$12*'Normalized Monthly Data'!I55</f>
        <v>0</v>
      </c>
      <c r="T55" s="16">
        <f t="shared" si="16"/>
        <v>-1527683.807207</v>
      </c>
      <c r="U55" s="16">
        <f t="shared" si="17"/>
        <v>31074451.052306656</v>
      </c>
    </row>
    <row r="56" spans="1:21">
      <c r="A56" s="17">
        <v>39995</v>
      </c>
      <c r="B56" s="18">
        <f>'Predicted Monthly Data'!B56</f>
        <v>28020880.106031932</v>
      </c>
      <c r="C56" s="16">
        <v>6</v>
      </c>
      <c r="D56" s="16">
        <v>109.95</v>
      </c>
      <c r="E56" s="16">
        <v>256</v>
      </c>
      <c r="F56" s="16">
        <v>22</v>
      </c>
      <c r="G56" s="16">
        <f>'Predicted Monthly Data'!G56</f>
        <v>31</v>
      </c>
      <c r="H56" s="16">
        <f>'Predicted Monthly Data'!H56</f>
        <v>0</v>
      </c>
      <c r="I56" s="16">
        <f>'Predicted Monthly Data'!I56</f>
        <v>0</v>
      </c>
      <c r="J56" s="16">
        <f>'Predicted Monthly Data'!J56</f>
        <v>5</v>
      </c>
      <c r="L56" s="16">
        <f t="shared" si="9"/>
        <v>-9441865.3761576209</v>
      </c>
      <c r="M56" s="16">
        <f t="shared" si="10"/>
        <v>19086.130907170802</v>
      </c>
      <c r="N56" s="16">
        <f t="shared" si="11"/>
        <v>2013735.8830493626</v>
      </c>
      <c r="O56" s="16">
        <f t="shared" si="12"/>
        <v>29487793.82160563</v>
      </c>
      <c r="P56" s="16">
        <f t="shared" si="13"/>
        <v>17852110.536257185</v>
      </c>
      <c r="Q56" s="16">
        <f t="shared" si="14"/>
        <v>-6250586.6201847941</v>
      </c>
      <c r="R56" s="16">
        <f t="shared" si="15"/>
        <v>0</v>
      </c>
      <c r="S56" s="16">
        <f>'OLS Model'!$B$12*'Normalized Monthly Data'!I56</f>
        <v>0</v>
      </c>
      <c r="T56" s="16">
        <f t="shared" si="16"/>
        <v>-1527683.807207</v>
      </c>
      <c r="U56" s="16">
        <f t="shared" si="17"/>
        <v>32152590.568269935</v>
      </c>
    </row>
    <row r="57" spans="1:21">
      <c r="A57" s="17">
        <v>40026</v>
      </c>
      <c r="B57" s="18">
        <f>'Predicted Monthly Data'!B57</f>
        <v>30298754.52771467</v>
      </c>
      <c r="C57" s="16">
        <v>11.72</v>
      </c>
      <c r="D57" s="16">
        <v>76.849999999999994</v>
      </c>
      <c r="E57" s="16">
        <v>257.10000000000002</v>
      </c>
      <c r="F57" s="16">
        <v>20</v>
      </c>
      <c r="G57" s="16">
        <f>'Predicted Monthly Data'!G57</f>
        <v>31</v>
      </c>
      <c r="H57" s="16">
        <f>'Predicted Monthly Data'!H57</f>
        <v>0</v>
      </c>
      <c r="I57" s="16">
        <f>'Predicted Monthly Data'!I57</f>
        <v>0</v>
      </c>
      <c r="J57" s="16">
        <f>'Predicted Monthly Data'!J57</f>
        <v>5</v>
      </c>
      <c r="L57" s="16">
        <f t="shared" si="9"/>
        <v>-9441865.3761576209</v>
      </c>
      <c r="M57" s="16">
        <f t="shared" si="10"/>
        <v>37281.575705340299</v>
      </c>
      <c r="N57" s="16">
        <f t="shared" si="11"/>
        <v>1407508.8914264983</v>
      </c>
      <c r="O57" s="16">
        <f t="shared" si="12"/>
        <v>29614499.185682844</v>
      </c>
      <c r="P57" s="16">
        <f t="shared" si="13"/>
        <v>16229191.396597439</v>
      </c>
      <c r="Q57" s="16">
        <f t="shared" si="14"/>
        <v>-6250586.6201847941</v>
      </c>
      <c r="R57" s="16">
        <f t="shared" si="15"/>
        <v>0</v>
      </c>
      <c r="S57" s="16">
        <f>'OLS Model'!$B$12*'Normalized Monthly Data'!I57</f>
        <v>0</v>
      </c>
      <c r="T57" s="16">
        <f t="shared" si="16"/>
        <v>-1527683.807207</v>
      </c>
      <c r="U57" s="16">
        <f t="shared" si="17"/>
        <v>30068345.245862704</v>
      </c>
    </row>
    <row r="58" spans="1:21">
      <c r="A58" s="17">
        <v>40057</v>
      </c>
      <c r="B58" s="18">
        <f>'Predicted Monthly Data'!B58</f>
        <v>30031126.612114679</v>
      </c>
      <c r="C58" s="16">
        <v>72.849999999999994</v>
      </c>
      <c r="D58" s="16">
        <v>24.35</v>
      </c>
      <c r="E58" s="16">
        <v>254.1</v>
      </c>
      <c r="F58" s="16">
        <v>21</v>
      </c>
      <c r="G58" s="16">
        <f>'Predicted Monthly Data'!G58</f>
        <v>30</v>
      </c>
      <c r="H58" s="16">
        <f>'Predicted Monthly Data'!H58</f>
        <v>0</v>
      </c>
      <c r="I58" s="16">
        <f>'Predicted Monthly Data'!I58</f>
        <v>1</v>
      </c>
      <c r="J58" s="16">
        <f>'Predicted Monthly Data'!J58</f>
        <v>5</v>
      </c>
      <c r="L58" s="16">
        <f t="shared" si="9"/>
        <v>-9441865.3761576209</v>
      </c>
      <c r="M58" s="16">
        <f t="shared" si="10"/>
        <v>231737.43943123214</v>
      </c>
      <c r="N58" s="16">
        <f t="shared" si="11"/>
        <v>445970.61166213715</v>
      </c>
      <c r="O58" s="16">
        <f t="shared" si="12"/>
        <v>29268939.101835899</v>
      </c>
      <c r="P58" s="16">
        <f t="shared" si="13"/>
        <v>17040650.966427311</v>
      </c>
      <c r="Q58" s="16">
        <f t="shared" si="14"/>
        <v>-6048954.79372722</v>
      </c>
      <c r="R58" s="16">
        <f t="shared" si="15"/>
        <v>0</v>
      </c>
      <c r="S58" s="16">
        <f>'OLS Model'!$B$12*'Normalized Monthly Data'!I58</f>
        <v>952605.93361401104</v>
      </c>
      <c r="T58" s="16">
        <f t="shared" si="16"/>
        <v>-1527683.807207</v>
      </c>
      <c r="U58" s="16">
        <f t="shared" si="17"/>
        <v>30921400.075878754</v>
      </c>
    </row>
    <row r="59" spans="1:21">
      <c r="A59" s="17">
        <v>40087</v>
      </c>
      <c r="B59" s="18">
        <f>'Predicted Monthly Data'!B59</f>
        <v>30792023.504983552</v>
      </c>
      <c r="C59" s="16">
        <v>241.64</v>
      </c>
      <c r="D59" s="16">
        <v>3.42</v>
      </c>
      <c r="E59" s="16">
        <v>250.7</v>
      </c>
      <c r="F59" s="16">
        <v>21</v>
      </c>
      <c r="G59" s="16">
        <f>'Predicted Monthly Data'!G59</f>
        <v>31</v>
      </c>
      <c r="H59" s="16">
        <f>'Predicted Monthly Data'!H59</f>
        <v>0</v>
      </c>
      <c r="I59" s="16">
        <f>'Predicted Monthly Data'!I59</f>
        <v>1</v>
      </c>
      <c r="J59" s="16">
        <f>'Predicted Monthly Data'!J59</f>
        <v>5</v>
      </c>
      <c r="L59" s="16">
        <f t="shared" si="9"/>
        <v>-9441865.3761576209</v>
      </c>
      <c r="M59" s="16">
        <f t="shared" si="10"/>
        <v>768662.1120681254</v>
      </c>
      <c r="N59" s="16">
        <f t="shared" si="11"/>
        <v>62637.350796078397</v>
      </c>
      <c r="O59" s="16">
        <f t="shared" si="12"/>
        <v>28877304.340142701</v>
      </c>
      <c r="P59" s="16">
        <f t="shared" si="13"/>
        <v>17040650.966427311</v>
      </c>
      <c r="Q59" s="16">
        <f t="shared" si="14"/>
        <v>-6250586.6201847941</v>
      </c>
      <c r="R59" s="16">
        <f t="shared" si="15"/>
        <v>0</v>
      </c>
      <c r="S59" s="16">
        <f>'OLS Model'!$B$12*'Normalized Monthly Data'!I59</f>
        <v>952605.93361401104</v>
      </c>
      <c r="T59" s="16">
        <f t="shared" si="16"/>
        <v>-1527683.807207</v>
      </c>
      <c r="U59" s="16">
        <f t="shared" si="17"/>
        <v>30481724.899498813</v>
      </c>
    </row>
    <row r="60" spans="1:21">
      <c r="A60" s="17">
        <v>40118</v>
      </c>
      <c r="B60" s="18">
        <f>'Predicted Monthly Data'!B60</f>
        <v>30321482.124312438</v>
      </c>
      <c r="C60" s="16">
        <v>414.34</v>
      </c>
      <c r="D60" s="16">
        <v>0</v>
      </c>
      <c r="E60" s="16">
        <v>248.4</v>
      </c>
      <c r="F60" s="16">
        <v>21</v>
      </c>
      <c r="G60" s="16">
        <f>'Predicted Monthly Data'!G60</f>
        <v>30</v>
      </c>
      <c r="H60" s="16">
        <f>'Predicted Monthly Data'!H60</f>
        <v>0</v>
      </c>
      <c r="I60" s="16">
        <f>'Predicted Monthly Data'!I60</f>
        <v>1</v>
      </c>
      <c r="J60" s="16">
        <f>'Predicted Monthly Data'!J60</f>
        <v>5</v>
      </c>
      <c r="L60" s="16">
        <f t="shared" si="9"/>
        <v>-9441865.3761576209</v>
      </c>
      <c r="M60" s="16">
        <f t="shared" si="10"/>
        <v>1318024.5800128581</v>
      </c>
      <c r="N60" s="16">
        <f t="shared" si="11"/>
        <v>0</v>
      </c>
      <c r="O60" s="16">
        <f t="shared" si="12"/>
        <v>28612374.942526713</v>
      </c>
      <c r="P60" s="16">
        <f t="shared" si="13"/>
        <v>17040650.966427311</v>
      </c>
      <c r="Q60" s="16">
        <f t="shared" si="14"/>
        <v>-6048954.79372722</v>
      </c>
      <c r="R60" s="16">
        <f t="shared" si="15"/>
        <v>0</v>
      </c>
      <c r="S60" s="16">
        <f>'OLS Model'!$B$12*'Normalized Monthly Data'!I60</f>
        <v>952605.93361401104</v>
      </c>
      <c r="T60" s="16">
        <f t="shared" si="16"/>
        <v>-1527683.807207</v>
      </c>
      <c r="U60" s="16">
        <f t="shared" si="17"/>
        <v>30905152.445489056</v>
      </c>
    </row>
    <row r="61" spans="1:21">
      <c r="A61" s="17">
        <v>40148</v>
      </c>
      <c r="B61" s="18">
        <f>'Predicted Monthly Data'!B61</f>
        <v>28853077.940910172</v>
      </c>
      <c r="C61" s="16">
        <v>630.9</v>
      </c>
      <c r="D61" s="16">
        <v>0</v>
      </c>
      <c r="E61" s="16">
        <v>249.8</v>
      </c>
      <c r="F61" s="16">
        <v>21</v>
      </c>
      <c r="G61" s="16">
        <f>'Predicted Monthly Data'!G61</f>
        <v>31</v>
      </c>
      <c r="H61" s="16">
        <f>'Predicted Monthly Data'!H61</f>
        <v>0</v>
      </c>
      <c r="I61" s="16">
        <f>'Predicted Monthly Data'!I61</f>
        <v>0</v>
      </c>
      <c r="J61" s="16">
        <f>'Predicted Monthly Data'!J61</f>
        <v>5</v>
      </c>
      <c r="L61" s="16">
        <f t="shared" si="9"/>
        <v>-9441865.3761576209</v>
      </c>
      <c r="M61" s="16">
        <f t="shared" si="10"/>
        <v>2006906.6648890097</v>
      </c>
      <c r="N61" s="16">
        <f t="shared" si="11"/>
        <v>0</v>
      </c>
      <c r="O61" s="16">
        <f t="shared" si="12"/>
        <v>28773636.314988621</v>
      </c>
      <c r="P61" s="16">
        <f t="shared" si="13"/>
        <v>17040650.966427311</v>
      </c>
      <c r="Q61" s="16">
        <f t="shared" si="14"/>
        <v>-6250586.6201847941</v>
      </c>
      <c r="R61" s="16">
        <f t="shared" si="15"/>
        <v>0</v>
      </c>
      <c r="S61" s="16">
        <f>'OLS Model'!$B$12*'Normalized Monthly Data'!I61</f>
        <v>0</v>
      </c>
      <c r="T61" s="16">
        <f t="shared" si="16"/>
        <v>-1527683.807207</v>
      </c>
      <c r="U61" s="16">
        <f t="shared" si="17"/>
        <v>30601058.142755527</v>
      </c>
    </row>
    <row r="62" spans="1:21">
      <c r="A62" s="17">
        <v>40179</v>
      </c>
      <c r="B62" s="18">
        <f>'Predicted Monthly Data'!B62</f>
        <v>30374399.927864909</v>
      </c>
      <c r="C62" s="16">
        <v>716.23</v>
      </c>
      <c r="D62" s="16">
        <v>0</v>
      </c>
      <c r="E62" s="16">
        <v>246.8</v>
      </c>
      <c r="F62" s="16">
        <v>20</v>
      </c>
      <c r="G62" s="16">
        <f>'Predicted Monthly Data'!G62</f>
        <v>31</v>
      </c>
      <c r="H62" s="16">
        <f>'Predicted Monthly Data'!H62</f>
        <v>0</v>
      </c>
      <c r="I62" s="16">
        <f>'Predicted Monthly Data'!I62</f>
        <v>0</v>
      </c>
      <c r="J62" s="16">
        <f>'Predicted Monthly Data'!J62</f>
        <v>6</v>
      </c>
      <c r="L62" s="16">
        <f t="shared" si="9"/>
        <v>-9441865.3761576209</v>
      </c>
      <c r="M62" s="16">
        <f t="shared" si="10"/>
        <v>2278343.2566071572</v>
      </c>
      <c r="N62" s="16">
        <f t="shared" si="11"/>
        <v>0</v>
      </c>
      <c r="O62" s="16">
        <f t="shared" si="12"/>
        <v>28428076.231141679</v>
      </c>
      <c r="P62" s="16">
        <f t="shared" si="13"/>
        <v>16229191.396597439</v>
      </c>
      <c r="Q62" s="16">
        <f t="shared" si="14"/>
        <v>-6250586.6201847941</v>
      </c>
      <c r="R62" s="16">
        <f t="shared" si="15"/>
        <v>0</v>
      </c>
      <c r="S62" s="16">
        <f>'OLS Model'!$B$12*'Normalized Monthly Data'!I62</f>
        <v>0</v>
      </c>
      <c r="T62" s="16">
        <f t="shared" si="16"/>
        <v>-1833220.5686483998</v>
      </c>
      <c r="U62" s="16">
        <f t="shared" si="17"/>
        <v>29409938.319355465</v>
      </c>
    </row>
    <row r="63" spans="1:21">
      <c r="A63" s="17">
        <v>40210</v>
      </c>
      <c r="B63" s="18">
        <f>'Predicted Monthly Data'!B63</f>
        <v>28081042.947897345</v>
      </c>
      <c r="C63" s="16">
        <v>650.25</v>
      </c>
      <c r="D63" s="16">
        <v>0</v>
      </c>
      <c r="E63" s="16">
        <v>245.4</v>
      </c>
      <c r="F63" s="16">
        <v>19</v>
      </c>
      <c r="G63" s="16">
        <f>'Predicted Monthly Data'!G63</f>
        <v>28</v>
      </c>
      <c r="H63" s="16">
        <f>'Predicted Monthly Data'!H63</f>
        <v>0</v>
      </c>
      <c r="I63" s="16">
        <f>'Predicted Monthly Data'!I63</f>
        <v>0</v>
      </c>
      <c r="J63" s="16">
        <f>'Predicted Monthly Data'!J63</f>
        <v>6</v>
      </c>
      <c r="L63" s="16">
        <f t="shared" si="9"/>
        <v>-9441865.3761576209</v>
      </c>
      <c r="M63" s="16">
        <f t="shared" si="10"/>
        <v>2068459.4370646356</v>
      </c>
      <c r="N63" s="16">
        <f t="shared" si="11"/>
        <v>0</v>
      </c>
      <c r="O63" s="16">
        <f t="shared" si="12"/>
        <v>28266814.858679771</v>
      </c>
      <c r="P63" s="16">
        <f t="shared" si="13"/>
        <v>15417731.826767568</v>
      </c>
      <c r="Q63" s="16">
        <f t="shared" si="14"/>
        <v>-5645691.140812072</v>
      </c>
      <c r="R63" s="16">
        <f t="shared" si="15"/>
        <v>0</v>
      </c>
      <c r="S63" s="16">
        <f>'OLS Model'!$B$12*'Normalized Monthly Data'!I63</f>
        <v>0</v>
      </c>
      <c r="T63" s="16">
        <f t="shared" si="16"/>
        <v>-1833220.5686483998</v>
      </c>
      <c r="U63" s="16">
        <f t="shared" si="17"/>
        <v>28832229.036893882</v>
      </c>
    </row>
    <row r="64" spans="1:21">
      <c r="A64" s="17">
        <v>40238</v>
      </c>
      <c r="B64" s="18">
        <f>'Predicted Monthly Data'!B64</f>
        <v>31106132.340711989</v>
      </c>
      <c r="C64" s="16">
        <v>533.91</v>
      </c>
      <c r="D64" s="16">
        <v>0.22</v>
      </c>
      <c r="E64" s="16">
        <v>242.7</v>
      </c>
      <c r="F64" s="16">
        <v>23</v>
      </c>
      <c r="G64" s="16">
        <f>'Predicted Monthly Data'!G64</f>
        <v>31</v>
      </c>
      <c r="H64" s="16">
        <f>'Predicted Monthly Data'!H64</f>
        <v>1</v>
      </c>
      <c r="I64" s="16">
        <f>'Predicted Monthly Data'!I64</f>
        <v>0</v>
      </c>
      <c r="J64" s="16">
        <f>'Predicted Monthly Data'!J64</f>
        <v>6</v>
      </c>
      <c r="L64" s="16">
        <f t="shared" si="9"/>
        <v>-9441865.3761576209</v>
      </c>
      <c r="M64" s="16">
        <f t="shared" si="10"/>
        <v>1698379.3587745936</v>
      </c>
      <c r="N64" s="16">
        <f t="shared" si="11"/>
        <v>4029.3032675839904</v>
      </c>
      <c r="O64" s="16">
        <f t="shared" si="12"/>
        <v>27955810.783217523</v>
      </c>
      <c r="P64" s="16">
        <f t="shared" si="13"/>
        <v>18663570.106087055</v>
      </c>
      <c r="Q64" s="16">
        <f t="shared" si="14"/>
        <v>-6250586.6201847941</v>
      </c>
      <c r="R64" s="16">
        <f t="shared" si="15"/>
        <v>1282219.2534505399</v>
      </c>
      <c r="S64" s="16">
        <f>'OLS Model'!$B$12*'Normalized Monthly Data'!I64</f>
        <v>0</v>
      </c>
      <c r="T64" s="16">
        <f t="shared" si="16"/>
        <v>-1833220.5686483998</v>
      </c>
      <c r="U64" s="16">
        <f t="shared" si="17"/>
        <v>32078336.239806488</v>
      </c>
    </row>
    <row r="65" spans="1:21">
      <c r="A65" s="17">
        <v>40269</v>
      </c>
      <c r="B65" s="18">
        <f>'Predicted Monthly Data'!B65</f>
        <v>29031854.548955541</v>
      </c>
      <c r="C65" s="16">
        <v>312.88</v>
      </c>
      <c r="D65" s="16">
        <v>0.32</v>
      </c>
      <c r="E65" s="16">
        <v>248.3</v>
      </c>
      <c r="F65" s="16">
        <v>20</v>
      </c>
      <c r="G65" s="16">
        <f>'Predicted Monthly Data'!G65</f>
        <v>30</v>
      </c>
      <c r="H65" s="16">
        <f>'Predicted Monthly Data'!H65</f>
        <v>1</v>
      </c>
      <c r="I65" s="16">
        <f>'Predicted Monthly Data'!I65</f>
        <v>0</v>
      </c>
      <c r="J65" s="16">
        <f>'Predicted Monthly Data'!J65</f>
        <v>6</v>
      </c>
      <c r="L65" s="16">
        <f t="shared" si="9"/>
        <v>-9441865.3761576209</v>
      </c>
      <c r="M65" s="16">
        <f t="shared" si="10"/>
        <v>995278.10637260007</v>
      </c>
      <c r="N65" s="16">
        <f t="shared" si="11"/>
        <v>5860.8047528494408</v>
      </c>
      <c r="O65" s="16">
        <f t="shared" si="12"/>
        <v>28600856.27306515</v>
      </c>
      <c r="P65" s="16">
        <f t="shared" si="13"/>
        <v>16229191.396597439</v>
      </c>
      <c r="Q65" s="16">
        <f t="shared" si="14"/>
        <v>-6048954.79372722</v>
      </c>
      <c r="R65" s="16">
        <f t="shared" si="15"/>
        <v>1282219.2534505399</v>
      </c>
      <c r="S65" s="16">
        <f>'OLS Model'!$B$12*'Normalized Monthly Data'!I65</f>
        <v>0</v>
      </c>
      <c r="T65" s="16">
        <f t="shared" si="16"/>
        <v>-1833220.5686483998</v>
      </c>
      <c r="U65" s="16">
        <f t="shared" si="17"/>
        <v>29789365.095705338</v>
      </c>
    </row>
    <row r="66" spans="1:21">
      <c r="A66" s="17">
        <v>40299</v>
      </c>
      <c r="B66" s="18">
        <f>'Predicted Monthly Data'!B66</f>
        <v>30332891.000103939</v>
      </c>
      <c r="C66" s="16">
        <v>145.96</v>
      </c>
      <c r="D66" s="16">
        <v>16.98</v>
      </c>
      <c r="E66" s="16">
        <v>253.5</v>
      </c>
      <c r="F66" s="16">
        <v>20</v>
      </c>
      <c r="G66" s="16">
        <f>'Predicted Monthly Data'!G66</f>
        <v>31</v>
      </c>
      <c r="H66" s="16">
        <f>'Predicted Monthly Data'!H66</f>
        <v>1</v>
      </c>
      <c r="I66" s="16">
        <f>'Predicted Monthly Data'!I66</f>
        <v>0</v>
      </c>
      <c r="J66" s="16">
        <f>'Predicted Monthly Data'!J66</f>
        <v>6</v>
      </c>
      <c r="L66" s="16">
        <f t="shared" ref="L66:L97" si="18">const</f>
        <v>-9441865.3761576209</v>
      </c>
      <c r="M66" s="16">
        <f t="shared" ref="M66:M97" si="19">LondonHDD*C66</f>
        <v>464301.9445351084</v>
      </c>
      <c r="N66" s="16">
        <f t="shared" ref="N66:N97" si="20">LondonCDD*D66</f>
        <v>310988.95219807344</v>
      </c>
      <c r="O66" s="16">
        <f t="shared" ref="O66:O97" si="21">LONFTE*E66</f>
        <v>29199827.085066512</v>
      </c>
      <c r="P66" s="16">
        <f t="shared" ref="P66:P97" si="22">PeakDays*F66</f>
        <v>16229191.396597439</v>
      </c>
      <c r="Q66" s="16">
        <f t="shared" ref="Q66:Q97" si="23">WorkDays*G66</f>
        <v>-6250586.6201847941</v>
      </c>
      <c r="R66" s="16">
        <f t="shared" ref="R66:R97" si="24">Shoulder1*H66</f>
        <v>1282219.2534505399</v>
      </c>
      <c r="S66" s="16">
        <f>'OLS Model'!$B$12*'Normalized Monthly Data'!I66</f>
        <v>0</v>
      </c>
      <c r="T66" s="16">
        <f t="shared" ref="T66:T97" si="25">Increment*J66</f>
        <v>-1833220.5686483998</v>
      </c>
      <c r="U66" s="16">
        <f t="shared" ref="U66:U97" si="26">SUM(L66:T66)</f>
        <v>29960856.066856854</v>
      </c>
    </row>
    <row r="67" spans="1:21">
      <c r="A67" s="17">
        <v>40330</v>
      </c>
      <c r="B67" s="18">
        <f>'Predicted Monthly Data'!B67</f>
        <v>32055991.678814385</v>
      </c>
      <c r="C67" s="16">
        <v>30.95</v>
      </c>
      <c r="D67" s="16">
        <v>59.64</v>
      </c>
      <c r="E67" s="16">
        <v>260</v>
      </c>
      <c r="F67" s="16">
        <v>22</v>
      </c>
      <c r="G67" s="16">
        <f>'Predicted Monthly Data'!G67</f>
        <v>30</v>
      </c>
      <c r="H67" s="16">
        <f>'Predicted Monthly Data'!H67</f>
        <v>0</v>
      </c>
      <c r="I67" s="16">
        <f>'Predicted Monthly Data'!I67</f>
        <v>0</v>
      </c>
      <c r="J67" s="16">
        <f>'Predicted Monthly Data'!J67</f>
        <v>6</v>
      </c>
      <c r="L67" s="16">
        <f t="shared" si="18"/>
        <v>-9441865.3761576209</v>
      </c>
      <c r="M67" s="16">
        <f t="shared" si="19"/>
        <v>98452.625262822708</v>
      </c>
      <c r="N67" s="16">
        <f t="shared" si="20"/>
        <v>1092307.4858123146</v>
      </c>
      <c r="O67" s="16">
        <f t="shared" si="21"/>
        <v>29948540.600068219</v>
      </c>
      <c r="P67" s="16">
        <f t="shared" si="22"/>
        <v>17852110.536257185</v>
      </c>
      <c r="Q67" s="16">
        <f t="shared" si="23"/>
        <v>-6048954.79372722</v>
      </c>
      <c r="R67" s="16">
        <f t="shared" si="24"/>
        <v>0</v>
      </c>
      <c r="S67" s="16">
        <f>'OLS Model'!$B$12*'Normalized Monthly Data'!I67</f>
        <v>0</v>
      </c>
      <c r="T67" s="16">
        <f t="shared" si="25"/>
        <v>-1833220.5686483998</v>
      </c>
      <c r="U67" s="16">
        <f t="shared" si="26"/>
        <v>31667370.508867308</v>
      </c>
    </row>
    <row r="68" spans="1:21">
      <c r="A68" s="17">
        <v>40360</v>
      </c>
      <c r="B68" s="18">
        <f>'Predicted Monthly Data'!B68</f>
        <v>31434687.972987365</v>
      </c>
      <c r="C68" s="16">
        <v>6</v>
      </c>
      <c r="D68" s="16">
        <v>109.95</v>
      </c>
      <c r="E68" s="16">
        <v>261.7</v>
      </c>
      <c r="F68" s="16">
        <v>21</v>
      </c>
      <c r="G68" s="16">
        <f>'Predicted Monthly Data'!G68</f>
        <v>31</v>
      </c>
      <c r="H68" s="16">
        <f>'Predicted Monthly Data'!H68</f>
        <v>0</v>
      </c>
      <c r="I68" s="16">
        <f>'Predicted Monthly Data'!I68</f>
        <v>0</v>
      </c>
      <c r="J68" s="16">
        <f>'Predicted Monthly Data'!J68</f>
        <v>6</v>
      </c>
      <c r="L68" s="16">
        <f t="shared" si="18"/>
        <v>-9441865.3761576209</v>
      </c>
      <c r="M68" s="16">
        <f t="shared" si="19"/>
        <v>19086.130907170802</v>
      </c>
      <c r="N68" s="16">
        <f t="shared" si="20"/>
        <v>2013735.8830493626</v>
      </c>
      <c r="O68" s="16">
        <f t="shared" si="21"/>
        <v>30144357.980914816</v>
      </c>
      <c r="P68" s="16">
        <f t="shared" si="22"/>
        <v>17040650.966427311</v>
      </c>
      <c r="Q68" s="16">
        <f t="shared" si="23"/>
        <v>-6250586.6201847941</v>
      </c>
      <c r="R68" s="16">
        <f t="shared" si="24"/>
        <v>0</v>
      </c>
      <c r="S68" s="16">
        <f>'OLS Model'!$B$12*'Normalized Monthly Data'!I68</f>
        <v>0</v>
      </c>
      <c r="T68" s="16">
        <f t="shared" si="25"/>
        <v>-1833220.5686483998</v>
      </c>
      <c r="U68" s="16">
        <f t="shared" si="26"/>
        <v>31692158.396307848</v>
      </c>
    </row>
    <row r="69" spans="1:21">
      <c r="A69" s="17">
        <v>40391</v>
      </c>
      <c r="B69" s="18">
        <f>'Predicted Monthly Data'!B69</f>
        <v>33132054.446981192</v>
      </c>
      <c r="C69" s="16">
        <v>11.72</v>
      </c>
      <c r="D69" s="16">
        <v>76.849999999999994</v>
      </c>
      <c r="E69" s="16">
        <v>259.39999999999998</v>
      </c>
      <c r="F69" s="16">
        <v>21</v>
      </c>
      <c r="G69" s="16">
        <f>'Predicted Monthly Data'!G69</f>
        <v>31</v>
      </c>
      <c r="H69" s="16">
        <f>'Predicted Monthly Data'!H69</f>
        <v>0</v>
      </c>
      <c r="I69" s="16">
        <f>'Predicted Monthly Data'!I69</f>
        <v>0</v>
      </c>
      <c r="J69" s="16">
        <f>'Predicted Monthly Data'!J69</f>
        <v>6</v>
      </c>
      <c r="L69" s="16">
        <f t="shared" si="18"/>
        <v>-9441865.3761576209</v>
      </c>
      <c r="M69" s="16">
        <f t="shared" si="19"/>
        <v>37281.575705340299</v>
      </c>
      <c r="N69" s="16">
        <f t="shared" si="20"/>
        <v>1407508.8914264983</v>
      </c>
      <c r="O69" s="16">
        <f t="shared" si="21"/>
        <v>29879428.583298828</v>
      </c>
      <c r="P69" s="16">
        <f t="shared" si="22"/>
        <v>17040650.966427311</v>
      </c>
      <c r="Q69" s="16">
        <f t="shared" si="23"/>
        <v>-6250586.6201847941</v>
      </c>
      <c r="R69" s="16">
        <f t="shared" si="24"/>
        <v>0</v>
      </c>
      <c r="S69" s="16">
        <f>'OLS Model'!$B$12*'Normalized Monthly Data'!I69</f>
        <v>0</v>
      </c>
      <c r="T69" s="16">
        <f t="shared" si="25"/>
        <v>-1833220.5686483998</v>
      </c>
      <c r="U69" s="16">
        <f t="shared" si="26"/>
        <v>30839197.451867163</v>
      </c>
    </row>
    <row r="70" spans="1:21">
      <c r="A70" s="17">
        <v>40422</v>
      </c>
      <c r="B70" s="18">
        <f>'Predicted Monthly Data'!B70</f>
        <v>31114045.918627713</v>
      </c>
      <c r="C70" s="16">
        <v>72.849999999999994</v>
      </c>
      <c r="D70" s="16">
        <v>24.35</v>
      </c>
      <c r="E70" s="16">
        <v>253.5</v>
      </c>
      <c r="F70" s="16">
        <v>21</v>
      </c>
      <c r="G70" s="16">
        <f>'Predicted Monthly Data'!G70</f>
        <v>30</v>
      </c>
      <c r="H70" s="16">
        <f>'Predicted Monthly Data'!H70</f>
        <v>0</v>
      </c>
      <c r="I70" s="16">
        <f>'Predicted Monthly Data'!I70</f>
        <v>1</v>
      </c>
      <c r="J70" s="16">
        <f>'Predicted Monthly Data'!J70</f>
        <v>6</v>
      </c>
      <c r="L70" s="16">
        <f t="shared" si="18"/>
        <v>-9441865.3761576209</v>
      </c>
      <c r="M70" s="16">
        <f t="shared" si="19"/>
        <v>231737.43943123214</v>
      </c>
      <c r="N70" s="16">
        <f t="shared" si="20"/>
        <v>445970.61166213715</v>
      </c>
      <c r="O70" s="16">
        <f t="shared" si="21"/>
        <v>29199827.085066512</v>
      </c>
      <c r="P70" s="16">
        <f t="shared" si="22"/>
        <v>17040650.966427311</v>
      </c>
      <c r="Q70" s="16">
        <f t="shared" si="23"/>
        <v>-6048954.79372722</v>
      </c>
      <c r="R70" s="16">
        <f t="shared" si="24"/>
        <v>0</v>
      </c>
      <c r="S70" s="16">
        <f>'OLS Model'!$B$12*'Normalized Monthly Data'!I70</f>
        <v>952605.93361401104</v>
      </c>
      <c r="T70" s="16">
        <f t="shared" si="25"/>
        <v>-1833220.5686483998</v>
      </c>
      <c r="U70" s="16">
        <f t="shared" si="26"/>
        <v>30546751.297667958</v>
      </c>
    </row>
    <row r="71" spans="1:21">
      <c r="A71" s="17">
        <v>40452</v>
      </c>
      <c r="B71" s="18">
        <f>'Predicted Monthly Data'!B71</f>
        <v>31324725.882925775</v>
      </c>
      <c r="C71" s="16">
        <v>241.64</v>
      </c>
      <c r="D71" s="16">
        <v>3.42</v>
      </c>
      <c r="E71" s="16">
        <v>248.3</v>
      </c>
      <c r="F71" s="16">
        <v>20</v>
      </c>
      <c r="G71" s="16">
        <f>'Predicted Monthly Data'!G71</f>
        <v>31</v>
      </c>
      <c r="H71" s="16">
        <f>'Predicted Monthly Data'!H71</f>
        <v>0</v>
      </c>
      <c r="I71" s="16">
        <f>'Predicted Monthly Data'!I71</f>
        <v>1</v>
      </c>
      <c r="J71" s="16">
        <f>'Predicted Monthly Data'!J71</f>
        <v>6</v>
      </c>
      <c r="L71" s="16">
        <f t="shared" si="18"/>
        <v>-9441865.3761576209</v>
      </c>
      <c r="M71" s="16">
        <f t="shared" si="19"/>
        <v>768662.1120681254</v>
      </c>
      <c r="N71" s="16">
        <f t="shared" si="20"/>
        <v>62637.350796078397</v>
      </c>
      <c r="O71" s="16">
        <f t="shared" si="21"/>
        <v>28600856.27306515</v>
      </c>
      <c r="P71" s="16">
        <f t="shared" si="22"/>
        <v>16229191.396597439</v>
      </c>
      <c r="Q71" s="16">
        <f t="shared" si="23"/>
        <v>-6250586.6201847941</v>
      </c>
      <c r="R71" s="16">
        <f t="shared" si="24"/>
        <v>0</v>
      </c>
      <c r="S71" s="16">
        <f>'OLS Model'!$B$12*'Normalized Monthly Data'!I71</f>
        <v>952605.93361401104</v>
      </c>
      <c r="T71" s="16">
        <f t="shared" si="25"/>
        <v>-1833220.5686483998</v>
      </c>
      <c r="U71" s="16">
        <f t="shared" si="26"/>
        <v>29088280.50114999</v>
      </c>
    </row>
    <row r="72" spans="1:21">
      <c r="A72" s="17">
        <v>40483</v>
      </c>
      <c r="B72" s="18">
        <f>'Predicted Monthly Data'!B72</f>
        <v>31302721.549692102</v>
      </c>
      <c r="C72" s="16">
        <v>414.34</v>
      </c>
      <c r="D72" s="16">
        <v>0</v>
      </c>
      <c r="E72" s="16">
        <v>249.7</v>
      </c>
      <c r="F72" s="16">
        <v>22</v>
      </c>
      <c r="G72" s="16">
        <f>'Predicted Monthly Data'!G72</f>
        <v>30</v>
      </c>
      <c r="H72" s="16">
        <f>'Predicted Monthly Data'!H72</f>
        <v>0</v>
      </c>
      <c r="I72" s="16">
        <f>'Predicted Monthly Data'!I72</f>
        <v>1</v>
      </c>
      <c r="J72" s="16">
        <f>'Predicted Monthly Data'!J72</f>
        <v>6</v>
      </c>
      <c r="L72" s="16">
        <f t="shared" si="18"/>
        <v>-9441865.3761576209</v>
      </c>
      <c r="M72" s="16">
        <f t="shared" si="19"/>
        <v>1318024.5800128581</v>
      </c>
      <c r="N72" s="16">
        <f t="shared" si="20"/>
        <v>0</v>
      </c>
      <c r="O72" s="16">
        <f t="shared" si="21"/>
        <v>28762117.645527054</v>
      </c>
      <c r="P72" s="16">
        <f t="shared" si="22"/>
        <v>17852110.536257185</v>
      </c>
      <c r="Q72" s="16">
        <f t="shared" si="23"/>
        <v>-6048954.79372722</v>
      </c>
      <c r="R72" s="16">
        <f t="shared" si="24"/>
        <v>0</v>
      </c>
      <c r="S72" s="16">
        <f>'OLS Model'!$B$12*'Normalized Monthly Data'!I72</f>
        <v>952605.93361401104</v>
      </c>
      <c r="T72" s="16">
        <f t="shared" si="25"/>
        <v>-1833220.5686483998</v>
      </c>
      <c r="U72" s="16">
        <f t="shared" si="26"/>
        <v>31560817.956877865</v>
      </c>
    </row>
    <row r="73" spans="1:21">
      <c r="A73" s="17">
        <v>40513</v>
      </c>
      <c r="B73" s="18">
        <f>'Predicted Monthly Data'!B73</f>
        <v>29162683.79443774</v>
      </c>
      <c r="C73" s="16">
        <v>630.9</v>
      </c>
      <c r="D73" s="16">
        <v>0</v>
      </c>
      <c r="E73" s="16">
        <v>251.5</v>
      </c>
      <c r="F73" s="16">
        <v>21</v>
      </c>
      <c r="G73" s="16">
        <f>'Predicted Monthly Data'!G73</f>
        <v>31</v>
      </c>
      <c r="H73" s="16">
        <f>'Predicted Monthly Data'!H73</f>
        <v>0</v>
      </c>
      <c r="I73" s="16">
        <f>'Predicted Monthly Data'!I73</f>
        <v>0</v>
      </c>
      <c r="J73" s="16">
        <f>'Predicted Monthly Data'!J73</f>
        <v>6</v>
      </c>
      <c r="L73" s="16">
        <f t="shared" si="18"/>
        <v>-9441865.3761576209</v>
      </c>
      <c r="M73" s="16">
        <f t="shared" si="19"/>
        <v>2006906.6648890097</v>
      </c>
      <c r="N73" s="16">
        <f t="shared" si="20"/>
        <v>0</v>
      </c>
      <c r="O73" s="16">
        <f t="shared" si="21"/>
        <v>28969453.695835218</v>
      </c>
      <c r="P73" s="16">
        <f t="shared" si="22"/>
        <v>17040650.966427311</v>
      </c>
      <c r="Q73" s="16">
        <f t="shared" si="23"/>
        <v>-6250586.6201847941</v>
      </c>
      <c r="R73" s="16">
        <f t="shared" si="24"/>
        <v>0</v>
      </c>
      <c r="S73" s="16">
        <f>'OLS Model'!$B$12*'Normalized Monthly Data'!I73</f>
        <v>0</v>
      </c>
      <c r="T73" s="16">
        <f t="shared" si="25"/>
        <v>-1833220.5686483998</v>
      </c>
      <c r="U73" s="16">
        <f t="shared" si="26"/>
        <v>30491338.762160726</v>
      </c>
    </row>
    <row r="74" spans="1:21">
      <c r="A74" s="17">
        <v>40544</v>
      </c>
      <c r="B74" s="18">
        <f>'Predicted Monthly Data'!B74</f>
        <v>32622453.115325075</v>
      </c>
      <c r="C74" s="16">
        <v>716.23</v>
      </c>
      <c r="D74" s="16">
        <v>0</v>
      </c>
      <c r="E74" s="16">
        <v>251.6</v>
      </c>
      <c r="F74" s="16">
        <v>20</v>
      </c>
      <c r="G74" s="16">
        <f>'Predicted Monthly Data'!G74</f>
        <v>31</v>
      </c>
      <c r="H74" s="16">
        <f>'Predicted Monthly Data'!H74</f>
        <v>0</v>
      </c>
      <c r="I74" s="16">
        <f>'Predicted Monthly Data'!I74</f>
        <v>0</v>
      </c>
      <c r="J74" s="16">
        <f>'Predicted Monthly Data'!J74</f>
        <v>7</v>
      </c>
      <c r="L74" s="16">
        <f t="shared" si="18"/>
        <v>-9441865.3761576209</v>
      </c>
      <c r="M74" s="16">
        <f t="shared" si="19"/>
        <v>2278343.2566071572</v>
      </c>
      <c r="N74" s="16">
        <f t="shared" si="20"/>
        <v>0</v>
      </c>
      <c r="O74" s="16">
        <f t="shared" si="21"/>
        <v>28980972.365296781</v>
      </c>
      <c r="P74" s="16">
        <f t="shared" si="22"/>
        <v>16229191.396597439</v>
      </c>
      <c r="Q74" s="16">
        <f t="shared" si="23"/>
        <v>-6250586.6201847941</v>
      </c>
      <c r="R74" s="16">
        <f t="shared" si="24"/>
        <v>0</v>
      </c>
      <c r="S74" s="16">
        <f>'OLS Model'!$B$12*'Normalized Monthly Data'!I74</f>
        <v>0</v>
      </c>
      <c r="T74" s="16">
        <f t="shared" si="25"/>
        <v>-2138757.3300898001</v>
      </c>
      <c r="U74" s="16">
        <f t="shared" si="26"/>
        <v>29657297.692069165</v>
      </c>
    </row>
    <row r="75" spans="1:21">
      <c r="A75" s="17">
        <v>40575</v>
      </c>
      <c r="B75" s="18">
        <f>'Predicted Monthly Data'!B75</f>
        <v>30069138.4645341</v>
      </c>
      <c r="C75" s="16">
        <v>650.25</v>
      </c>
      <c r="D75" s="16">
        <v>0</v>
      </c>
      <c r="E75" s="16">
        <v>250.6</v>
      </c>
      <c r="F75" s="16">
        <v>19</v>
      </c>
      <c r="G75" s="16">
        <f>'Predicted Monthly Data'!G75</f>
        <v>28</v>
      </c>
      <c r="H75" s="16">
        <f>'Predicted Monthly Data'!H75</f>
        <v>0</v>
      </c>
      <c r="I75" s="16">
        <f>'Predicted Monthly Data'!I75</f>
        <v>0</v>
      </c>
      <c r="J75" s="16">
        <f>'Predicted Monthly Data'!J75</f>
        <v>7</v>
      </c>
      <c r="L75" s="16">
        <f t="shared" si="18"/>
        <v>-9441865.3761576209</v>
      </c>
      <c r="M75" s="16">
        <f t="shared" si="19"/>
        <v>2068459.4370646356</v>
      </c>
      <c r="N75" s="16">
        <f t="shared" si="20"/>
        <v>0</v>
      </c>
      <c r="O75" s="16">
        <f t="shared" si="21"/>
        <v>28865785.670681138</v>
      </c>
      <c r="P75" s="16">
        <f t="shared" si="22"/>
        <v>15417731.826767568</v>
      </c>
      <c r="Q75" s="16">
        <f t="shared" si="23"/>
        <v>-5645691.140812072</v>
      </c>
      <c r="R75" s="16">
        <f t="shared" si="24"/>
        <v>0</v>
      </c>
      <c r="S75" s="16">
        <f>'OLS Model'!$B$12*'Normalized Monthly Data'!I75</f>
        <v>0</v>
      </c>
      <c r="T75" s="16">
        <f t="shared" si="25"/>
        <v>-2138757.3300898001</v>
      </c>
      <c r="U75" s="16">
        <f t="shared" si="26"/>
        <v>29125663.087453846</v>
      </c>
    </row>
    <row r="76" spans="1:21">
      <c r="A76" s="17">
        <v>40603</v>
      </c>
      <c r="B76" s="18">
        <f>'Predicted Monthly Data'!B76</f>
        <v>33521993.988199789</v>
      </c>
      <c r="C76" s="16">
        <v>533.91</v>
      </c>
      <c r="D76" s="16">
        <v>0.22</v>
      </c>
      <c r="E76" s="16">
        <v>251.7</v>
      </c>
      <c r="F76" s="16">
        <v>23</v>
      </c>
      <c r="G76" s="16">
        <f>'Predicted Monthly Data'!G76</f>
        <v>31</v>
      </c>
      <c r="H76" s="16">
        <f>'Predicted Monthly Data'!H76</f>
        <v>1</v>
      </c>
      <c r="I76" s="16">
        <f>'Predicted Monthly Data'!I76</f>
        <v>0</v>
      </c>
      <c r="J76" s="16">
        <f>'Predicted Monthly Data'!J76</f>
        <v>7</v>
      </c>
      <c r="L76" s="16">
        <f t="shared" si="18"/>
        <v>-9441865.3761576209</v>
      </c>
      <c r="M76" s="16">
        <f t="shared" si="19"/>
        <v>1698379.3587745936</v>
      </c>
      <c r="N76" s="16">
        <f t="shared" si="20"/>
        <v>4029.3032675839904</v>
      </c>
      <c r="O76" s="16">
        <f t="shared" si="21"/>
        <v>28992491.034758348</v>
      </c>
      <c r="P76" s="16">
        <f t="shared" si="22"/>
        <v>18663570.106087055</v>
      </c>
      <c r="Q76" s="16">
        <f t="shared" si="23"/>
        <v>-6250586.6201847941</v>
      </c>
      <c r="R76" s="16">
        <f t="shared" si="24"/>
        <v>1282219.2534505399</v>
      </c>
      <c r="S76" s="16">
        <f>'OLS Model'!$B$12*'Normalized Monthly Data'!I76</f>
        <v>0</v>
      </c>
      <c r="T76" s="16">
        <f t="shared" si="25"/>
        <v>-2138757.3300898001</v>
      </c>
      <c r="U76" s="16">
        <f t="shared" si="26"/>
        <v>32809479.729905911</v>
      </c>
    </row>
    <row r="77" spans="1:21">
      <c r="A77" s="17">
        <v>40634</v>
      </c>
      <c r="B77" s="18">
        <f>'Predicted Monthly Data'!B77</f>
        <v>29790483.970162548</v>
      </c>
      <c r="C77" s="16">
        <v>312.88</v>
      </c>
      <c r="D77" s="16">
        <v>0.32</v>
      </c>
      <c r="E77" s="16">
        <v>255.1</v>
      </c>
      <c r="F77" s="16">
        <v>19</v>
      </c>
      <c r="G77" s="16">
        <f>'Predicted Monthly Data'!G77</f>
        <v>30</v>
      </c>
      <c r="H77" s="16">
        <f>'Predicted Monthly Data'!H77</f>
        <v>1</v>
      </c>
      <c r="I77" s="16">
        <f>'Predicted Monthly Data'!I77</f>
        <v>0</v>
      </c>
      <c r="J77" s="16">
        <f>'Predicted Monthly Data'!J77</f>
        <v>7</v>
      </c>
      <c r="L77" s="16">
        <f t="shared" si="18"/>
        <v>-9441865.3761576209</v>
      </c>
      <c r="M77" s="16">
        <f t="shared" si="19"/>
        <v>995278.10637260007</v>
      </c>
      <c r="N77" s="16">
        <f t="shared" si="20"/>
        <v>5860.8047528494408</v>
      </c>
      <c r="O77" s="16">
        <f t="shared" si="21"/>
        <v>29384125.796451546</v>
      </c>
      <c r="P77" s="16">
        <f t="shared" si="22"/>
        <v>15417731.826767568</v>
      </c>
      <c r="Q77" s="16">
        <f t="shared" si="23"/>
        <v>-6048954.79372722</v>
      </c>
      <c r="R77" s="16">
        <f t="shared" si="24"/>
        <v>1282219.2534505399</v>
      </c>
      <c r="S77" s="16">
        <f>'OLS Model'!$B$12*'Normalized Monthly Data'!I77</f>
        <v>0</v>
      </c>
      <c r="T77" s="16">
        <f t="shared" si="25"/>
        <v>-2138757.3300898001</v>
      </c>
      <c r="U77" s="16">
        <f t="shared" si="26"/>
        <v>29455638.287820462</v>
      </c>
    </row>
    <row r="78" spans="1:21">
      <c r="A78" s="17">
        <v>40664</v>
      </c>
      <c r="B78" s="18">
        <f>'Predicted Monthly Data'!B78</f>
        <v>30514888.89513151</v>
      </c>
      <c r="C78" s="16">
        <v>145.96</v>
      </c>
      <c r="D78" s="16">
        <v>16.98</v>
      </c>
      <c r="E78" s="16">
        <v>257.5</v>
      </c>
      <c r="F78" s="16">
        <v>21</v>
      </c>
      <c r="G78" s="16">
        <f>'Predicted Monthly Data'!G78</f>
        <v>31</v>
      </c>
      <c r="H78" s="16">
        <f>'Predicted Monthly Data'!H78</f>
        <v>1</v>
      </c>
      <c r="I78" s="16">
        <f>'Predicted Monthly Data'!I78</f>
        <v>0</v>
      </c>
      <c r="J78" s="16">
        <f>'Predicted Monthly Data'!J78</f>
        <v>7</v>
      </c>
      <c r="L78" s="16">
        <f t="shared" si="18"/>
        <v>-9441865.3761576209</v>
      </c>
      <c r="M78" s="16">
        <f t="shared" si="19"/>
        <v>464301.9445351084</v>
      </c>
      <c r="N78" s="16">
        <f t="shared" si="20"/>
        <v>310988.95219807344</v>
      </c>
      <c r="O78" s="16">
        <f t="shared" si="21"/>
        <v>29660573.863529101</v>
      </c>
      <c r="P78" s="16">
        <f t="shared" si="22"/>
        <v>17040650.966427311</v>
      </c>
      <c r="Q78" s="16">
        <f t="shared" si="23"/>
        <v>-6250586.6201847941</v>
      </c>
      <c r="R78" s="16">
        <f t="shared" si="24"/>
        <v>1282219.2534505399</v>
      </c>
      <c r="S78" s="16">
        <f>'OLS Model'!$B$12*'Normalized Monthly Data'!I78</f>
        <v>0</v>
      </c>
      <c r="T78" s="16">
        <f t="shared" si="25"/>
        <v>-2138757.3300898001</v>
      </c>
      <c r="U78" s="16">
        <f t="shared" si="26"/>
        <v>30927525.653707918</v>
      </c>
    </row>
    <row r="79" spans="1:21">
      <c r="A79" s="17">
        <v>40695</v>
      </c>
      <c r="B79" s="18">
        <f>'Predicted Monthly Data'!B79</f>
        <v>31332686.678045858</v>
      </c>
      <c r="C79" s="16">
        <v>30.95</v>
      </c>
      <c r="D79" s="16">
        <v>59.64</v>
      </c>
      <c r="E79" s="16">
        <v>258.8</v>
      </c>
      <c r="F79" s="16">
        <v>22</v>
      </c>
      <c r="G79" s="16">
        <f>'Predicted Monthly Data'!G79</f>
        <v>30</v>
      </c>
      <c r="H79" s="16">
        <f>'Predicted Monthly Data'!H79</f>
        <v>0</v>
      </c>
      <c r="I79" s="16">
        <f>'Predicted Monthly Data'!I79</f>
        <v>0</v>
      </c>
      <c r="J79" s="16">
        <f>'Predicted Monthly Data'!J79</f>
        <v>7</v>
      </c>
      <c r="L79" s="16">
        <f t="shared" si="18"/>
        <v>-9441865.3761576209</v>
      </c>
      <c r="M79" s="16">
        <f t="shared" si="19"/>
        <v>98452.625262822708</v>
      </c>
      <c r="N79" s="16">
        <f t="shared" si="20"/>
        <v>1092307.4858123146</v>
      </c>
      <c r="O79" s="16">
        <f t="shared" si="21"/>
        <v>29810316.566529442</v>
      </c>
      <c r="P79" s="16">
        <f t="shared" si="22"/>
        <v>17852110.536257185</v>
      </c>
      <c r="Q79" s="16">
        <f t="shared" si="23"/>
        <v>-6048954.79372722</v>
      </c>
      <c r="R79" s="16">
        <f t="shared" si="24"/>
        <v>0</v>
      </c>
      <c r="S79" s="16">
        <f>'OLS Model'!$B$12*'Normalized Monthly Data'!I79</f>
        <v>0</v>
      </c>
      <c r="T79" s="16">
        <f t="shared" si="25"/>
        <v>-2138757.3300898001</v>
      </c>
      <c r="U79" s="16">
        <f t="shared" si="26"/>
        <v>31223609.713887125</v>
      </c>
    </row>
    <row r="80" spans="1:21">
      <c r="A80" s="17">
        <v>40725</v>
      </c>
      <c r="B80" s="18">
        <f>'Predicted Monthly Data'!B80</f>
        <v>31048378.097471207</v>
      </c>
      <c r="C80" s="16">
        <v>6</v>
      </c>
      <c r="D80" s="16">
        <v>109.95</v>
      </c>
      <c r="E80" s="16">
        <v>261.3</v>
      </c>
      <c r="F80" s="16">
        <v>20</v>
      </c>
      <c r="G80" s="16">
        <f>'Predicted Monthly Data'!G80</f>
        <v>31</v>
      </c>
      <c r="H80" s="16">
        <f>'Predicted Monthly Data'!H80</f>
        <v>0</v>
      </c>
      <c r="I80" s="16">
        <f>'Predicted Monthly Data'!I80</f>
        <v>0</v>
      </c>
      <c r="J80" s="16">
        <f>'Predicted Monthly Data'!J80</f>
        <v>7</v>
      </c>
      <c r="L80" s="16">
        <f t="shared" si="18"/>
        <v>-9441865.3761576209</v>
      </c>
      <c r="M80" s="16">
        <f t="shared" si="19"/>
        <v>19086.130907170802</v>
      </c>
      <c r="N80" s="16">
        <f t="shared" si="20"/>
        <v>2013735.8830493626</v>
      </c>
      <c r="O80" s="16">
        <f t="shared" si="21"/>
        <v>30098283.30306856</v>
      </c>
      <c r="P80" s="16">
        <f t="shared" si="22"/>
        <v>16229191.396597439</v>
      </c>
      <c r="Q80" s="16">
        <f t="shared" si="23"/>
        <v>-6250586.6201847941</v>
      </c>
      <c r="R80" s="16">
        <f t="shared" si="24"/>
        <v>0</v>
      </c>
      <c r="S80" s="16">
        <f>'OLS Model'!$B$12*'Normalized Monthly Data'!I80</f>
        <v>0</v>
      </c>
      <c r="T80" s="16">
        <f t="shared" si="25"/>
        <v>-2138757.3300898001</v>
      </c>
      <c r="U80" s="16">
        <f t="shared" si="26"/>
        <v>30529087.38719032</v>
      </c>
    </row>
    <row r="81" spans="1:21">
      <c r="A81" s="17">
        <v>40756</v>
      </c>
      <c r="B81" s="18">
        <f>'Predicted Monthly Data'!B81</f>
        <v>33761562.440655842</v>
      </c>
      <c r="C81" s="16">
        <v>11.72</v>
      </c>
      <c r="D81" s="16">
        <v>76.849999999999994</v>
      </c>
      <c r="E81" s="16">
        <v>263.60000000000002</v>
      </c>
      <c r="F81" s="16">
        <v>22</v>
      </c>
      <c r="G81" s="16">
        <f>'Predicted Monthly Data'!G81</f>
        <v>31</v>
      </c>
      <c r="H81" s="16">
        <f>'Predicted Monthly Data'!H81</f>
        <v>0</v>
      </c>
      <c r="I81" s="16">
        <f>'Predicted Monthly Data'!I81</f>
        <v>0</v>
      </c>
      <c r="J81" s="16">
        <f>'Predicted Monthly Data'!J81</f>
        <v>7</v>
      </c>
      <c r="L81" s="16">
        <f t="shared" si="18"/>
        <v>-9441865.3761576209</v>
      </c>
      <c r="M81" s="16">
        <f t="shared" si="19"/>
        <v>37281.575705340299</v>
      </c>
      <c r="N81" s="16">
        <f t="shared" si="20"/>
        <v>1407508.8914264983</v>
      </c>
      <c r="O81" s="16">
        <f t="shared" si="21"/>
        <v>30363212.700684551</v>
      </c>
      <c r="P81" s="16">
        <f t="shared" si="22"/>
        <v>17852110.536257185</v>
      </c>
      <c r="Q81" s="16">
        <f t="shared" si="23"/>
        <v>-6250586.6201847941</v>
      </c>
      <c r="R81" s="16">
        <f t="shared" si="24"/>
        <v>0</v>
      </c>
      <c r="S81" s="16">
        <f>'OLS Model'!$B$12*'Normalized Monthly Data'!I81</f>
        <v>0</v>
      </c>
      <c r="T81" s="16">
        <f t="shared" si="25"/>
        <v>-2138757.3300898001</v>
      </c>
      <c r="U81" s="16">
        <f t="shared" si="26"/>
        <v>31828904.377641357</v>
      </c>
    </row>
    <row r="82" spans="1:21">
      <c r="A82" s="17">
        <v>40787</v>
      </c>
      <c r="B82" s="18">
        <f>'Predicted Monthly Data'!B82</f>
        <v>31947935.858446322</v>
      </c>
      <c r="C82" s="16">
        <v>72.849999999999994</v>
      </c>
      <c r="D82" s="16">
        <v>24.35</v>
      </c>
      <c r="E82" s="16">
        <v>264.8</v>
      </c>
      <c r="F82" s="16">
        <v>21</v>
      </c>
      <c r="G82" s="16">
        <f>'Predicted Monthly Data'!G82</f>
        <v>30</v>
      </c>
      <c r="H82" s="16">
        <f>'Predicted Monthly Data'!H82</f>
        <v>0</v>
      </c>
      <c r="I82" s="16">
        <f>'Predicted Monthly Data'!I82</f>
        <v>1</v>
      </c>
      <c r="J82" s="16">
        <f>'Predicted Monthly Data'!J82</f>
        <v>7</v>
      </c>
      <c r="L82" s="16">
        <f t="shared" si="18"/>
        <v>-9441865.3761576209</v>
      </c>
      <c r="M82" s="16">
        <f t="shared" si="19"/>
        <v>231737.43943123214</v>
      </c>
      <c r="N82" s="16">
        <f t="shared" si="20"/>
        <v>445970.61166213715</v>
      </c>
      <c r="O82" s="16">
        <f t="shared" si="21"/>
        <v>30501436.734223325</v>
      </c>
      <c r="P82" s="16">
        <f t="shared" si="22"/>
        <v>17040650.966427311</v>
      </c>
      <c r="Q82" s="16">
        <f t="shared" si="23"/>
        <v>-6048954.79372722</v>
      </c>
      <c r="R82" s="16">
        <f t="shared" si="24"/>
        <v>0</v>
      </c>
      <c r="S82" s="16">
        <f>'OLS Model'!$B$12*'Normalized Monthly Data'!I82</f>
        <v>952605.93361401104</v>
      </c>
      <c r="T82" s="16">
        <f t="shared" si="25"/>
        <v>-2138757.3300898001</v>
      </c>
      <c r="U82" s="16">
        <f t="shared" si="26"/>
        <v>31542824.185383372</v>
      </c>
    </row>
    <row r="83" spans="1:21">
      <c r="A83" s="17">
        <v>40817</v>
      </c>
      <c r="B83" s="18">
        <f>'Predicted Monthly Data'!B83</f>
        <v>32934221.898680408</v>
      </c>
      <c r="C83" s="16">
        <v>241.64</v>
      </c>
      <c r="D83" s="16">
        <v>3.42</v>
      </c>
      <c r="E83" s="16">
        <v>260.3</v>
      </c>
      <c r="F83" s="16">
        <v>20</v>
      </c>
      <c r="G83" s="16">
        <f>'Predicted Monthly Data'!G83</f>
        <v>31</v>
      </c>
      <c r="H83" s="16">
        <f>'Predicted Monthly Data'!H83</f>
        <v>0</v>
      </c>
      <c r="I83" s="16">
        <f>'Predicted Monthly Data'!I83</f>
        <v>1</v>
      </c>
      <c r="J83" s="16">
        <f>'Predicted Monthly Data'!J83</f>
        <v>7</v>
      </c>
      <c r="L83" s="16">
        <f t="shared" si="18"/>
        <v>-9441865.3761576209</v>
      </c>
      <c r="M83" s="16">
        <f t="shared" si="19"/>
        <v>768662.1120681254</v>
      </c>
      <c r="N83" s="16">
        <f t="shared" si="20"/>
        <v>62637.350796078397</v>
      </c>
      <c r="O83" s="16">
        <f t="shared" si="21"/>
        <v>29983096.608452912</v>
      </c>
      <c r="P83" s="16">
        <f t="shared" si="22"/>
        <v>16229191.396597439</v>
      </c>
      <c r="Q83" s="16">
        <f t="shared" si="23"/>
        <v>-6250586.6201847941</v>
      </c>
      <c r="R83" s="16">
        <f t="shared" si="24"/>
        <v>0</v>
      </c>
      <c r="S83" s="16">
        <f>'OLS Model'!$B$12*'Normalized Monthly Data'!I83</f>
        <v>952605.93361401104</v>
      </c>
      <c r="T83" s="16">
        <f t="shared" si="25"/>
        <v>-2138757.3300898001</v>
      </c>
      <c r="U83" s="16">
        <f t="shared" si="26"/>
        <v>30164984.07509635</v>
      </c>
    </row>
    <row r="84" spans="1:21">
      <c r="A84" s="17">
        <v>40848</v>
      </c>
      <c r="B84" s="18">
        <f>'Predicted Monthly Data'!B84</f>
        <v>32118203.797977068</v>
      </c>
      <c r="C84" s="16">
        <v>414.34</v>
      </c>
      <c r="D84" s="16">
        <v>0</v>
      </c>
      <c r="E84" s="16">
        <v>254.2</v>
      </c>
      <c r="F84" s="16">
        <v>22</v>
      </c>
      <c r="G84" s="16">
        <f>'Predicted Monthly Data'!G84</f>
        <v>30</v>
      </c>
      <c r="H84" s="16">
        <f>'Predicted Monthly Data'!H84</f>
        <v>0</v>
      </c>
      <c r="I84" s="16">
        <f>'Predicted Monthly Data'!I84</f>
        <v>1</v>
      </c>
      <c r="J84" s="16">
        <f>'Predicted Monthly Data'!J84</f>
        <v>7</v>
      </c>
      <c r="L84" s="16">
        <f t="shared" si="18"/>
        <v>-9441865.3761576209</v>
      </c>
      <c r="M84" s="16">
        <f t="shared" si="19"/>
        <v>1318024.5800128581</v>
      </c>
      <c r="N84" s="16">
        <f t="shared" si="20"/>
        <v>0</v>
      </c>
      <c r="O84" s="16">
        <f t="shared" si="21"/>
        <v>29280457.771297466</v>
      </c>
      <c r="P84" s="16">
        <f t="shared" si="22"/>
        <v>17852110.536257185</v>
      </c>
      <c r="Q84" s="16">
        <f t="shared" si="23"/>
        <v>-6048954.79372722</v>
      </c>
      <c r="R84" s="16">
        <f t="shared" si="24"/>
        <v>0</v>
      </c>
      <c r="S84" s="16">
        <f>'OLS Model'!$B$12*'Normalized Monthly Data'!I84</f>
        <v>952605.93361401104</v>
      </c>
      <c r="T84" s="16">
        <f t="shared" si="25"/>
        <v>-2138757.3300898001</v>
      </c>
      <c r="U84" s="16">
        <f t="shared" si="26"/>
        <v>31773621.321206875</v>
      </c>
    </row>
    <row r="85" spans="1:21">
      <c r="A85" s="17">
        <v>40878</v>
      </c>
      <c r="B85" s="18">
        <f>'Predicted Monthly Data'!B85</f>
        <v>29560112.105370279</v>
      </c>
      <c r="C85" s="16">
        <v>630.9</v>
      </c>
      <c r="D85" s="16">
        <v>0</v>
      </c>
      <c r="E85" s="16">
        <v>252.5</v>
      </c>
      <c r="F85" s="16">
        <v>20</v>
      </c>
      <c r="G85" s="16">
        <f>'Predicted Monthly Data'!G85</f>
        <v>31</v>
      </c>
      <c r="H85" s="16">
        <f>'Predicted Monthly Data'!H85</f>
        <v>0</v>
      </c>
      <c r="I85" s="16">
        <f>'Predicted Monthly Data'!I85</f>
        <v>0</v>
      </c>
      <c r="J85" s="16">
        <f>'Predicted Monthly Data'!J85</f>
        <v>7</v>
      </c>
      <c r="L85" s="16">
        <f t="shared" si="18"/>
        <v>-9441865.3761576209</v>
      </c>
      <c r="M85" s="16">
        <f t="shared" si="19"/>
        <v>2006906.6648890097</v>
      </c>
      <c r="N85" s="16">
        <f t="shared" si="20"/>
        <v>0</v>
      </c>
      <c r="O85" s="16">
        <f t="shared" si="21"/>
        <v>29084640.390450865</v>
      </c>
      <c r="P85" s="16">
        <f t="shared" si="22"/>
        <v>16229191.396597439</v>
      </c>
      <c r="Q85" s="16">
        <f t="shared" si="23"/>
        <v>-6250586.6201847941</v>
      </c>
      <c r="R85" s="16">
        <f t="shared" si="24"/>
        <v>0</v>
      </c>
      <c r="S85" s="16">
        <f>'OLS Model'!$B$12*'Normalized Monthly Data'!I85</f>
        <v>0</v>
      </c>
      <c r="T85" s="16">
        <f t="shared" si="25"/>
        <v>-2138757.3300898001</v>
      </c>
      <c r="U85" s="16">
        <f t="shared" si="26"/>
        <v>29489529.125505097</v>
      </c>
    </row>
    <row r="86" spans="1:21">
      <c r="A86" s="17">
        <v>40909</v>
      </c>
      <c r="B86" s="18">
        <f>'Predicted Monthly Data'!B86</f>
        <v>33097914.661556832</v>
      </c>
      <c r="C86" s="16">
        <v>716.23</v>
      </c>
      <c r="D86" s="16">
        <v>0</v>
      </c>
      <c r="E86" s="16">
        <v>250.9</v>
      </c>
      <c r="F86" s="16">
        <v>21</v>
      </c>
      <c r="G86" s="16">
        <f>'Predicted Monthly Data'!G86</f>
        <v>31</v>
      </c>
      <c r="H86" s="16">
        <f>'Predicted Monthly Data'!H86</f>
        <v>0</v>
      </c>
      <c r="I86" s="16">
        <f>'Predicted Monthly Data'!I86</f>
        <v>0</v>
      </c>
      <c r="J86" s="16">
        <f>'Predicted Monthly Data'!J86</f>
        <v>8</v>
      </c>
      <c r="L86" s="16">
        <f t="shared" si="18"/>
        <v>-9441865.3761576209</v>
      </c>
      <c r="M86" s="16">
        <f t="shared" si="19"/>
        <v>2278343.2566071572</v>
      </c>
      <c r="N86" s="16">
        <f t="shared" si="20"/>
        <v>0</v>
      </c>
      <c r="O86" s="16">
        <f t="shared" si="21"/>
        <v>28900341.679065831</v>
      </c>
      <c r="P86" s="16">
        <f t="shared" si="22"/>
        <v>17040650.966427311</v>
      </c>
      <c r="Q86" s="16">
        <f t="shared" si="23"/>
        <v>-6250586.6201847941</v>
      </c>
      <c r="R86" s="16">
        <f t="shared" si="24"/>
        <v>0</v>
      </c>
      <c r="S86" s="16">
        <f>'OLS Model'!$B$12*'Normalized Monthly Data'!I86</f>
        <v>0</v>
      </c>
      <c r="T86" s="16">
        <f t="shared" si="25"/>
        <v>-2444294.0915311999</v>
      </c>
      <c r="U86" s="16">
        <f t="shared" si="26"/>
        <v>30082589.814226691</v>
      </c>
    </row>
    <row r="87" spans="1:21">
      <c r="A87" s="17">
        <v>40940</v>
      </c>
      <c r="B87" s="18">
        <f>'Predicted Monthly Data'!B87</f>
        <v>31432067.424907692</v>
      </c>
      <c r="C87" s="16">
        <v>650.25</v>
      </c>
      <c r="D87" s="16">
        <v>0</v>
      </c>
      <c r="E87" s="16">
        <v>248.9</v>
      </c>
      <c r="F87" s="16">
        <v>20</v>
      </c>
      <c r="G87" s="16">
        <f>'Predicted Monthly Data'!G87</f>
        <v>29</v>
      </c>
      <c r="H87" s="16">
        <f>'Predicted Monthly Data'!H87</f>
        <v>0</v>
      </c>
      <c r="I87" s="16">
        <f>'Predicted Monthly Data'!I87</f>
        <v>0</v>
      </c>
      <c r="J87" s="16">
        <f>'Predicted Monthly Data'!J87</f>
        <v>8</v>
      </c>
      <c r="L87" s="16">
        <f t="shared" si="18"/>
        <v>-9441865.3761576209</v>
      </c>
      <c r="M87" s="16">
        <f t="shared" si="19"/>
        <v>2068459.4370646356</v>
      </c>
      <c r="N87" s="16">
        <f t="shared" si="20"/>
        <v>0</v>
      </c>
      <c r="O87" s="16">
        <f t="shared" si="21"/>
        <v>28669968.289834537</v>
      </c>
      <c r="P87" s="16">
        <f t="shared" si="22"/>
        <v>16229191.396597439</v>
      </c>
      <c r="Q87" s="16">
        <f t="shared" si="23"/>
        <v>-5847322.967269646</v>
      </c>
      <c r="R87" s="16">
        <f t="shared" si="24"/>
        <v>0</v>
      </c>
      <c r="S87" s="16">
        <f>'OLS Model'!$B$12*'Normalized Monthly Data'!I87</f>
        <v>0</v>
      </c>
      <c r="T87" s="16">
        <f t="shared" si="25"/>
        <v>-2444294.0915311999</v>
      </c>
      <c r="U87" s="16">
        <f t="shared" si="26"/>
        <v>29234136.688538145</v>
      </c>
    </row>
    <row r="88" spans="1:21">
      <c r="A88" s="17">
        <v>40969</v>
      </c>
      <c r="B88" s="18">
        <f>'Predicted Monthly Data'!B88</f>
        <v>32610967.549940124</v>
      </c>
      <c r="C88" s="16">
        <v>533.91</v>
      </c>
      <c r="D88" s="16">
        <v>0.22</v>
      </c>
      <c r="E88" s="16">
        <v>246.3</v>
      </c>
      <c r="F88" s="16">
        <v>22</v>
      </c>
      <c r="G88" s="16">
        <f>'Predicted Monthly Data'!G88</f>
        <v>31</v>
      </c>
      <c r="H88" s="16">
        <f>'Predicted Monthly Data'!H88</f>
        <v>1</v>
      </c>
      <c r="I88" s="16">
        <f>'Predicted Monthly Data'!I88</f>
        <v>0</v>
      </c>
      <c r="J88" s="16">
        <f>'Predicted Monthly Data'!J88</f>
        <v>8</v>
      </c>
      <c r="L88" s="16">
        <f t="shared" si="18"/>
        <v>-9441865.3761576209</v>
      </c>
      <c r="M88" s="16">
        <f t="shared" si="19"/>
        <v>1698379.3587745936</v>
      </c>
      <c r="N88" s="16">
        <f t="shared" si="20"/>
        <v>4029.3032675839904</v>
      </c>
      <c r="O88" s="16">
        <f t="shared" si="21"/>
        <v>28370482.883833855</v>
      </c>
      <c r="P88" s="16">
        <f t="shared" si="22"/>
        <v>17852110.536257185</v>
      </c>
      <c r="Q88" s="16">
        <f t="shared" si="23"/>
        <v>-6250586.6201847941</v>
      </c>
      <c r="R88" s="16">
        <f t="shared" si="24"/>
        <v>1282219.2534505399</v>
      </c>
      <c r="S88" s="16">
        <f>'OLS Model'!$B$12*'Normalized Monthly Data'!I88</f>
        <v>0</v>
      </c>
      <c r="T88" s="16">
        <f t="shared" si="25"/>
        <v>-2444294.0915311999</v>
      </c>
      <c r="U88" s="16">
        <f t="shared" si="26"/>
        <v>31070475.247710139</v>
      </c>
    </row>
    <row r="89" spans="1:21">
      <c r="A89" s="17">
        <v>41000</v>
      </c>
      <c r="B89" s="18">
        <f>'Predicted Monthly Data'!B89</f>
        <v>30118053.504457429</v>
      </c>
      <c r="C89" s="16">
        <v>312.88</v>
      </c>
      <c r="D89" s="16">
        <v>0.32</v>
      </c>
      <c r="E89" s="16">
        <v>252</v>
      </c>
      <c r="F89" s="16">
        <v>19</v>
      </c>
      <c r="G89" s="16">
        <f>'Predicted Monthly Data'!G89</f>
        <v>30</v>
      </c>
      <c r="H89" s="16">
        <f>'Predicted Monthly Data'!H89</f>
        <v>1</v>
      </c>
      <c r="I89" s="16">
        <f>'Predicted Monthly Data'!I89</f>
        <v>0</v>
      </c>
      <c r="J89" s="16">
        <f>'Predicted Monthly Data'!J89</f>
        <v>8</v>
      </c>
      <c r="L89" s="16">
        <f t="shared" si="18"/>
        <v>-9441865.3761576209</v>
      </c>
      <c r="M89" s="16">
        <f t="shared" si="19"/>
        <v>995278.10637260007</v>
      </c>
      <c r="N89" s="16">
        <f t="shared" si="20"/>
        <v>5860.8047528494408</v>
      </c>
      <c r="O89" s="16">
        <f t="shared" si="21"/>
        <v>29027047.043143041</v>
      </c>
      <c r="P89" s="16">
        <f t="shared" si="22"/>
        <v>15417731.826767568</v>
      </c>
      <c r="Q89" s="16">
        <f t="shared" si="23"/>
        <v>-6048954.79372722</v>
      </c>
      <c r="R89" s="16">
        <f t="shared" si="24"/>
        <v>1282219.2534505399</v>
      </c>
      <c r="S89" s="16">
        <f>'OLS Model'!$B$12*'Normalized Monthly Data'!I89</f>
        <v>0</v>
      </c>
      <c r="T89" s="16">
        <f t="shared" si="25"/>
        <v>-2444294.0915311999</v>
      </c>
      <c r="U89" s="16">
        <f t="shared" si="26"/>
        <v>28793022.773070559</v>
      </c>
    </row>
    <row r="90" spans="1:21">
      <c r="A90" s="17">
        <v>41030</v>
      </c>
      <c r="B90" s="18">
        <f>'Predicted Monthly Data'!B90</f>
        <v>32039785.029330183</v>
      </c>
      <c r="C90" s="16">
        <v>145.96</v>
      </c>
      <c r="D90" s="16">
        <v>16.98</v>
      </c>
      <c r="E90" s="16">
        <v>258.5</v>
      </c>
      <c r="F90" s="16">
        <v>22</v>
      </c>
      <c r="G90" s="16">
        <f>'Predicted Monthly Data'!G90</f>
        <v>31</v>
      </c>
      <c r="H90" s="16">
        <f>'Predicted Monthly Data'!H90</f>
        <v>1</v>
      </c>
      <c r="I90" s="16">
        <f>'Predicted Monthly Data'!I90</f>
        <v>0</v>
      </c>
      <c r="J90" s="16">
        <f>'Predicted Monthly Data'!J90</f>
        <v>8</v>
      </c>
      <c r="L90" s="16">
        <f t="shared" si="18"/>
        <v>-9441865.3761576209</v>
      </c>
      <c r="M90" s="16">
        <f t="shared" si="19"/>
        <v>464301.9445351084</v>
      </c>
      <c r="N90" s="16">
        <f t="shared" si="20"/>
        <v>310988.95219807344</v>
      </c>
      <c r="O90" s="16">
        <f t="shared" si="21"/>
        <v>29775760.558144748</v>
      </c>
      <c r="P90" s="16">
        <f t="shared" si="22"/>
        <v>17852110.536257185</v>
      </c>
      <c r="Q90" s="16">
        <f t="shared" si="23"/>
        <v>-6250586.6201847941</v>
      </c>
      <c r="R90" s="16">
        <f t="shared" si="24"/>
        <v>1282219.2534505399</v>
      </c>
      <c r="S90" s="16">
        <f>'OLS Model'!$B$12*'Normalized Monthly Data'!I90</f>
        <v>0</v>
      </c>
      <c r="T90" s="16">
        <f t="shared" si="25"/>
        <v>-2444294.0915311999</v>
      </c>
      <c r="U90" s="16">
        <f t="shared" si="26"/>
        <v>31548635.156712044</v>
      </c>
    </row>
    <row r="91" spans="1:21">
      <c r="A91" s="17">
        <v>41061</v>
      </c>
      <c r="B91" s="18">
        <f>'Predicted Monthly Data'!B91</f>
        <v>32369984.509227082</v>
      </c>
      <c r="C91" s="16">
        <v>30.95</v>
      </c>
      <c r="D91" s="16">
        <v>59.64</v>
      </c>
      <c r="E91" s="16">
        <v>263.39999999999998</v>
      </c>
      <c r="F91" s="16">
        <v>21</v>
      </c>
      <c r="G91" s="16">
        <f>'Predicted Monthly Data'!G91</f>
        <v>30</v>
      </c>
      <c r="H91" s="16">
        <f>'Predicted Monthly Data'!H91</f>
        <v>0</v>
      </c>
      <c r="I91" s="16">
        <f>'Predicted Monthly Data'!I91</f>
        <v>0</v>
      </c>
      <c r="J91" s="16">
        <f>'Predicted Monthly Data'!J91</f>
        <v>8</v>
      </c>
      <c r="L91" s="16">
        <f t="shared" si="18"/>
        <v>-9441865.3761576209</v>
      </c>
      <c r="M91" s="16">
        <f t="shared" si="19"/>
        <v>98452.625262822708</v>
      </c>
      <c r="N91" s="16">
        <f t="shared" si="20"/>
        <v>1092307.4858123146</v>
      </c>
      <c r="O91" s="16">
        <f t="shared" si="21"/>
        <v>30340175.361761414</v>
      </c>
      <c r="P91" s="16">
        <f t="shared" si="22"/>
        <v>17040650.966427311</v>
      </c>
      <c r="Q91" s="16">
        <f t="shared" si="23"/>
        <v>-6048954.79372722</v>
      </c>
      <c r="R91" s="16">
        <f t="shared" si="24"/>
        <v>0</v>
      </c>
      <c r="S91" s="16">
        <f>'OLS Model'!$B$12*'Normalized Monthly Data'!I91</f>
        <v>0</v>
      </c>
      <c r="T91" s="16">
        <f t="shared" si="25"/>
        <v>-2444294.0915311999</v>
      </c>
      <c r="U91" s="16">
        <f t="shared" si="26"/>
        <v>30636472.177847821</v>
      </c>
    </row>
    <row r="92" spans="1:21">
      <c r="A92" s="17">
        <v>41091</v>
      </c>
      <c r="B92" s="18">
        <f>'Predicted Monthly Data'!B92</f>
        <v>32673879.188200943</v>
      </c>
      <c r="C92" s="16">
        <v>6</v>
      </c>
      <c r="D92" s="16">
        <v>109.95</v>
      </c>
      <c r="E92" s="16">
        <v>267</v>
      </c>
      <c r="F92" s="16">
        <v>21</v>
      </c>
      <c r="G92" s="16">
        <f>'Predicted Monthly Data'!G92</f>
        <v>31</v>
      </c>
      <c r="H92" s="16">
        <f>'Predicted Monthly Data'!H92</f>
        <v>0</v>
      </c>
      <c r="I92" s="16">
        <f>'Predicted Monthly Data'!I92</f>
        <v>0</v>
      </c>
      <c r="J92" s="16">
        <f>'Predicted Monthly Data'!J92</f>
        <v>8</v>
      </c>
      <c r="L92" s="16">
        <f t="shared" si="18"/>
        <v>-9441865.3761576209</v>
      </c>
      <c r="M92" s="16">
        <f t="shared" si="19"/>
        <v>19086.130907170802</v>
      </c>
      <c r="N92" s="16">
        <f t="shared" si="20"/>
        <v>2013735.8830493626</v>
      </c>
      <c r="O92" s="16">
        <f t="shared" si="21"/>
        <v>30754847.462377746</v>
      </c>
      <c r="P92" s="16">
        <f t="shared" si="22"/>
        <v>17040650.966427311</v>
      </c>
      <c r="Q92" s="16">
        <f t="shared" si="23"/>
        <v>-6250586.6201847941</v>
      </c>
      <c r="R92" s="16">
        <f t="shared" si="24"/>
        <v>0</v>
      </c>
      <c r="S92" s="16">
        <f>'OLS Model'!$B$12*'Normalized Monthly Data'!I92</f>
        <v>0</v>
      </c>
      <c r="T92" s="16">
        <f t="shared" si="25"/>
        <v>-2444294.0915311999</v>
      </c>
      <c r="U92" s="16">
        <f t="shared" si="26"/>
        <v>31691574.354887981</v>
      </c>
    </row>
    <row r="93" spans="1:21">
      <c r="A93" s="17">
        <v>41122</v>
      </c>
      <c r="B93" s="18">
        <f>'Predicted Monthly Data'!B93</f>
        <v>33207960.610965997</v>
      </c>
      <c r="C93" s="16">
        <v>11.72</v>
      </c>
      <c r="D93" s="16">
        <v>76.849999999999994</v>
      </c>
      <c r="E93" s="16">
        <v>269.3</v>
      </c>
      <c r="F93" s="16">
        <v>22</v>
      </c>
      <c r="G93" s="16">
        <f>'Predicted Monthly Data'!G93</f>
        <v>31</v>
      </c>
      <c r="H93" s="16">
        <f>'Predicted Monthly Data'!H93</f>
        <v>0</v>
      </c>
      <c r="I93" s="16">
        <f>'Predicted Monthly Data'!I93</f>
        <v>0</v>
      </c>
      <c r="J93" s="16">
        <f>'Predicted Monthly Data'!J93</f>
        <v>8</v>
      </c>
      <c r="L93" s="16">
        <f t="shared" si="18"/>
        <v>-9441865.3761576209</v>
      </c>
      <c r="M93" s="16">
        <f t="shared" si="19"/>
        <v>37281.575705340299</v>
      </c>
      <c r="N93" s="16">
        <f t="shared" si="20"/>
        <v>1407508.8914264983</v>
      </c>
      <c r="O93" s="16">
        <f t="shared" si="21"/>
        <v>31019776.859993737</v>
      </c>
      <c r="P93" s="16">
        <f t="shared" si="22"/>
        <v>17852110.536257185</v>
      </c>
      <c r="Q93" s="16">
        <f t="shared" si="23"/>
        <v>-6250586.6201847941</v>
      </c>
      <c r="R93" s="16">
        <f t="shared" si="24"/>
        <v>0</v>
      </c>
      <c r="S93" s="16">
        <f>'OLS Model'!$B$12*'Normalized Monthly Data'!I93</f>
        <v>0</v>
      </c>
      <c r="T93" s="16">
        <f t="shared" si="25"/>
        <v>-2444294.0915311999</v>
      </c>
      <c r="U93" s="16">
        <f t="shared" si="26"/>
        <v>32179931.775509145</v>
      </c>
    </row>
    <row r="94" spans="1:21">
      <c r="A94" s="17">
        <v>41153</v>
      </c>
      <c r="B94" s="18">
        <f>'Predicted Monthly Data'!B94</f>
        <v>30143633.786629554</v>
      </c>
      <c r="C94" s="16">
        <v>72.849999999999994</v>
      </c>
      <c r="D94" s="16">
        <v>24.35</v>
      </c>
      <c r="E94" s="16">
        <v>267.2</v>
      </c>
      <c r="F94" s="16">
        <v>19</v>
      </c>
      <c r="G94" s="16">
        <f>'Predicted Monthly Data'!G94</f>
        <v>30</v>
      </c>
      <c r="H94" s="16">
        <f>'Predicted Monthly Data'!H94</f>
        <v>0</v>
      </c>
      <c r="I94" s="16">
        <f>'Predicted Monthly Data'!I94</f>
        <v>1</v>
      </c>
      <c r="J94" s="16">
        <f>'Predicted Monthly Data'!J94</f>
        <v>8</v>
      </c>
      <c r="L94" s="16">
        <f t="shared" si="18"/>
        <v>-9441865.3761576209</v>
      </c>
      <c r="M94" s="16">
        <f t="shared" si="19"/>
        <v>231737.43943123214</v>
      </c>
      <c r="N94" s="16">
        <f t="shared" si="20"/>
        <v>445970.61166213715</v>
      </c>
      <c r="O94" s="16">
        <f t="shared" si="21"/>
        <v>30777884.801300876</v>
      </c>
      <c r="P94" s="16">
        <f t="shared" si="22"/>
        <v>15417731.826767568</v>
      </c>
      <c r="Q94" s="16">
        <f t="shared" si="23"/>
        <v>-6048954.79372722</v>
      </c>
      <c r="R94" s="16">
        <f t="shared" si="24"/>
        <v>0</v>
      </c>
      <c r="S94" s="16">
        <f>'OLS Model'!$B$12*'Normalized Monthly Data'!I94</f>
        <v>952605.93361401104</v>
      </c>
      <c r="T94" s="16">
        <f t="shared" si="25"/>
        <v>-2444294.0915311999</v>
      </c>
      <c r="U94" s="16">
        <f t="shared" si="26"/>
        <v>29890816.351359785</v>
      </c>
    </row>
    <row r="95" spans="1:21">
      <c r="A95" s="17">
        <v>41183</v>
      </c>
      <c r="B95" s="18">
        <f>'Predicted Monthly Data'!B95</f>
        <v>31754112.792993777</v>
      </c>
      <c r="C95" s="16">
        <v>241.64</v>
      </c>
      <c r="D95" s="16">
        <v>3.42</v>
      </c>
      <c r="E95" s="16">
        <v>261.39999999999998</v>
      </c>
      <c r="F95" s="16">
        <v>22</v>
      </c>
      <c r="G95" s="16">
        <f>'Predicted Monthly Data'!G95</f>
        <v>31</v>
      </c>
      <c r="H95" s="16">
        <f>'Predicted Monthly Data'!H95</f>
        <v>0</v>
      </c>
      <c r="I95" s="16">
        <f>'Predicted Monthly Data'!I95</f>
        <v>1</v>
      </c>
      <c r="J95" s="16">
        <f>'Predicted Monthly Data'!J95</f>
        <v>8</v>
      </c>
      <c r="L95" s="16">
        <f t="shared" si="18"/>
        <v>-9441865.3761576209</v>
      </c>
      <c r="M95" s="16">
        <f t="shared" si="19"/>
        <v>768662.1120681254</v>
      </c>
      <c r="N95" s="16">
        <f t="shared" si="20"/>
        <v>62637.350796078397</v>
      </c>
      <c r="O95" s="16">
        <f t="shared" si="21"/>
        <v>30109801.972530123</v>
      </c>
      <c r="P95" s="16">
        <f t="shared" si="22"/>
        <v>17852110.536257185</v>
      </c>
      <c r="Q95" s="16">
        <f t="shared" si="23"/>
        <v>-6250586.6201847941</v>
      </c>
      <c r="R95" s="16">
        <f t="shared" si="24"/>
        <v>0</v>
      </c>
      <c r="S95" s="16">
        <f>'OLS Model'!$B$12*'Normalized Monthly Data'!I95</f>
        <v>952605.93361401104</v>
      </c>
      <c r="T95" s="16">
        <f t="shared" si="25"/>
        <v>-2444294.0915311999</v>
      </c>
      <c r="U95" s="16">
        <f t="shared" si="26"/>
        <v>31609071.817391906</v>
      </c>
    </row>
    <row r="96" spans="1:21">
      <c r="A96" s="17">
        <v>41214</v>
      </c>
      <c r="B96" s="18">
        <f>'Predicted Monthly Data'!B96</f>
        <v>31052952.606975973</v>
      </c>
      <c r="C96" s="16">
        <v>414.34</v>
      </c>
      <c r="D96" s="16">
        <v>0</v>
      </c>
      <c r="E96" s="16">
        <v>256.3</v>
      </c>
      <c r="F96" s="16">
        <v>22</v>
      </c>
      <c r="G96" s="16">
        <f>'Predicted Monthly Data'!G96</f>
        <v>30</v>
      </c>
      <c r="H96" s="16">
        <f>'Predicted Monthly Data'!H96</f>
        <v>0</v>
      </c>
      <c r="I96" s="16">
        <f>'Predicted Monthly Data'!I96</f>
        <v>1</v>
      </c>
      <c r="J96" s="16">
        <f>'Predicted Monthly Data'!J96</f>
        <v>8</v>
      </c>
      <c r="L96" s="16">
        <f t="shared" si="18"/>
        <v>-9441865.3761576209</v>
      </c>
      <c r="M96" s="16">
        <f t="shared" si="19"/>
        <v>1318024.5800128581</v>
      </c>
      <c r="N96" s="16">
        <f t="shared" si="20"/>
        <v>0</v>
      </c>
      <c r="O96" s="16">
        <f t="shared" si="21"/>
        <v>29522349.829990327</v>
      </c>
      <c r="P96" s="16">
        <f t="shared" si="22"/>
        <v>17852110.536257185</v>
      </c>
      <c r="Q96" s="16">
        <f t="shared" si="23"/>
        <v>-6048954.79372722</v>
      </c>
      <c r="R96" s="16">
        <f t="shared" si="24"/>
        <v>0</v>
      </c>
      <c r="S96" s="16">
        <f>'OLS Model'!$B$12*'Normalized Monthly Data'!I96</f>
        <v>952605.93361401104</v>
      </c>
      <c r="T96" s="16">
        <f t="shared" si="25"/>
        <v>-2444294.0915311999</v>
      </c>
      <c r="U96" s="16">
        <f t="shared" si="26"/>
        <v>31709976.618458342</v>
      </c>
    </row>
    <row r="97" spans="1:21">
      <c r="A97" s="17">
        <v>41244</v>
      </c>
      <c r="B97" s="18">
        <f>'Predicted Monthly Data'!B97</f>
        <v>27355168.154814415</v>
      </c>
      <c r="C97" s="16">
        <v>630.9</v>
      </c>
      <c r="D97" s="16">
        <v>0</v>
      </c>
      <c r="E97" s="16">
        <v>254.9</v>
      </c>
      <c r="F97" s="16">
        <v>19</v>
      </c>
      <c r="G97" s="16">
        <f>'Predicted Monthly Data'!G97</f>
        <v>31</v>
      </c>
      <c r="H97" s="16">
        <f>'Predicted Monthly Data'!H97</f>
        <v>0</v>
      </c>
      <c r="I97" s="16">
        <f>'Predicted Monthly Data'!I97</f>
        <v>0</v>
      </c>
      <c r="J97" s="16">
        <f>'Predicted Monthly Data'!J97</f>
        <v>8</v>
      </c>
      <c r="L97" s="16">
        <f t="shared" si="18"/>
        <v>-9441865.3761576209</v>
      </c>
      <c r="M97" s="16">
        <f t="shared" si="19"/>
        <v>2006906.6648890097</v>
      </c>
      <c r="N97" s="16">
        <f t="shared" si="20"/>
        <v>0</v>
      </c>
      <c r="O97" s="16">
        <f t="shared" si="21"/>
        <v>29361088.45752842</v>
      </c>
      <c r="P97" s="16">
        <f t="shared" si="22"/>
        <v>15417731.826767568</v>
      </c>
      <c r="Q97" s="16">
        <f t="shared" si="23"/>
        <v>-6250586.6201847941</v>
      </c>
      <c r="R97" s="16">
        <f t="shared" si="24"/>
        <v>0</v>
      </c>
      <c r="S97" s="16">
        <f>'OLS Model'!$B$12*'Normalized Monthly Data'!I97</f>
        <v>0</v>
      </c>
      <c r="T97" s="16">
        <f t="shared" si="25"/>
        <v>-2444294.0915311999</v>
      </c>
      <c r="U97" s="16">
        <f t="shared" si="26"/>
        <v>28648980.86131138</v>
      </c>
    </row>
    <row r="98" spans="1:21">
      <c r="A98" s="17">
        <v>41275</v>
      </c>
      <c r="B98" s="18">
        <f>'Predicted Monthly Data'!B98</f>
        <v>31454796.749053448</v>
      </c>
      <c r="C98" s="16">
        <v>716.23</v>
      </c>
      <c r="D98" s="16">
        <v>0</v>
      </c>
      <c r="E98" s="16">
        <v>253.9</v>
      </c>
      <c r="F98" s="16">
        <v>22</v>
      </c>
      <c r="G98" s="16">
        <f>'Predicted Monthly Data'!G98</f>
        <v>31</v>
      </c>
      <c r="H98" s="16">
        <f>'Predicted Monthly Data'!H98</f>
        <v>0</v>
      </c>
      <c r="I98" s="16">
        <f>'Predicted Monthly Data'!I98</f>
        <v>0</v>
      </c>
      <c r="J98" s="16">
        <f>'Predicted Monthly Data'!J98</f>
        <v>9</v>
      </c>
      <c r="L98" s="16">
        <f t="shared" ref="L98:L133" si="27">const</f>
        <v>-9441865.3761576209</v>
      </c>
      <c r="M98" s="16">
        <f t="shared" ref="M98:M133" si="28">LondonHDD*C98</f>
        <v>2278343.2566071572</v>
      </c>
      <c r="N98" s="16">
        <f t="shared" ref="N98:N133" si="29">LondonCDD*D98</f>
        <v>0</v>
      </c>
      <c r="O98" s="16">
        <f t="shared" ref="O98:O133" si="30">LONFTE*E98</f>
        <v>29245901.762912773</v>
      </c>
      <c r="P98" s="16">
        <f t="shared" ref="P98:P133" si="31">PeakDays*F98</f>
        <v>17852110.536257185</v>
      </c>
      <c r="Q98" s="16">
        <f t="shared" ref="Q98:Q133" si="32">WorkDays*G98</f>
        <v>-6250586.6201847941</v>
      </c>
      <c r="R98" s="16">
        <f t="shared" ref="R98:R133" si="33">Shoulder1*H98</f>
        <v>0</v>
      </c>
      <c r="S98" s="16">
        <f>'OLS Model'!$B$12*'Normalized Monthly Data'!I98</f>
        <v>0</v>
      </c>
      <c r="T98" s="16">
        <f t="shared" ref="T98:T133" si="34">Increment*J98</f>
        <v>-2749830.8529725997</v>
      </c>
      <c r="U98" s="16">
        <f t="shared" ref="U98:U129" si="35">SUM(L98:T98)</f>
        <v>30934072.706462096</v>
      </c>
    </row>
    <row r="99" spans="1:21">
      <c r="A99" s="20">
        <v>41306</v>
      </c>
      <c r="B99" s="18">
        <f>'Predicted Monthly Data'!B99</f>
        <v>28621464.973133311</v>
      </c>
      <c r="C99" s="16">
        <v>650.25</v>
      </c>
      <c r="D99" s="16">
        <v>0</v>
      </c>
      <c r="E99" s="16">
        <v>249.1</v>
      </c>
      <c r="F99" s="16">
        <v>19</v>
      </c>
      <c r="G99" s="16">
        <f>'Predicted Monthly Data'!G99</f>
        <v>28</v>
      </c>
      <c r="H99" s="16">
        <f>'Predicted Monthly Data'!H99</f>
        <v>0</v>
      </c>
      <c r="I99" s="16">
        <f>'Predicted Monthly Data'!I99</f>
        <v>0</v>
      </c>
      <c r="J99" s="16">
        <f>'Predicted Monthly Data'!J99</f>
        <v>9</v>
      </c>
      <c r="L99" s="16">
        <f t="shared" si="27"/>
        <v>-9441865.3761576209</v>
      </c>
      <c r="M99" s="16">
        <f t="shared" si="28"/>
        <v>2068459.4370646356</v>
      </c>
      <c r="N99" s="16">
        <f t="shared" si="29"/>
        <v>0</v>
      </c>
      <c r="O99" s="16">
        <f t="shared" si="30"/>
        <v>28693005.628757667</v>
      </c>
      <c r="P99" s="16">
        <f t="shared" si="31"/>
        <v>15417731.826767568</v>
      </c>
      <c r="Q99" s="16">
        <f t="shared" si="32"/>
        <v>-5645691.140812072</v>
      </c>
      <c r="R99" s="16">
        <f t="shared" si="33"/>
        <v>0</v>
      </c>
      <c r="S99" s="16">
        <f>'OLS Model'!$B$12*'Normalized Monthly Data'!I99</f>
        <v>0</v>
      </c>
      <c r="T99" s="16">
        <f t="shared" si="34"/>
        <v>-2749830.8529725997</v>
      </c>
      <c r="U99" s="16">
        <f t="shared" si="35"/>
        <v>28341809.522647575</v>
      </c>
    </row>
    <row r="100" spans="1:21">
      <c r="A100" s="17">
        <v>41334</v>
      </c>
      <c r="B100" s="18">
        <f>'Predicted Monthly Data'!B100</f>
        <v>30079625.096221432</v>
      </c>
      <c r="C100" s="16">
        <v>533.91</v>
      </c>
      <c r="D100" s="16">
        <v>0.22</v>
      </c>
      <c r="E100" s="16">
        <v>247.6</v>
      </c>
      <c r="F100" s="16">
        <v>20</v>
      </c>
      <c r="G100" s="16">
        <f>'Predicted Monthly Data'!G100</f>
        <v>31</v>
      </c>
      <c r="H100" s="16">
        <f>'Predicted Monthly Data'!H100</f>
        <v>1</v>
      </c>
      <c r="I100" s="16">
        <f>'Predicted Monthly Data'!I100</f>
        <v>0</v>
      </c>
      <c r="J100" s="16">
        <f>'Predicted Monthly Data'!J100</f>
        <v>9</v>
      </c>
      <c r="L100" s="16">
        <f t="shared" si="27"/>
        <v>-9441865.3761576209</v>
      </c>
      <c r="M100" s="16">
        <f t="shared" si="28"/>
        <v>1698379.3587745936</v>
      </c>
      <c r="N100" s="16">
        <f t="shared" si="29"/>
        <v>4029.3032675839904</v>
      </c>
      <c r="O100" s="16">
        <f t="shared" si="30"/>
        <v>28520225.586834196</v>
      </c>
      <c r="P100" s="16">
        <f t="shared" si="31"/>
        <v>16229191.396597439</v>
      </c>
      <c r="Q100" s="16">
        <f t="shared" si="32"/>
        <v>-6250586.6201847941</v>
      </c>
      <c r="R100" s="16">
        <f t="shared" si="33"/>
        <v>1282219.2534505399</v>
      </c>
      <c r="S100" s="16">
        <f>'OLS Model'!$B$12*'Normalized Monthly Data'!I100</f>
        <v>0</v>
      </c>
      <c r="T100" s="16">
        <f t="shared" si="34"/>
        <v>-2749830.8529725997</v>
      </c>
      <c r="U100" s="16">
        <f t="shared" si="35"/>
        <v>29291762.049609333</v>
      </c>
    </row>
    <row r="101" spans="1:21">
      <c r="A101" s="17">
        <v>41365</v>
      </c>
      <c r="B101" s="18">
        <f>'Predicted Monthly Data'!B101</f>
        <v>29557113.807281584</v>
      </c>
      <c r="C101" s="16">
        <v>312.88</v>
      </c>
      <c r="D101" s="16">
        <v>0.32</v>
      </c>
      <c r="E101" s="16">
        <v>248.1</v>
      </c>
      <c r="F101" s="16">
        <v>21</v>
      </c>
      <c r="G101" s="16">
        <f>'Predicted Monthly Data'!G101</f>
        <v>30</v>
      </c>
      <c r="H101" s="16">
        <f>'Predicted Monthly Data'!H101</f>
        <v>1</v>
      </c>
      <c r="I101" s="16">
        <f>'Predicted Monthly Data'!I101</f>
        <v>0</v>
      </c>
      <c r="J101" s="16">
        <f>'Predicted Monthly Data'!J101</f>
        <v>9</v>
      </c>
      <c r="L101" s="16">
        <f t="shared" si="27"/>
        <v>-9441865.3761576209</v>
      </c>
      <c r="M101" s="16">
        <f t="shared" si="28"/>
        <v>995278.10637260007</v>
      </c>
      <c r="N101" s="16">
        <f t="shared" si="29"/>
        <v>5860.8047528494408</v>
      </c>
      <c r="O101" s="16">
        <f t="shared" si="30"/>
        <v>28577818.93414202</v>
      </c>
      <c r="P101" s="16">
        <f t="shared" si="31"/>
        <v>17040650.966427311</v>
      </c>
      <c r="Q101" s="16">
        <f t="shared" si="32"/>
        <v>-6048954.79372722</v>
      </c>
      <c r="R101" s="16">
        <f t="shared" si="33"/>
        <v>1282219.2534505399</v>
      </c>
      <c r="S101" s="16">
        <f>'OLS Model'!$B$12*'Normalized Monthly Data'!I101</f>
        <v>0</v>
      </c>
      <c r="T101" s="16">
        <f t="shared" si="34"/>
        <v>-2749830.8529725997</v>
      </c>
      <c r="U101" s="16">
        <f t="shared" si="35"/>
        <v>29661177.042287879</v>
      </c>
    </row>
    <row r="102" spans="1:21">
      <c r="A102" s="17">
        <v>41395</v>
      </c>
      <c r="B102" s="18">
        <f>'Predicted Monthly Data'!B102</f>
        <v>29892333.306250855</v>
      </c>
      <c r="C102" s="16">
        <v>145.96</v>
      </c>
      <c r="D102" s="16">
        <v>16.98</v>
      </c>
      <c r="E102" s="16">
        <v>255.6</v>
      </c>
      <c r="F102" s="16">
        <v>22</v>
      </c>
      <c r="G102" s="16">
        <f>'Predicted Monthly Data'!G102</f>
        <v>31</v>
      </c>
      <c r="H102" s="16">
        <f>'Predicted Monthly Data'!H102</f>
        <v>1</v>
      </c>
      <c r="I102" s="16">
        <f>'Predicted Monthly Data'!I102</f>
        <v>0</v>
      </c>
      <c r="J102" s="16">
        <f>'Predicted Monthly Data'!J102</f>
        <v>9</v>
      </c>
      <c r="L102" s="16">
        <f t="shared" si="27"/>
        <v>-9441865.3761576209</v>
      </c>
      <c r="M102" s="16">
        <f t="shared" si="28"/>
        <v>464301.9445351084</v>
      </c>
      <c r="N102" s="16">
        <f t="shared" si="29"/>
        <v>310988.95219807344</v>
      </c>
      <c r="O102" s="16">
        <f t="shared" si="30"/>
        <v>29441719.14375937</v>
      </c>
      <c r="P102" s="16">
        <f t="shared" si="31"/>
        <v>17852110.536257185</v>
      </c>
      <c r="Q102" s="16">
        <f t="shared" si="32"/>
        <v>-6250586.6201847941</v>
      </c>
      <c r="R102" s="16">
        <f t="shared" si="33"/>
        <v>1282219.2534505399</v>
      </c>
      <c r="S102" s="16">
        <f>'OLS Model'!$B$12*'Normalized Monthly Data'!I102</f>
        <v>0</v>
      </c>
      <c r="T102" s="16">
        <f t="shared" si="34"/>
        <v>-2749830.8529725997</v>
      </c>
      <c r="U102" s="16">
        <f t="shared" si="35"/>
        <v>30909056.980885264</v>
      </c>
    </row>
    <row r="103" spans="1:21">
      <c r="A103" s="17">
        <v>41426</v>
      </c>
      <c r="B103" s="18">
        <f>'Predicted Monthly Data'!B103</f>
        <v>29757587.90078669</v>
      </c>
      <c r="C103" s="16">
        <v>30.95</v>
      </c>
      <c r="D103" s="16">
        <v>59.64</v>
      </c>
      <c r="E103" s="16">
        <v>263</v>
      </c>
      <c r="F103" s="16">
        <v>20</v>
      </c>
      <c r="G103" s="16">
        <f>'Predicted Monthly Data'!G103</f>
        <v>30</v>
      </c>
      <c r="H103" s="16">
        <f>'Predicted Monthly Data'!H103</f>
        <v>0</v>
      </c>
      <c r="I103" s="16">
        <f>'Predicted Monthly Data'!I103</f>
        <v>0</v>
      </c>
      <c r="J103" s="16">
        <f>'Predicted Monthly Data'!J103</f>
        <v>9</v>
      </c>
      <c r="L103" s="16">
        <f t="shared" si="27"/>
        <v>-9441865.3761576209</v>
      </c>
      <c r="M103" s="16">
        <f t="shared" si="28"/>
        <v>98452.625262822708</v>
      </c>
      <c r="N103" s="16">
        <f t="shared" si="29"/>
        <v>1092307.4858123146</v>
      </c>
      <c r="O103" s="16">
        <f t="shared" si="30"/>
        <v>30294100.683915161</v>
      </c>
      <c r="P103" s="16">
        <f t="shared" si="31"/>
        <v>16229191.396597439</v>
      </c>
      <c r="Q103" s="16">
        <f t="shared" si="32"/>
        <v>-6048954.79372722</v>
      </c>
      <c r="R103" s="16">
        <f t="shared" si="33"/>
        <v>0</v>
      </c>
      <c r="S103" s="16">
        <f>'OLS Model'!$B$12*'Normalized Monthly Data'!I103</f>
        <v>0</v>
      </c>
      <c r="T103" s="16">
        <f t="shared" si="34"/>
        <v>-2749830.8529725997</v>
      </c>
      <c r="U103" s="16">
        <f t="shared" si="35"/>
        <v>29473401.1687303</v>
      </c>
    </row>
    <row r="104" spans="1:21">
      <c r="A104" s="17">
        <v>41456</v>
      </c>
      <c r="B104" s="18">
        <f>'Predicted Monthly Data'!B104</f>
        <v>30029944.468078002</v>
      </c>
      <c r="C104" s="16">
        <v>6</v>
      </c>
      <c r="D104" s="16">
        <v>109.95</v>
      </c>
      <c r="E104" s="16">
        <v>267.39999999999998</v>
      </c>
      <c r="F104" s="16">
        <v>22</v>
      </c>
      <c r="G104" s="16">
        <f>'Predicted Monthly Data'!G104</f>
        <v>31</v>
      </c>
      <c r="H104" s="16">
        <f>'Predicted Monthly Data'!H104</f>
        <v>0</v>
      </c>
      <c r="I104" s="16">
        <f>'Predicted Monthly Data'!I104</f>
        <v>0</v>
      </c>
      <c r="J104" s="16">
        <f>'Predicted Monthly Data'!J104</f>
        <v>9</v>
      </c>
      <c r="L104" s="16">
        <f t="shared" si="27"/>
        <v>-9441865.3761576209</v>
      </c>
      <c r="M104" s="16">
        <f t="shared" si="28"/>
        <v>19086.130907170802</v>
      </c>
      <c r="N104" s="16">
        <f t="shared" si="29"/>
        <v>2013735.8830493626</v>
      </c>
      <c r="O104" s="16">
        <f t="shared" si="30"/>
        <v>30800922.140224002</v>
      </c>
      <c r="P104" s="16">
        <f t="shared" si="31"/>
        <v>17852110.536257185</v>
      </c>
      <c r="Q104" s="16">
        <f t="shared" si="32"/>
        <v>-6250586.6201847941</v>
      </c>
      <c r="R104" s="16">
        <f t="shared" si="33"/>
        <v>0</v>
      </c>
      <c r="S104" s="16">
        <f>'OLS Model'!$B$12*'Normalized Monthly Data'!I104</f>
        <v>0</v>
      </c>
      <c r="T104" s="16">
        <f t="shared" si="34"/>
        <v>-2749830.8529725997</v>
      </c>
      <c r="U104" s="16">
        <f t="shared" si="35"/>
        <v>32243571.841122705</v>
      </c>
    </row>
    <row r="105" spans="1:21">
      <c r="A105" s="17">
        <v>41487</v>
      </c>
      <c r="B105" s="18">
        <f>'Predicted Monthly Data'!B105</f>
        <v>31034762.655809991</v>
      </c>
      <c r="C105" s="16">
        <v>11.72</v>
      </c>
      <c r="D105" s="16">
        <v>76.849999999999994</v>
      </c>
      <c r="E105" s="16">
        <v>266.5</v>
      </c>
      <c r="F105" s="16">
        <v>21</v>
      </c>
      <c r="G105" s="16">
        <f>'Predicted Monthly Data'!G105</f>
        <v>31</v>
      </c>
      <c r="H105" s="16">
        <f>'Predicted Monthly Data'!H105</f>
        <v>0</v>
      </c>
      <c r="I105" s="16">
        <f>'Predicted Monthly Data'!I105</f>
        <v>0</v>
      </c>
      <c r="J105" s="16">
        <f>'Predicted Monthly Data'!J105</f>
        <v>9</v>
      </c>
      <c r="L105" s="16">
        <f t="shared" si="27"/>
        <v>-9441865.3761576209</v>
      </c>
      <c r="M105" s="16">
        <f t="shared" si="28"/>
        <v>37281.575705340299</v>
      </c>
      <c r="N105" s="16">
        <f t="shared" si="29"/>
        <v>1407508.8914264983</v>
      </c>
      <c r="O105" s="16">
        <f t="shared" si="30"/>
        <v>30697254.115069922</v>
      </c>
      <c r="P105" s="16">
        <f t="shared" si="31"/>
        <v>17040650.966427311</v>
      </c>
      <c r="Q105" s="16">
        <f t="shared" si="32"/>
        <v>-6250586.6201847941</v>
      </c>
      <c r="R105" s="16">
        <f t="shared" si="33"/>
        <v>0</v>
      </c>
      <c r="S105" s="16">
        <f>'OLS Model'!$B$12*'Normalized Monthly Data'!I105</f>
        <v>0</v>
      </c>
      <c r="T105" s="16">
        <f t="shared" si="34"/>
        <v>-2749830.8529725997</v>
      </c>
      <c r="U105" s="16">
        <f t="shared" si="35"/>
        <v>30740412.699314054</v>
      </c>
    </row>
    <row r="106" spans="1:21">
      <c r="A106" s="17">
        <v>41518</v>
      </c>
      <c r="B106" s="18">
        <f>'Predicted Monthly Data'!B106</f>
        <v>29984275.784078471</v>
      </c>
      <c r="C106" s="16">
        <v>72.849999999999994</v>
      </c>
      <c r="D106" s="16">
        <v>24.35</v>
      </c>
      <c r="E106" s="16">
        <v>263.10000000000002</v>
      </c>
      <c r="F106" s="16">
        <v>20</v>
      </c>
      <c r="G106" s="16">
        <f>'Predicted Monthly Data'!G106</f>
        <v>30</v>
      </c>
      <c r="H106" s="16">
        <f>'Predicted Monthly Data'!H106</f>
        <v>0</v>
      </c>
      <c r="I106" s="16">
        <f>'Predicted Monthly Data'!I106</f>
        <v>1</v>
      </c>
      <c r="J106" s="16">
        <f>'Predicted Monthly Data'!J106</f>
        <v>9</v>
      </c>
      <c r="L106" s="16">
        <f t="shared" si="27"/>
        <v>-9441865.3761576209</v>
      </c>
      <c r="M106" s="16">
        <f t="shared" si="28"/>
        <v>231737.43943123214</v>
      </c>
      <c r="N106" s="16">
        <f t="shared" si="29"/>
        <v>445970.61166213715</v>
      </c>
      <c r="O106" s="16">
        <f t="shared" si="30"/>
        <v>30305619.353376728</v>
      </c>
      <c r="P106" s="16">
        <f t="shared" si="31"/>
        <v>16229191.396597439</v>
      </c>
      <c r="Q106" s="16">
        <f t="shared" si="32"/>
        <v>-6048954.79372722</v>
      </c>
      <c r="R106" s="16">
        <f t="shared" si="33"/>
        <v>0</v>
      </c>
      <c r="S106" s="16">
        <f>'OLS Model'!$B$12*'Normalized Monthly Data'!I106</f>
        <v>952605.93361401104</v>
      </c>
      <c r="T106" s="16">
        <f t="shared" si="34"/>
        <v>-2749830.8529725997</v>
      </c>
      <c r="U106" s="16">
        <f t="shared" si="35"/>
        <v>29924473.711824104</v>
      </c>
    </row>
    <row r="107" spans="1:21">
      <c r="A107" s="17">
        <v>41548</v>
      </c>
      <c r="B107" s="18">
        <f>'Predicted Monthly Data'!B107</f>
        <v>31392134.936166354</v>
      </c>
      <c r="C107" s="16">
        <v>241.64</v>
      </c>
      <c r="D107" s="16">
        <v>3.42</v>
      </c>
      <c r="E107" s="16">
        <v>259.39999999999998</v>
      </c>
      <c r="F107" s="16">
        <v>22</v>
      </c>
      <c r="G107" s="16">
        <f>'Predicted Monthly Data'!G107</f>
        <v>31</v>
      </c>
      <c r="H107" s="16">
        <f>'Predicted Monthly Data'!H107</f>
        <v>0</v>
      </c>
      <c r="I107" s="16">
        <f>'Predicted Monthly Data'!I107</f>
        <v>1</v>
      </c>
      <c r="J107" s="16">
        <f>'Predicted Monthly Data'!J107</f>
        <v>9</v>
      </c>
      <c r="L107" s="16">
        <f t="shared" si="27"/>
        <v>-9441865.3761576209</v>
      </c>
      <c r="M107" s="16">
        <f t="shared" si="28"/>
        <v>768662.1120681254</v>
      </c>
      <c r="N107" s="16">
        <f t="shared" si="29"/>
        <v>62637.350796078397</v>
      </c>
      <c r="O107" s="16">
        <f t="shared" si="30"/>
        <v>29879428.583298828</v>
      </c>
      <c r="P107" s="16">
        <f t="shared" si="31"/>
        <v>17852110.536257185</v>
      </c>
      <c r="Q107" s="16">
        <f t="shared" si="32"/>
        <v>-6250586.6201847941</v>
      </c>
      <c r="R107" s="16">
        <f t="shared" si="33"/>
        <v>0</v>
      </c>
      <c r="S107" s="16">
        <f>'OLS Model'!$B$12*'Normalized Monthly Data'!I107</f>
        <v>952605.93361401104</v>
      </c>
      <c r="T107" s="16">
        <f t="shared" si="34"/>
        <v>-2749830.8529725997</v>
      </c>
      <c r="U107" s="16">
        <f t="shared" si="35"/>
        <v>31073161.666719209</v>
      </c>
    </row>
    <row r="108" spans="1:21">
      <c r="A108" s="20">
        <v>41579</v>
      </c>
      <c r="B108" s="18">
        <f>'Predicted Monthly Data'!B108</f>
        <v>30556913.865457237</v>
      </c>
      <c r="C108" s="16">
        <v>414.34</v>
      </c>
      <c r="D108" s="16">
        <v>0</v>
      </c>
      <c r="E108" s="16">
        <v>259.10000000000002</v>
      </c>
      <c r="F108" s="16">
        <v>21</v>
      </c>
      <c r="G108" s="16">
        <f>'Predicted Monthly Data'!G108</f>
        <v>30</v>
      </c>
      <c r="H108" s="16">
        <f>'Predicted Monthly Data'!H108</f>
        <v>0</v>
      </c>
      <c r="I108" s="16">
        <f>'Predicted Monthly Data'!I108</f>
        <v>1</v>
      </c>
      <c r="J108" s="16">
        <f>'Predicted Monthly Data'!J108</f>
        <v>9</v>
      </c>
      <c r="L108" s="16">
        <f t="shared" si="27"/>
        <v>-9441865.3761576209</v>
      </c>
      <c r="M108" s="16">
        <f t="shared" si="28"/>
        <v>1318024.5800128581</v>
      </c>
      <c r="N108" s="16">
        <f t="shared" si="29"/>
        <v>0</v>
      </c>
      <c r="O108" s="16">
        <f t="shared" si="30"/>
        <v>29844872.574914139</v>
      </c>
      <c r="P108" s="16">
        <f t="shared" si="31"/>
        <v>17040650.966427311</v>
      </c>
      <c r="Q108" s="16">
        <f t="shared" si="32"/>
        <v>-6048954.79372722</v>
      </c>
      <c r="R108" s="16">
        <f t="shared" si="33"/>
        <v>0</v>
      </c>
      <c r="S108" s="16">
        <f>'OLS Model'!$B$12*'Normalized Monthly Data'!I108</f>
        <v>952605.93361401104</v>
      </c>
      <c r="T108" s="16">
        <f t="shared" si="34"/>
        <v>-2749830.8529725997</v>
      </c>
      <c r="U108" s="16">
        <f t="shared" si="35"/>
        <v>30915503.032110874</v>
      </c>
    </row>
    <row r="109" spans="1:21">
      <c r="A109" s="17">
        <v>41609</v>
      </c>
      <c r="B109" s="18">
        <f>'Predicted Monthly Data'!B109</f>
        <v>27592562.507682629</v>
      </c>
      <c r="C109" s="16">
        <v>630.9</v>
      </c>
      <c r="D109" s="16">
        <v>0</v>
      </c>
      <c r="E109" s="16">
        <v>257.89999999999998</v>
      </c>
      <c r="F109" s="16">
        <v>20</v>
      </c>
      <c r="G109" s="16">
        <f>'Predicted Monthly Data'!G109</f>
        <v>31</v>
      </c>
      <c r="H109" s="16">
        <f>'Predicted Monthly Data'!H109</f>
        <v>0</v>
      </c>
      <c r="I109" s="16">
        <f>'Predicted Monthly Data'!I109</f>
        <v>0</v>
      </c>
      <c r="J109" s="16">
        <f>'Predicted Monthly Data'!J109</f>
        <v>9</v>
      </c>
      <c r="L109" s="16">
        <f t="shared" si="27"/>
        <v>-9441865.3761576209</v>
      </c>
      <c r="M109" s="16">
        <f t="shared" si="28"/>
        <v>2006906.6648890097</v>
      </c>
      <c r="N109" s="16">
        <f t="shared" si="29"/>
        <v>0</v>
      </c>
      <c r="O109" s="16">
        <f t="shared" si="30"/>
        <v>29706648.541375358</v>
      </c>
      <c r="P109" s="16">
        <f t="shared" si="31"/>
        <v>16229191.396597439</v>
      </c>
      <c r="Q109" s="16">
        <f t="shared" si="32"/>
        <v>-6250586.6201847941</v>
      </c>
      <c r="R109" s="16">
        <f t="shared" si="33"/>
        <v>0</v>
      </c>
      <c r="S109" s="16">
        <f>'OLS Model'!$B$12*'Normalized Monthly Data'!I109</f>
        <v>0</v>
      </c>
      <c r="T109" s="16">
        <f t="shared" si="34"/>
        <v>-2749830.8529725997</v>
      </c>
      <c r="U109" s="16">
        <f t="shared" si="35"/>
        <v>29500463.753546793</v>
      </c>
    </row>
    <row r="110" spans="1:21">
      <c r="A110" s="20">
        <v>41640</v>
      </c>
      <c r="B110" s="18"/>
      <c r="C110" s="16">
        <v>716.23</v>
      </c>
      <c r="D110" s="16">
        <v>0</v>
      </c>
      <c r="E110" s="16">
        <v>255.45955451374309</v>
      </c>
      <c r="F110" s="16">
        <v>22</v>
      </c>
      <c r="G110" s="16">
        <f>G98</f>
        <v>31</v>
      </c>
      <c r="H110" s="16">
        <f t="shared" ref="H110:I110" si="36">H98</f>
        <v>0</v>
      </c>
      <c r="I110" s="16">
        <f t="shared" si="36"/>
        <v>0</v>
      </c>
      <c r="J110" s="16">
        <f>J98+1</f>
        <v>10</v>
      </c>
      <c r="L110" s="16">
        <f t="shared" si="27"/>
        <v>-9441865.3761576209</v>
      </c>
      <c r="M110" s="16">
        <f t="shared" si="28"/>
        <v>2278343.2566071572</v>
      </c>
      <c r="N110" s="16">
        <f t="shared" si="29"/>
        <v>0</v>
      </c>
      <c r="O110" s="16">
        <f t="shared" si="30"/>
        <v>29425541.69242375</v>
      </c>
      <c r="P110" s="16">
        <f t="shared" si="31"/>
        <v>17852110.536257185</v>
      </c>
      <c r="Q110" s="16">
        <f t="shared" si="32"/>
        <v>-6250586.6201847941</v>
      </c>
      <c r="R110" s="16">
        <f t="shared" si="33"/>
        <v>0</v>
      </c>
      <c r="S110" s="16">
        <f>'OLS Model'!$B$12*'Normalized Monthly Data'!I110</f>
        <v>0</v>
      </c>
      <c r="T110" s="16">
        <f t="shared" si="34"/>
        <v>-3055367.614414</v>
      </c>
      <c r="U110" s="16">
        <f t="shared" si="35"/>
        <v>30808175.874531679</v>
      </c>
    </row>
    <row r="111" spans="1:21" ht="15.75">
      <c r="A111" s="17">
        <v>41671</v>
      </c>
      <c r="B111" s="21"/>
      <c r="C111" s="16">
        <v>650.25</v>
      </c>
      <c r="D111" s="16">
        <v>0</v>
      </c>
      <c r="E111" s="16">
        <v>252.01712131714086</v>
      </c>
      <c r="F111" s="16">
        <v>19</v>
      </c>
      <c r="G111" s="16">
        <f t="shared" ref="G111:I111" si="37">G99</f>
        <v>28</v>
      </c>
      <c r="H111" s="16">
        <f t="shared" si="37"/>
        <v>0</v>
      </c>
      <c r="I111" s="16">
        <f t="shared" si="37"/>
        <v>0</v>
      </c>
      <c r="J111" s="16">
        <f t="shared" ref="J111:J133" si="38">J99+1</f>
        <v>10</v>
      </c>
      <c r="L111" s="16">
        <f t="shared" si="27"/>
        <v>-9441865.3761576209</v>
      </c>
      <c r="M111" s="16">
        <f t="shared" si="28"/>
        <v>2068459.4370646356</v>
      </c>
      <c r="N111" s="16">
        <f t="shared" si="29"/>
        <v>0</v>
      </c>
      <c r="O111" s="16">
        <f t="shared" si="30"/>
        <v>29029019.191071965</v>
      </c>
      <c r="P111" s="16">
        <f t="shared" si="31"/>
        <v>15417731.826767568</v>
      </c>
      <c r="Q111" s="16">
        <f t="shared" si="32"/>
        <v>-5645691.140812072</v>
      </c>
      <c r="R111" s="16">
        <f t="shared" si="33"/>
        <v>0</v>
      </c>
      <c r="S111" s="16">
        <f>'OLS Model'!$B$12*'Normalized Monthly Data'!I111</f>
        <v>0</v>
      </c>
      <c r="T111" s="16">
        <f t="shared" si="34"/>
        <v>-3055367.614414</v>
      </c>
      <c r="U111" s="16">
        <f t="shared" si="35"/>
        <v>28372286.32352047</v>
      </c>
    </row>
    <row r="112" spans="1:21">
      <c r="A112" s="20">
        <v>41699</v>
      </c>
      <c r="B112" s="22"/>
      <c r="C112" s="16">
        <v>533.91</v>
      </c>
      <c r="D112" s="16">
        <v>0.22</v>
      </c>
      <c r="E112" s="16">
        <v>249.94276816155806</v>
      </c>
      <c r="F112" s="16">
        <v>21</v>
      </c>
      <c r="G112" s="16">
        <f t="shared" ref="G112:I112" si="39">G100</f>
        <v>31</v>
      </c>
      <c r="H112" s="16">
        <f t="shared" si="39"/>
        <v>1</v>
      </c>
      <c r="I112" s="16">
        <f t="shared" si="39"/>
        <v>0</v>
      </c>
      <c r="J112" s="16">
        <f t="shared" si="38"/>
        <v>10</v>
      </c>
      <c r="L112" s="16">
        <f t="shared" si="27"/>
        <v>-9441865.3761576209</v>
      </c>
      <c r="M112" s="16">
        <f t="shared" si="28"/>
        <v>1698379.3587745936</v>
      </c>
      <c r="N112" s="16">
        <f t="shared" si="29"/>
        <v>4029.3032675839904</v>
      </c>
      <c r="O112" s="16">
        <f t="shared" si="30"/>
        <v>28790081.307614844</v>
      </c>
      <c r="P112" s="16">
        <f t="shared" si="31"/>
        <v>17040650.966427311</v>
      </c>
      <c r="Q112" s="16">
        <f t="shared" si="32"/>
        <v>-6250586.6201847941</v>
      </c>
      <c r="R112" s="16">
        <f t="shared" si="33"/>
        <v>1282219.2534505399</v>
      </c>
      <c r="S112" s="16">
        <f>'OLS Model'!$B$12*'Normalized Monthly Data'!I112</f>
        <v>0</v>
      </c>
      <c r="T112" s="16">
        <f t="shared" si="34"/>
        <v>-3055367.614414</v>
      </c>
      <c r="U112" s="16">
        <f t="shared" si="35"/>
        <v>30067540.578778457</v>
      </c>
    </row>
    <row r="113" spans="1:21">
      <c r="A113" s="17">
        <v>41730</v>
      </c>
      <c r="B113" s="22"/>
      <c r="C113" s="16">
        <v>312.88</v>
      </c>
      <c r="D113" s="16">
        <v>0.32</v>
      </c>
      <c r="E113" s="16">
        <v>253.07803277187423</v>
      </c>
      <c r="F113" s="16">
        <v>20</v>
      </c>
      <c r="G113" s="16">
        <f t="shared" ref="G113:I113" si="40">G101</f>
        <v>30</v>
      </c>
      <c r="H113" s="16">
        <f t="shared" si="40"/>
        <v>1</v>
      </c>
      <c r="I113" s="16">
        <f t="shared" si="40"/>
        <v>0</v>
      </c>
      <c r="J113" s="16">
        <f t="shared" si="38"/>
        <v>10</v>
      </c>
      <c r="L113" s="16">
        <f t="shared" si="27"/>
        <v>-9441865.3761576209</v>
      </c>
      <c r="M113" s="16">
        <f t="shared" si="28"/>
        <v>995278.10637260007</v>
      </c>
      <c r="N113" s="16">
        <f t="shared" si="29"/>
        <v>5860.8047528494408</v>
      </c>
      <c r="O113" s="16">
        <f t="shared" si="30"/>
        <v>29151222.074822579</v>
      </c>
      <c r="P113" s="16">
        <f t="shared" si="31"/>
        <v>16229191.396597439</v>
      </c>
      <c r="Q113" s="16">
        <f t="shared" si="32"/>
        <v>-6048954.79372722</v>
      </c>
      <c r="R113" s="16">
        <f t="shared" si="33"/>
        <v>1282219.2534505399</v>
      </c>
      <c r="S113" s="16">
        <f>'OLS Model'!$B$12*'Normalized Monthly Data'!I113</f>
        <v>0</v>
      </c>
      <c r="T113" s="16">
        <f t="shared" si="34"/>
        <v>-3055367.614414</v>
      </c>
      <c r="U113" s="16">
        <f t="shared" si="35"/>
        <v>29117583.851697166</v>
      </c>
    </row>
    <row r="114" spans="1:21">
      <c r="A114" s="20">
        <v>41760</v>
      </c>
      <c r="B114" s="22"/>
      <c r="C114" s="16">
        <v>145.96</v>
      </c>
      <c r="D114" s="16">
        <v>16.98</v>
      </c>
      <c r="E114" s="16">
        <v>260.16329066083131</v>
      </c>
      <c r="F114" s="16">
        <v>21</v>
      </c>
      <c r="G114" s="16">
        <f t="shared" ref="G114:I114" si="41">G102</f>
        <v>31</v>
      </c>
      <c r="H114" s="16">
        <f t="shared" si="41"/>
        <v>1</v>
      </c>
      <c r="I114" s="16">
        <f t="shared" si="41"/>
        <v>0</v>
      </c>
      <c r="J114" s="16">
        <f t="shared" si="38"/>
        <v>10</v>
      </c>
      <c r="L114" s="16">
        <f t="shared" si="27"/>
        <v>-9441865.3761576209</v>
      </c>
      <c r="M114" s="16">
        <f t="shared" si="28"/>
        <v>464301.9445351084</v>
      </c>
      <c r="N114" s="16">
        <f t="shared" si="29"/>
        <v>310988.95219807344</v>
      </c>
      <c r="O114" s="16">
        <f t="shared" si="30"/>
        <v>29967349.511550982</v>
      </c>
      <c r="P114" s="16">
        <f t="shared" si="31"/>
        <v>17040650.966427311</v>
      </c>
      <c r="Q114" s="16">
        <f t="shared" si="32"/>
        <v>-6250586.6201847941</v>
      </c>
      <c r="R114" s="16">
        <f t="shared" si="33"/>
        <v>1282219.2534505399</v>
      </c>
      <c r="S114" s="16">
        <f>'OLS Model'!$B$12*'Normalized Monthly Data'!I114</f>
        <v>0</v>
      </c>
      <c r="T114" s="16">
        <f t="shared" si="34"/>
        <v>-3055367.614414</v>
      </c>
      <c r="U114" s="16">
        <f t="shared" si="35"/>
        <v>30317691.017405603</v>
      </c>
    </row>
    <row r="115" spans="1:21">
      <c r="A115" s="17">
        <v>41791</v>
      </c>
      <c r="B115" s="22"/>
      <c r="C115" s="16">
        <v>30.95</v>
      </c>
      <c r="D115" s="16">
        <v>59.64</v>
      </c>
      <c r="E115" s="16">
        <v>266.38891199250662</v>
      </c>
      <c r="F115" s="16">
        <v>21</v>
      </c>
      <c r="G115" s="16">
        <f t="shared" ref="G115:I115" si="42">G103</f>
        <v>30</v>
      </c>
      <c r="H115" s="16">
        <f t="shared" si="42"/>
        <v>0</v>
      </c>
      <c r="I115" s="16">
        <f t="shared" si="42"/>
        <v>0</v>
      </c>
      <c r="J115" s="16">
        <f t="shared" si="38"/>
        <v>10</v>
      </c>
      <c r="L115" s="16">
        <f t="shared" si="27"/>
        <v>-9441865.3761576209</v>
      </c>
      <c r="M115" s="16">
        <f t="shared" si="28"/>
        <v>98452.625262822708</v>
      </c>
      <c r="N115" s="16">
        <f t="shared" si="29"/>
        <v>1092307.4858123146</v>
      </c>
      <c r="O115" s="16">
        <f t="shared" si="30"/>
        <v>30684458.254675321</v>
      </c>
      <c r="P115" s="16">
        <f t="shared" si="31"/>
        <v>17040650.966427311</v>
      </c>
      <c r="Q115" s="16">
        <f t="shared" si="32"/>
        <v>-6048954.79372722</v>
      </c>
      <c r="R115" s="16">
        <f t="shared" si="33"/>
        <v>0</v>
      </c>
      <c r="S115" s="16">
        <f>'OLS Model'!$B$12*'Normalized Monthly Data'!I115</f>
        <v>0</v>
      </c>
      <c r="T115" s="16">
        <f t="shared" si="34"/>
        <v>-3055367.614414</v>
      </c>
      <c r="U115" s="16">
        <f t="shared" si="35"/>
        <v>30369681.547878928</v>
      </c>
    </row>
    <row r="116" spans="1:21">
      <c r="A116" s="20">
        <v>41821</v>
      </c>
      <c r="B116" s="22"/>
      <c r="C116" s="16">
        <v>6</v>
      </c>
      <c r="D116" s="16">
        <v>109.95</v>
      </c>
      <c r="E116" s="16">
        <v>270.43773174639057</v>
      </c>
      <c r="F116" s="16">
        <v>22</v>
      </c>
      <c r="G116" s="16">
        <f t="shared" ref="G116:I116" si="43">G104</f>
        <v>31</v>
      </c>
      <c r="H116" s="16">
        <f t="shared" si="43"/>
        <v>0</v>
      </c>
      <c r="I116" s="16">
        <f t="shared" si="43"/>
        <v>0</v>
      </c>
      <c r="J116" s="16">
        <f t="shared" si="38"/>
        <v>10</v>
      </c>
      <c r="L116" s="16">
        <f t="shared" si="27"/>
        <v>-9441865.3761576209</v>
      </c>
      <c r="M116" s="16">
        <f t="shared" si="28"/>
        <v>19086.130907170802</v>
      </c>
      <c r="N116" s="16">
        <f t="shared" si="29"/>
        <v>2013735.8830493626</v>
      </c>
      <c r="O116" s="16">
        <f t="shared" si="30"/>
        <v>31150828.419219751</v>
      </c>
      <c r="P116" s="16">
        <f t="shared" si="31"/>
        <v>17852110.536257185</v>
      </c>
      <c r="Q116" s="16">
        <f t="shared" si="32"/>
        <v>-6250586.6201847941</v>
      </c>
      <c r="R116" s="16">
        <f t="shared" si="33"/>
        <v>0</v>
      </c>
      <c r="S116" s="16">
        <f>'OLS Model'!$B$12*'Normalized Monthly Data'!I116</f>
        <v>0</v>
      </c>
      <c r="T116" s="16">
        <f t="shared" si="34"/>
        <v>-3055367.614414</v>
      </c>
      <c r="U116" s="16">
        <f t="shared" si="35"/>
        <v>32287941.358677052</v>
      </c>
    </row>
    <row r="117" spans="1:21">
      <c r="A117" s="17">
        <v>41852</v>
      </c>
      <c r="B117" s="22"/>
      <c r="C117" s="16">
        <v>11.72</v>
      </c>
      <c r="D117" s="16">
        <v>76.849999999999994</v>
      </c>
      <c r="E117" s="16">
        <v>271.14479992248306</v>
      </c>
      <c r="F117" s="16">
        <v>20</v>
      </c>
      <c r="G117" s="16">
        <f t="shared" ref="G117:I117" si="44">G105</f>
        <v>31</v>
      </c>
      <c r="H117" s="16">
        <f t="shared" si="44"/>
        <v>0</v>
      </c>
      <c r="I117" s="16">
        <f t="shared" si="44"/>
        <v>0</v>
      </c>
      <c r="J117" s="16">
        <f t="shared" si="38"/>
        <v>10</v>
      </c>
      <c r="L117" s="16">
        <f t="shared" si="27"/>
        <v>-9441865.3761576209</v>
      </c>
      <c r="M117" s="16">
        <f t="shared" si="28"/>
        <v>37281.575705340299</v>
      </c>
      <c r="N117" s="16">
        <f t="shared" si="29"/>
        <v>1407508.8914264983</v>
      </c>
      <c r="O117" s="16">
        <f t="shared" si="30"/>
        <v>31232273.265291762</v>
      </c>
      <c r="P117" s="16">
        <f t="shared" si="31"/>
        <v>16229191.396597439</v>
      </c>
      <c r="Q117" s="16">
        <f t="shared" si="32"/>
        <v>-6250586.6201847941</v>
      </c>
      <c r="R117" s="16">
        <f t="shared" si="33"/>
        <v>0</v>
      </c>
      <c r="S117" s="16">
        <f>'OLS Model'!$B$12*'Normalized Monthly Data'!I117</f>
        <v>0</v>
      </c>
      <c r="T117" s="16">
        <f t="shared" si="34"/>
        <v>-3055367.614414</v>
      </c>
      <c r="U117" s="16">
        <f t="shared" si="35"/>
        <v>30158435.518264621</v>
      </c>
    </row>
    <row r="118" spans="1:21">
      <c r="A118" s="20">
        <v>41883</v>
      </c>
      <c r="B118" s="23"/>
      <c r="C118" s="16">
        <v>72.849999999999994</v>
      </c>
      <c r="D118" s="16">
        <v>24.35</v>
      </c>
      <c r="E118" s="16">
        <v>268.3609050660508</v>
      </c>
      <c r="F118" s="16">
        <v>21</v>
      </c>
      <c r="G118" s="16">
        <f t="shared" ref="G118:I118" si="45">G106</f>
        <v>30</v>
      </c>
      <c r="H118" s="16">
        <f t="shared" si="45"/>
        <v>0</v>
      </c>
      <c r="I118" s="16">
        <f t="shared" si="45"/>
        <v>1</v>
      </c>
      <c r="J118" s="16">
        <f t="shared" si="38"/>
        <v>10</v>
      </c>
      <c r="L118" s="16">
        <f t="shared" si="27"/>
        <v>-9441865.3761576209</v>
      </c>
      <c r="M118" s="16">
        <f t="shared" si="28"/>
        <v>231737.43943123214</v>
      </c>
      <c r="N118" s="16">
        <f t="shared" si="29"/>
        <v>445970.61166213715</v>
      </c>
      <c r="O118" s="16">
        <f t="shared" si="30"/>
        <v>30911605.61862183</v>
      </c>
      <c r="P118" s="16">
        <f t="shared" si="31"/>
        <v>17040650.966427311</v>
      </c>
      <c r="Q118" s="16">
        <f t="shared" si="32"/>
        <v>-6048954.79372722</v>
      </c>
      <c r="R118" s="16">
        <f t="shared" si="33"/>
        <v>0</v>
      </c>
      <c r="S118" s="16">
        <f>'OLS Model'!$B$12*'Normalized Monthly Data'!I118</f>
        <v>952605.93361401104</v>
      </c>
      <c r="T118" s="16">
        <f t="shared" si="34"/>
        <v>-3055367.614414</v>
      </c>
      <c r="U118" s="16">
        <f t="shared" si="35"/>
        <v>31036382.785457678</v>
      </c>
    </row>
    <row r="119" spans="1:21">
      <c r="A119" s="17">
        <v>41913</v>
      </c>
      <c r="B119" s="23"/>
      <c r="C119" s="16">
        <v>241.64</v>
      </c>
      <c r="D119" s="16">
        <v>3.42</v>
      </c>
      <c r="E119" s="16">
        <v>263.55427879590445</v>
      </c>
      <c r="F119" s="16">
        <v>22</v>
      </c>
      <c r="G119" s="16">
        <f t="shared" ref="G119:I119" si="46">G107</f>
        <v>31</v>
      </c>
      <c r="H119" s="16">
        <f t="shared" si="46"/>
        <v>0</v>
      </c>
      <c r="I119" s="16">
        <f t="shared" si="46"/>
        <v>1</v>
      </c>
      <c r="J119" s="16">
        <f t="shared" si="38"/>
        <v>10</v>
      </c>
      <c r="L119" s="16">
        <f t="shared" si="27"/>
        <v>-9441865.3761576209</v>
      </c>
      <c r="M119" s="16">
        <f t="shared" si="28"/>
        <v>768662.1120681254</v>
      </c>
      <c r="N119" s="16">
        <f t="shared" si="29"/>
        <v>62637.350796078397</v>
      </c>
      <c r="O119" s="16">
        <f t="shared" si="30"/>
        <v>30357946.226310935</v>
      </c>
      <c r="P119" s="16">
        <f t="shared" si="31"/>
        <v>17852110.536257185</v>
      </c>
      <c r="Q119" s="16">
        <f t="shared" si="32"/>
        <v>-6250586.6201847941</v>
      </c>
      <c r="R119" s="16">
        <f t="shared" si="33"/>
        <v>0</v>
      </c>
      <c r="S119" s="16">
        <f>'OLS Model'!$B$12*'Normalized Monthly Data'!I119</f>
        <v>952605.93361401104</v>
      </c>
      <c r="T119" s="16">
        <f t="shared" si="34"/>
        <v>-3055367.614414</v>
      </c>
      <c r="U119" s="16">
        <f t="shared" si="35"/>
        <v>31246142.548289917</v>
      </c>
    </row>
    <row r="120" spans="1:21">
      <c r="A120" s="20">
        <v>41944</v>
      </c>
      <c r="B120" s="23"/>
      <c r="C120" s="16">
        <v>414.34</v>
      </c>
      <c r="D120" s="16">
        <v>0</v>
      </c>
      <c r="E120" s="16">
        <v>260.82368414456897</v>
      </c>
      <c r="F120" s="16">
        <v>20</v>
      </c>
      <c r="G120" s="16">
        <f t="shared" ref="G120:I120" si="47">G108</f>
        <v>30</v>
      </c>
      <c r="H120" s="16">
        <f t="shared" si="47"/>
        <v>0</v>
      </c>
      <c r="I120" s="16">
        <f t="shared" si="47"/>
        <v>1</v>
      </c>
      <c r="J120" s="16">
        <f t="shared" si="38"/>
        <v>10</v>
      </c>
      <c r="L120" s="16">
        <f t="shared" si="27"/>
        <v>-9441865.3761576209</v>
      </c>
      <c r="M120" s="16">
        <f t="shared" si="28"/>
        <v>1318024.5800128581</v>
      </c>
      <c r="N120" s="16">
        <f t="shared" si="29"/>
        <v>0</v>
      </c>
      <c r="O120" s="16">
        <f t="shared" si="30"/>
        <v>30043418.054088436</v>
      </c>
      <c r="P120" s="16">
        <f t="shared" si="31"/>
        <v>16229191.396597439</v>
      </c>
      <c r="Q120" s="16">
        <f t="shared" si="32"/>
        <v>-6048954.79372722</v>
      </c>
      <c r="R120" s="16">
        <f t="shared" si="33"/>
        <v>0</v>
      </c>
      <c r="S120" s="16">
        <f>'OLS Model'!$B$12*'Normalized Monthly Data'!I120</f>
        <v>952605.93361401104</v>
      </c>
      <c r="T120" s="16">
        <f t="shared" si="34"/>
        <v>-3055367.614414</v>
      </c>
      <c r="U120" s="16">
        <f t="shared" si="35"/>
        <v>29997052.180013906</v>
      </c>
    </row>
    <row r="121" spans="1:21">
      <c r="A121" s="17">
        <v>41974</v>
      </c>
      <c r="B121" s="23"/>
      <c r="C121" s="16">
        <v>630.9</v>
      </c>
      <c r="D121" s="16">
        <v>0</v>
      </c>
      <c r="E121" s="16">
        <v>259.50802090694742</v>
      </c>
      <c r="F121" s="16">
        <v>21</v>
      </c>
      <c r="G121" s="16">
        <f t="shared" ref="G121:I121" si="48">G109</f>
        <v>31</v>
      </c>
      <c r="H121" s="16">
        <f t="shared" si="48"/>
        <v>0</v>
      </c>
      <c r="I121" s="16">
        <f t="shared" si="48"/>
        <v>0</v>
      </c>
      <c r="J121" s="16">
        <f t="shared" si="38"/>
        <v>10</v>
      </c>
      <c r="L121" s="16">
        <f t="shared" si="27"/>
        <v>-9441865.3761576209</v>
      </c>
      <c r="M121" s="16">
        <f t="shared" si="28"/>
        <v>2006906.6648890097</v>
      </c>
      <c r="N121" s="16">
        <f t="shared" si="29"/>
        <v>0</v>
      </c>
      <c r="O121" s="16">
        <f t="shared" si="30"/>
        <v>29891871.154519487</v>
      </c>
      <c r="P121" s="16">
        <f t="shared" si="31"/>
        <v>17040650.966427311</v>
      </c>
      <c r="Q121" s="16">
        <f t="shared" si="32"/>
        <v>-6250586.6201847941</v>
      </c>
      <c r="R121" s="16">
        <f t="shared" si="33"/>
        <v>0</v>
      </c>
      <c r="S121" s="16">
        <f>'OLS Model'!$B$12*'Normalized Monthly Data'!I121</f>
        <v>0</v>
      </c>
      <c r="T121" s="16">
        <f t="shared" si="34"/>
        <v>-3055367.614414</v>
      </c>
      <c r="U121" s="16">
        <f t="shared" si="35"/>
        <v>30191609.175079398</v>
      </c>
    </row>
    <row r="122" spans="1:21">
      <c r="A122" s="20">
        <v>42005</v>
      </c>
      <c r="B122" s="23"/>
      <c r="C122" s="16">
        <v>716.23</v>
      </c>
      <c r="D122" s="16">
        <v>0</v>
      </c>
      <c r="E122" s="16">
        <v>259.03598827693548</v>
      </c>
      <c r="F122" s="16">
        <v>21</v>
      </c>
      <c r="G122" s="16">
        <f t="shared" ref="G122:I122" si="49">G110</f>
        <v>31</v>
      </c>
      <c r="H122" s="16">
        <f t="shared" si="49"/>
        <v>0</v>
      </c>
      <c r="I122" s="16">
        <f t="shared" si="49"/>
        <v>0</v>
      </c>
      <c r="J122" s="16">
        <f t="shared" si="38"/>
        <v>11</v>
      </c>
      <c r="L122" s="16">
        <f t="shared" si="27"/>
        <v>-9441865.3761576209</v>
      </c>
      <c r="M122" s="16">
        <f t="shared" si="28"/>
        <v>2278343.2566071572</v>
      </c>
      <c r="N122" s="16">
        <f t="shared" si="29"/>
        <v>0</v>
      </c>
      <c r="O122" s="16">
        <f t="shared" si="30"/>
        <v>29837499.276117682</v>
      </c>
      <c r="P122" s="16">
        <f t="shared" si="31"/>
        <v>17040650.966427311</v>
      </c>
      <c r="Q122" s="16">
        <f t="shared" si="32"/>
        <v>-6250586.6201847941</v>
      </c>
      <c r="R122" s="16">
        <f t="shared" si="33"/>
        <v>0</v>
      </c>
      <c r="S122" s="16">
        <f>'OLS Model'!$B$12*'Normalized Monthly Data'!I122</f>
        <v>0</v>
      </c>
      <c r="T122" s="16">
        <f t="shared" si="34"/>
        <v>-3360904.3758553998</v>
      </c>
      <c r="U122" s="16">
        <f t="shared" si="35"/>
        <v>30103137.126954332</v>
      </c>
    </row>
    <row r="123" spans="1:21">
      <c r="A123" s="17">
        <v>42036</v>
      </c>
      <c r="B123" s="23"/>
      <c r="C123" s="16">
        <v>650.25</v>
      </c>
      <c r="D123" s="16">
        <v>0</v>
      </c>
      <c r="E123" s="16">
        <v>255.54536101558085</v>
      </c>
      <c r="F123" s="16">
        <v>19</v>
      </c>
      <c r="G123" s="16">
        <f t="shared" ref="G123:I123" si="50">G111</f>
        <v>28</v>
      </c>
      <c r="H123" s="16">
        <f t="shared" si="50"/>
        <v>0</v>
      </c>
      <c r="I123" s="16">
        <f t="shared" si="50"/>
        <v>0</v>
      </c>
      <c r="J123" s="16">
        <f t="shared" si="38"/>
        <v>11</v>
      </c>
      <c r="L123" s="16">
        <f t="shared" si="27"/>
        <v>-9441865.3761576209</v>
      </c>
      <c r="M123" s="16">
        <f t="shared" si="28"/>
        <v>2068459.4370646356</v>
      </c>
      <c r="N123" s="16">
        <f t="shared" si="29"/>
        <v>0</v>
      </c>
      <c r="O123" s="16">
        <f t="shared" si="30"/>
        <v>29435425.459746975</v>
      </c>
      <c r="P123" s="16">
        <f t="shared" si="31"/>
        <v>15417731.826767568</v>
      </c>
      <c r="Q123" s="16">
        <f t="shared" si="32"/>
        <v>-5645691.140812072</v>
      </c>
      <c r="R123" s="16">
        <f t="shared" si="33"/>
        <v>0</v>
      </c>
      <c r="S123" s="16">
        <f>'OLS Model'!$B$12*'Normalized Monthly Data'!I123</f>
        <v>0</v>
      </c>
      <c r="T123" s="16">
        <f t="shared" si="34"/>
        <v>-3360904.3758553998</v>
      </c>
      <c r="U123" s="16">
        <f t="shared" si="35"/>
        <v>28473155.830754083</v>
      </c>
    </row>
    <row r="124" spans="1:21">
      <c r="A124" s="20">
        <v>42064</v>
      </c>
      <c r="C124" s="16">
        <v>533.91</v>
      </c>
      <c r="D124" s="16">
        <v>0.22</v>
      </c>
      <c r="E124" s="16">
        <v>253.44196691581988</v>
      </c>
      <c r="F124" s="16">
        <v>22</v>
      </c>
      <c r="G124" s="16">
        <f t="shared" ref="G124:I124" si="51">G112</f>
        <v>31</v>
      </c>
      <c r="H124" s="16">
        <f t="shared" si="51"/>
        <v>1</v>
      </c>
      <c r="I124" s="16">
        <f t="shared" si="51"/>
        <v>0</v>
      </c>
      <c r="J124" s="16">
        <f t="shared" si="38"/>
        <v>11</v>
      </c>
      <c r="L124" s="16">
        <f t="shared" si="27"/>
        <v>-9441865.3761576209</v>
      </c>
      <c r="M124" s="16">
        <f t="shared" si="28"/>
        <v>1698379.3587745936</v>
      </c>
      <c r="N124" s="16">
        <f t="shared" si="29"/>
        <v>4029.3032675839904</v>
      </c>
      <c r="O124" s="16">
        <f t="shared" si="30"/>
        <v>29193142.445921451</v>
      </c>
      <c r="P124" s="16">
        <f t="shared" si="31"/>
        <v>17852110.536257185</v>
      </c>
      <c r="Q124" s="16">
        <f t="shared" si="32"/>
        <v>-6250586.6201847941</v>
      </c>
      <c r="R124" s="16">
        <f t="shared" si="33"/>
        <v>1282219.2534505399</v>
      </c>
      <c r="S124" s="16">
        <f>'OLS Model'!$B$12*'Normalized Monthly Data'!I124</f>
        <v>0</v>
      </c>
      <c r="T124" s="16">
        <f t="shared" si="34"/>
        <v>-3360904.3758553998</v>
      </c>
      <c r="U124" s="16">
        <f t="shared" si="35"/>
        <v>30976524.525473535</v>
      </c>
    </row>
    <row r="125" spans="1:21">
      <c r="A125" s="17">
        <v>42095</v>
      </c>
      <c r="C125" s="16">
        <v>312.88</v>
      </c>
      <c r="D125" s="16">
        <v>0.32</v>
      </c>
      <c r="E125" s="16">
        <v>256.62112523068049</v>
      </c>
      <c r="F125" s="16">
        <v>20</v>
      </c>
      <c r="G125" s="16">
        <f t="shared" ref="G125:I125" si="52">G113</f>
        <v>30</v>
      </c>
      <c r="H125" s="16">
        <f t="shared" si="52"/>
        <v>1</v>
      </c>
      <c r="I125" s="16">
        <f t="shared" si="52"/>
        <v>0</v>
      </c>
      <c r="J125" s="16">
        <f t="shared" si="38"/>
        <v>11</v>
      </c>
      <c r="L125" s="16">
        <f t="shared" si="27"/>
        <v>-9441865.3761576209</v>
      </c>
      <c r="M125" s="16">
        <f t="shared" si="28"/>
        <v>995278.10637260007</v>
      </c>
      <c r="N125" s="16">
        <f t="shared" si="29"/>
        <v>5860.8047528494408</v>
      </c>
      <c r="O125" s="16">
        <f t="shared" si="30"/>
        <v>29559339.183870096</v>
      </c>
      <c r="P125" s="16">
        <f t="shared" si="31"/>
        <v>16229191.396597439</v>
      </c>
      <c r="Q125" s="16">
        <f t="shared" si="32"/>
        <v>-6048954.79372722</v>
      </c>
      <c r="R125" s="16">
        <f t="shared" si="33"/>
        <v>1282219.2534505399</v>
      </c>
      <c r="S125" s="16">
        <f>'OLS Model'!$B$12*'Normalized Monthly Data'!I125</f>
        <v>0</v>
      </c>
      <c r="T125" s="16">
        <f t="shared" si="34"/>
        <v>-3360904.3758553998</v>
      </c>
      <c r="U125" s="16">
        <f t="shared" si="35"/>
        <v>29220164.199303281</v>
      </c>
    </row>
    <row r="126" spans="1:21">
      <c r="A126" s="20">
        <v>42125</v>
      </c>
      <c r="C126" s="16">
        <v>145.96</v>
      </c>
      <c r="D126" s="16">
        <v>16.98</v>
      </c>
      <c r="E126" s="16">
        <v>263.80557673008298</v>
      </c>
      <c r="F126" s="16">
        <v>20</v>
      </c>
      <c r="G126" s="16">
        <f t="shared" ref="G126:I126" si="53">G114</f>
        <v>31</v>
      </c>
      <c r="H126" s="16">
        <f t="shared" si="53"/>
        <v>1</v>
      </c>
      <c r="I126" s="16">
        <f t="shared" si="53"/>
        <v>0</v>
      </c>
      <c r="J126" s="16">
        <f t="shared" si="38"/>
        <v>11</v>
      </c>
      <c r="L126" s="16">
        <f t="shared" si="27"/>
        <v>-9441865.3761576209</v>
      </c>
      <c r="M126" s="16">
        <f t="shared" si="28"/>
        <v>464301.9445351084</v>
      </c>
      <c r="N126" s="16">
        <f t="shared" si="29"/>
        <v>310988.95219807344</v>
      </c>
      <c r="O126" s="16">
        <f t="shared" si="30"/>
        <v>30386892.404712699</v>
      </c>
      <c r="P126" s="16">
        <f t="shared" si="31"/>
        <v>16229191.396597439</v>
      </c>
      <c r="Q126" s="16">
        <f t="shared" si="32"/>
        <v>-6250586.6201847941</v>
      </c>
      <c r="R126" s="16">
        <f t="shared" si="33"/>
        <v>1282219.2534505399</v>
      </c>
      <c r="S126" s="16">
        <f>'OLS Model'!$B$12*'Normalized Monthly Data'!I126</f>
        <v>0</v>
      </c>
      <c r="T126" s="16">
        <f t="shared" si="34"/>
        <v>-3360904.3758553998</v>
      </c>
      <c r="U126" s="16">
        <f t="shared" si="35"/>
        <v>29620237.579296041</v>
      </c>
    </row>
    <row r="127" spans="1:21">
      <c r="A127" s="17">
        <v>42156</v>
      </c>
      <c r="C127" s="16">
        <v>30.95</v>
      </c>
      <c r="D127" s="16">
        <v>59.64</v>
      </c>
      <c r="E127" s="16">
        <v>270.11835676040175</v>
      </c>
      <c r="F127" s="16">
        <v>22</v>
      </c>
      <c r="G127" s="16">
        <f t="shared" ref="G127:I127" si="54">G115</f>
        <v>30</v>
      </c>
      <c r="H127" s="16">
        <f t="shared" si="54"/>
        <v>0</v>
      </c>
      <c r="I127" s="16">
        <f t="shared" si="54"/>
        <v>0</v>
      </c>
      <c r="J127" s="16">
        <f t="shared" si="38"/>
        <v>11</v>
      </c>
      <c r="L127" s="16">
        <f t="shared" si="27"/>
        <v>-9441865.3761576209</v>
      </c>
      <c r="M127" s="16">
        <f t="shared" si="28"/>
        <v>98452.625262822708</v>
      </c>
      <c r="N127" s="16">
        <f t="shared" si="29"/>
        <v>1092307.4858123146</v>
      </c>
      <c r="O127" s="16">
        <f t="shared" si="30"/>
        <v>31114040.670240782</v>
      </c>
      <c r="P127" s="16">
        <f t="shared" si="31"/>
        <v>17852110.536257185</v>
      </c>
      <c r="Q127" s="16">
        <f t="shared" si="32"/>
        <v>-6048954.79372722</v>
      </c>
      <c r="R127" s="16">
        <f t="shared" si="33"/>
        <v>0</v>
      </c>
      <c r="S127" s="16">
        <f>'OLS Model'!$B$12*'Normalized Monthly Data'!I127</f>
        <v>0</v>
      </c>
      <c r="T127" s="16">
        <f t="shared" si="34"/>
        <v>-3360904.3758553998</v>
      </c>
      <c r="U127" s="16">
        <f t="shared" si="35"/>
        <v>31305186.771832868</v>
      </c>
    </row>
    <row r="128" spans="1:21">
      <c r="A128" s="20">
        <v>42186</v>
      </c>
      <c r="C128" s="16">
        <v>6</v>
      </c>
      <c r="D128" s="16">
        <v>109.95</v>
      </c>
      <c r="E128" s="16">
        <v>274.22385999084008</v>
      </c>
      <c r="F128" s="16">
        <v>22</v>
      </c>
      <c r="G128" s="16">
        <f t="shared" ref="G128:I128" si="55">G116</f>
        <v>31</v>
      </c>
      <c r="H128" s="16">
        <f t="shared" si="55"/>
        <v>0</v>
      </c>
      <c r="I128" s="16">
        <f t="shared" si="55"/>
        <v>0</v>
      </c>
      <c r="J128" s="16">
        <f t="shared" si="38"/>
        <v>11</v>
      </c>
      <c r="L128" s="16">
        <f t="shared" si="27"/>
        <v>-9441865.3761576209</v>
      </c>
      <c r="M128" s="16">
        <f t="shared" si="28"/>
        <v>19086.130907170802</v>
      </c>
      <c r="N128" s="16">
        <f t="shared" si="29"/>
        <v>2013735.8830493626</v>
      </c>
      <c r="O128" s="16">
        <f t="shared" si="30"/>
        <v>31586940.017088834</v>
      </c>
      <c r="P128" s="16">
        <f t="shared" si="31"/>
        <v>17852110.536257185</v>
      </c>
      <c r="Q128" s="16">
        <f t="shared" si="32"/>
        <v>-6250586.6201847941</v>
      </c>
      <c r="R128" s="16">
        <f t="shared" si="33"/>
        <v>0</v>
      </c>
      <c r="S128" s="16">
        <f>'OLS Model'!$B$12*'Normalized Monthly Data'!I128</f>
        <v>0</v>
      </c>
      <c r="T128" s="16">
        <f t="shared" si="34"/>
        <v>-3360904.3758553998</v>
      </c>
      <c r="U128" s="16">
        <f t="shared" si="35"/>
        <v>32418516.195104733</v>
      </c>
    </row>
    <row r="129" spans="1:21">
      <c r="A129" s="17">
        <v>42217</v>
      </c>
      <c r="C129" s="16">
        <v>11.72</v>
      </c>
      <c r="D129" s="16">
        <v>76.849999999999994</v>
      </c>
      <c r="E129" s="16">
        <v>274.94082712139789</v>
      </c>
      <c r="F129" s="16">
        <v>20</v>
      </c>
      <c r="G129" s="16">
        <f t="shared" ref="G129:I129" si="56">G117</f>
        <v>31</v>
      </c>
      <c r="H129" s="16">
        <f t="shared" si="56"/>
        <v>0</v>
      </c>
      <c r="I129" s="16">
        <f t="shared" si="56"/>
        <v>0</v>
      </c>
      <c r="J129" s="16">
        <f t="shared" si="38"/>
        <v>11</v>
      </c>
      <c r="L129" s="16">
        <f t="shared" si="27"/>
        <v>-9441865.3761576209</v>
      </c>
      <c r="M129" s="16">
        <f t="shared" si="28"/>
        <v>37281.575705340299</v>
      </c>
      <c r="N129" s="16">
        <f t="shared" si="29"/>
        <v>1407508.8914264983</v>
      </c>
      <c r="O129" s="16">
        <f t="shared" si="30"/>
        <v>31669525.091005854</v>
      </c>
      <c r="P129" s="16">
        <f t="shared" si="31"/>
        <v>16229191.396597439</v>
      </c>
      <c r="Q129" s="16">
        <f t="shared" si="32"/>
        <v>-6250586.6201847941</v>
      </c>
      <c r="R129" s="16">
        <f t="shared" si="33"/>
        <v>0</v>
      </c>
      <c r="S129" s="16">
        <f>'OLS Model'!$B$12*'Normalized Monthly Data'!I129</f>
        <v>0</v>
      </c>
      <c r="T129" s="16">
        <f t="shared" si="34"/>
        <v>-3360904.3758553998</v>
      </c>
      <c r="U129" s="16">
        <f t="shared" si="35"/>
        <v>30290150.582537316</v>
      </c>
    </row>
    <row r="130" spans="1:21">
      <c r="A130" s="20">
        <v>42248</v>
      </c>
      <c r="C130" s="16">
        <v>72.849999999999994</v>
      </c>
      <c r="D130" s="16">
        <v>24.35</v>
      </c>
      <c r="E130" s="16">
        <v>272.11795773697554</v>
      </c>
      <c r="F130" s="16">
        <v>21</v>
      </c>
      <c r="G130" s="16">
        <f t="shared" ref="G130:I130" si="57">G118</f>
        <v>30</v>
      </c>
      <c r="H130" s="16">
        <f t="shared" si="57"/>
        <v>0</v>
      </c>
      <c r="I130" s="16">
        <f t="shared" si="57"/>
        <v>1</v>
      </c>
      <c r="J130" s="16">
        <f t="shared" si="38"/>
        <v>11</v>
      </c>
      <c r="L130" s="16">
        <f t="shared" si="27"/>
        <v>-9441865.3761576209</v>
      </c>
      <c r="M130" s="16">
        <f t="shared" si="28"/>
        <v>231737.43943123214</v>
      </c>
      <c r="N130" s="16">
        <f t="shared" si="29"/>
        <v>445970.61166213715</v>
      </c>
      <c r="O130" s="16">
        <f t="shared" si="30"/>
        <v>31344368.097282536</v>
      </c>
      <c r="P130" s="16">
        <f t="shared" si="31"/>
        <v>17040650.966427311</v>
      </c>
      <c r="Q130" s="16">
        <f t="shared" si="32"/>
        <v>-6048954.79372722</v>
      </c>
      <c r="R130" s="16">
        <f t="shared" si="33"/>
        <v>0</v>
      </c>
      <c r="S130" s="16">
        <f>'OLS Model'!$B$12*'Normalized Monthly Data'!I130</f>
        <v>952605.93361401104</v>
      </c>
      <c r="T130" s="16">
        <f t="shared" si="34"/>
        <v>-3360904.3758553998</v>
      </c>
      <c r="U130" s="16">
        <f t="shared" ref="U130:U133" si="58">SUM(L130:T130)</f>
        <v>31163608.502676986</v>
      </c>
    </row>
    <row r="131" spans="1:21">
      <c r="A131" s="17">
        <v>42278</v>
      </c>
      <c r="C131" s="16">
        <v>241.64</v>
      </c>
      <c r="D131" s="16">
        <v>3.42</v>
      </c>
      <c r="E131" s="16">
        <v>267.24403869904717</v>
      </c>
      <c r="F131" s="16">
        <v>21</v>
      </c>
      <c r="G131" s="16">
        <f t="shared" ref="G131:I131" si="59">G119</f>
        <v>31</v>
      </c>
      <c r="H131" s="16">
        <f t="shared" si="59"/>
        <v>0</v>
      </c>
      <c r="I131" s="16">
        <f t="shared" si="59"/>
        <v>1</v>
      </c>
      <c r="J131" s="16">
        <f t="shared" si="38"/>
        <v>11</v>
      </c>
      <c r="L131" s="16">
        <f t="shared" si="27"/>
        <v>-9441865.3761576209</v>
      </c>
      <c r="M131" s="16">
        <f t="shared" si="28"/>
        <v>768662.1120681254</v>
      </c>
      <c r="N131" s="16">
        <f t="shared" si="29"/>
        <v>62637.350796078397</v>
      </c>
      <c r="O131" s="16">
        <f t="shared" si="30"/>
        <v>30782957.473479293</v>
      </c>
      <c r="P131" s="16">
        <f t="shared" si="31"/>
        <v>17040650.966427311</v>
      </c>
      <c r="Q131" s="16">
        <f t="shared" si="32"/>
        <v>-6250586.6201847941</v>
      </c>
      <c r="R131" s="16">
        <f t="shared" si="33"/>
        <v>0</v>
      </c>
      <c r="S131" s="16">
        <f>'OLS Model'!$B$12*'Normalized Monthly Data'!I131</f>
        <v>952605.93361401104</v>
      </c>
      <c r="T131" s="16">
        <f t="shared" si="34"/>
        <v>-3360904.3758553998</v>
      </c>
      <c r="U131" s="16">
        <f t="shared" si="58"/>
        <v>30554157.464187004</v>
      </c>
    </row>
    <row r="132" spans="1:21">
      <c r="A132" s="20">
        <v>42309</v>
      </c>
      <c r="C132" s="16">
        <v>414.34</v>
      </c>
      <c r="D132" s="16">
        <v>0</v>
      </c>
      <c r="E132" s="16">
        <v>264.47521572259296</v>
      </c>
      <c r="F132" s="16">
        <v>21</v>
      </c>
      <c r="G132" s="16">
        <f t="shared" ref="G132:I132" si="60">G120</f>
        <v>30</v>
      </c>
      <c r="H132" s="16">
        <f t="shared" si="60"/>
        <v>0</v>
      </c>
      <c r="I132" s="16">
        <f t="shared" si="60"/>
        <v>1</v>
      </c>
      <c r="J132" s="16">
        <f t="shared" si="38"/>
        <v>11</v>
      </c>
      <c r="L132" s="16">
        <f t="shared" si="27"/>
        <v>-9441865.3761576209</v>
      </c>
      <c r="M132" s="16">
        <f t="shared" si="28"/>
        <v>1318024.5800128581</v>
      </c>
      <c r="N132" s="16">
        <f t="shared" si="29"/>
        <v>0</v>
      </c>
      <c r="O132" s="16">
        <f t="shared" si="30"/>
        <v>30464025.906845678</v>
      </c>
      <c r="P132" s="16">
        <f t="shared" si="31"/>
        <v>17040650.966427311</v>
      </c>
      <c r="Q132" s="16">
        <f t="shared" si="32"/>
        <v>-6048954.79372722</v>
      </c>
      <c r="R132" s="16">
        <f t="shared" si="33"/>
        <v>0</v>
      </c>
      <c r="S132" s="16">
        <f>'OLS Model'!$B$12*'Normalized Monthly Data'!I132</f>
        <v>952605.93361401104</v>
      </c>
      <c r="T132" s="16">
        <f t="shared" si="34"/>
        <v>-3360904.3758553998</v>
      </c>
      <c r="U132" s="16">
        <f t="shared" si="58"/>
        <v>30923582.841159612</v>
      </c>
    </row>
    <row r="133" spans="1:21">
      <c r="A133" s="17">
        <v>42339</v>
      </c>
      <c r="C133" s="16">
        <v>630.9</v>
      </c>
      <c r="D133" s="16">
        <v>0</v>
      </c>
      <c r="E133" s="16">
        <v>263.14113319964468</v>
      </c>
      <c r="F133" s="16">
        <v>21</v>
      </c>
      <c r="G133" s="16">
        <f t="shared" ref="G133:I133" si="61">G121</f>
        <v>31</v>
      </c>
      <c r="H133" s="16">
        <f t="shared" si="61"/>
        <v>0</v>
      </c>
      <c r="I133" s="16">
        <f t="shared" si="61"/>
        <v>0</v>
      </c>
      <c r="J133" s="16">
        <f t="shared" si="38"/>
        <v>11</v>
      </c>
      <c r="L133" s="16">
        <f t="shared" si="27"/>
        <v>-9441865.3761576209</v>
      </c>
      <c r="M133" s="16">
        <f t="shared" si="28"/>
        <v>2006906.6648890097</v>
      </c>
      <c r="N133" s="16">
        <f t="shared" si="29"/>
        <v>0</v>
      </c>
      <c r="O133" s="16">
        <f t="shared" si="30"/>
        <v>30310357.350682762</v>
      </c>
      <c r="P133" s="16">
        <f t="shared" si="31"/>
        <v>17040650.966427311</v>
      </c>
      <c r="Q133" s="16">
        <f t="shared" si="32"/>
        <v>-6250586.6201847941</v>
      </c>
      <c r="R133" s="16">
        <f t="shared" si="33"/>
        <v>0</v>
      </c>
      <c r="S133" s="16">
        <f>'OLS Model'!$B$12*'Normalized Monthly Data'!I133</f>
        <v>0</v>
      </c>
      <c r="T133" s="16">
        <f t="shared" si="34"/>
        <v>-3360904.3758553998</v>
      </c>
      <c r="U133" s="16">
        <f t="shared" si="58"/>
        <v>30304558.609801263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A1:D133"/>
  <sheetViews>
    <sheetView workbookViewId="0">
      <selection activeCell="D11" sqref="D11"/>
    </sheetView>
  </sheetViews>
  <sheetFormatPr defaultRowHeight="15"/>
  <cols>
    <col min="1" max="2" width="9.140625" style="16"/>
    <col min="3" max="3" width="15" style="16" customWidth="1"/>
    <col min="4" max="16384" width="9.140625" style="16"/>
  </cols>
  <sheetData>
    <row r="1" spans="1:4">
      <c r="A1" s="16" t="s">
        <v>34</v>
      </c>
      <c r="B1" s="16" t="s">
        <v>1</v>
      </c>
      <c r="C1" s="16" t="s">
        <v>35</v>
      </c>
      <c r="D1" s="16" t="s">
        <v>45</v>
      </c>
    </row>
    <row r="2" spans="1:4">
      <c r="A2" s="17">
        <v>38353</v>
      </c>
      <c r="B2" s="25">
        <f t="shared" ref="B2:B33" si="0">YEAR(A2)</f>
        <v>2005</v>
      </c>
      <c r="C2" s="18">
        <f>'Normalized Monthly Data'!B2</f>
        <v>35760520.064938888</v>
      </c>
      <c r="D2" s="16">
        <f>'Normalized Monthly Data'!U2</f>
        <v>32780609.240412813</v>
      </c>
    </row>
    <row r="3" spans="1:4">
      <c r="A3" s="17">
        <v>38384</v>
      </c>
      <c r="B3" s="25">
        <f t="shared" si="0"/>
        <v>2005</v>
      </c>
      <c r="C3" s="18">
        <f>'Normalized Monthly Data'!B3</f>
        <v>33282584.380056243</v>
      </c>
      <c r="D3" s="16">
        <f>'Normalized Monthly Data'!U3</f>
        <v>33164102.230781443</v>
      </c>
    </row>
    <row r="4" spans="1:4">
      <c r="A4" s="17">
        <v>38412</v>
      </c>
      <c r="B4" s="25">
        <f t="shared" si="0"/>
        <v>2005</v>
      </c>
      <c r="C4" s="18">
        <f>'Normalized Monthly Data'!B4</f>
        <v>35020005.949750938</v>
      </c>
      <c r="D4" s="16">
        <f>'Normalized Monthly Data'!U4</f>
        <v>34263797.460743554</v>
      </c>
    </row>
    <row r="5" spans="1:4">
      <c r="A5" s="17">
        <v>38443</v>
      </c>
      <c r="B5" s="25">
        <f t="shared" si="0"/>
        <v>2005</v>
      </c>
      <c r="C5" s="18">
        <f>'Normalized Monthly Data'!B5</f>
        <v>33245706.110530481</v>
      </c>
      <c r="D5" s="16">
        <f>'Normalized Monthly Data'!U5</f>
        <v>34017570.264438815</v>
      </c>
    </row>
    <row r="6" spans="1:4">
      <c r="A6" s="17">
        <v>38473</v>
      </c>
      <c r="B6" s="25">
        <f t="shared" si="0"/>
        <v>2005</v>
      </c>
      <c r="C6" s="18">
        <f>'Normalized Monthly Data'!B6</f>
        <v>33743322.006216019</v>
      </c>
      <c r="D6" s="16">
        <f>'Normalized Monthly Data'!U6</f>
        <v>33889575.829589657</v>
      </c>
    </row>
    <row r="7" spans="1:4">
      <c r="A7" s="17">
        <v>38504</v>
      </c>
      <c r="B7" s="25">
        <f t="shared" si="0"/>
        <v>2005</v>
      </c>
      <c r="C7" s="18">
        <f>'Normalized Monthly Data'!B7</f>
        <v>36587979.507661507</v>
      </c>
      <c r="D7" s="16">
        <f>'Normalized Monthly Data'!U7</f>
        <v>34623369.329308324</v>
      </c>
    </row>
    <row r="8" spans="1:4">
      <c r="A8" s="17">
        <v>38534</v>
      </c>
      <c r="B8" s="25">
        <f t="shared" si="0"/>
        <v>2005</v>
      </c>
      <c r="C8" s="18">
        <f>'Normalized Monthly Data'!B8</f>
        <v>32709248.999254607</v>
      </c>
      <c r="D8" s="16">
        <f>'Normalized Monthly Data'!U8</f>
        <v>34228332.408612199</v>
      </c>
    </row>
    <row r="9" spans="1:4">
      <c r="A9" s="17">
        <v>38565</v>
      </c>
      <c r="B9" s="25">
        <f t="shared" si="0"/>
        <v>2005</v>
      </c>
      <c r="C9" s="18">
        <f>'Normalized Monthly Data'!B9</f>
        <v>37603055.463514507</v>
      </c>
      <c r="D9" s="16">
        <f>'Normalized Monthly Data'!U9</f>
        <v>35574224.07690949</v>
      </c>
    </row>
    <row r="10" spans="1:4">
      <c r="A10" s="17">
        <v>38596</v>
      </c>
      <c r="B10" s="25">
        <f t="shared" si="0"/>
        <v>2005</v>
      </c>
      <c r="C10" s="18">
        <f>'Normalized Monthly Data'!B10</f>
        <v>35241494.209181152</v>
      </c>
      <c r="D10" s="16">
        <f>'Normalized Monthly Data'!U10</f>
        <v>34654617.064265445</v>
      </c>
    </row>
    <row r="11" spans="1:4">
      <c r="A11" s="17">
        <v>38626</v>
      </c>
      <c r="B11" s="25">
        <f t="shared" si="0"/>
        <v>2005</v>
      </c>
      <c r="C11" s="18">
        <f>'Normalized Monthly Data'!B11</f>
        <v>35365464.302791357</v>
      </c>
      <c r="D11" s="16">
        <f>'Normalized Monthly Data'!U11</f>
        <v>32977291.547977753</v>
      </c>
    </row>
    <row r="12" spans="1:4">
      <c r="A12" s="17">
        <v>38657</v>
      </c>
      <c r="B12" s="25">
        <f t="shared" si="0"/>
        <v>2005</v>
      </c>
      <c r="C12" s="18">
        <f>'Normalized Monthly Data'!B12</f>
        <v>34620066.057036527</v>
      </c>
      <c r="D12" s="16">
        <f>'Normalized Monthly Data'!U12</f>
        <v>34620484.802472971</v>
      </c>
    </row>
    <row r="13" spans="1:4">
      <c r="A13" s="17">
        <v>38687</v>
      </c>
      <c r="B13" s="25">
        <f t="shared" si="0"/>
        <v>2005</v>
      </c>
      <c r="C13" s="18">
        <f>'Normalized Monthly Data'!B13</f>
        <v>31948590.319067784</v>
      </c>
      <c r="D13" s="16">
        <f>'Normalized Monthly Data'!U13</f>
        <v>32417023.293002147</v>
      </c>
    </row>
    <row r="14" spans="1:4">
      <c r="A14" s="17">
        <v>38718</v>
      </c>
      <c r="B14" s="25">
        <f t="shared" si="0"/>
        <v>2006</v>
      </c>
      <c r="C14" s="18">
        <f>'Normalized Monthly Data'!B14</f>
        <v>35065430.684663229</v>
      </c>
      <c r="D14" s="16">
        <f>'Normalized Monthly Data'!U14</f>
        <v>32964009.303877477</v>
      </c>
    </row>
    <row r="15" spans="1:4">
      <c r="A15" s="17">
        <v>38749</v>
      </c>
      <c r="B15" s="25">
        <f t="shared" si="0"/>
        <v>2006</v>
      </c>
      <c r="C15" s="18">
        <f>'Normalized Monthly Data'!B15</f>
        <v>32706575.58220743</v>
      </c>
      <c r="D15" s="16">
        <f>'Normalized Monthly Data'!U15</f>
        <v>32248075.987877116</v>
      </c>
    </row>
    <row r="16" spans="1:4">
      <c r="A16" s="17">
        <v>38777</v>
      </c>
      <c r="B16" s="25">
        <f t="shared" si="0"/>
        <v>2006</v>
      </c>
      <c r="C16" s="18">
        <f>'Normalized Monthly Data'!B16</f>
        <v>35840226.988315403</v>
      </c>
      <c r="D16" s="16">
        <f>'Normalized Monthly Data'!U16</f>
        <v>34832466.323960193</v>
      </c>
    </row>
    <row r="17" spans="1:4">
      <c r="A17" s="17">
        <v>38808</v>
      </c>
      <c r="B17" s="25">
        <f t="shared" si="0"/>
        <v>2006</v>
      </c>
      <c r="C17" s="18">
        <f>'Normalized Monthly Data'!B17</f>
        <v>32127631.665612552</v>
      </c>
      <c r="D17" s="16">
        <f>'Normalized Monthly Data'!U17</f>
        <v>30816908.015045211</v>
      </c>
    </row>
    <row r="18" spans="1:4">
      <c r="A18" s="17">
        <v>38838</v>
      </c>
      <c r="B18" s="25">
        <f t="shared" si="0"/>
        <v>2006</v>
      </c>
      <c r="C18" s="18">
        <f>'Normalized Monthly Data'!B18</f>
        <v>34807518.815837182</v>
      </c>
      <c r="D18" s="16">
        <f>'Normalized Monthly Data'!U18</f>
        <v>34395498.637978144</v>
      </c>
    </row>
    <row r="19" spans="1:4">
      <c r="A19" s="17">
        <v>38869</v>
      </c>
      <c r="B19" s="25">
        <f t="shared" si="0"/>
        <v>2006</v>
      </c>
      <c r="C19" s="18">
        <f>'Normalized Monthly Data'!B19</f>
        <v>35338403.337846056</v>
      </c>
      <c r="D19" s="16">
        <f>'Normalized Monthly Data'!U19</f>
        <v>34122015.187020324</v>
      </c>
    </row>
    <row r="20" spans="1:4">
      <c r="A20" s="17">
        <v>38899</v>
      </c>
      <c r="B20" s="25">
        <f t="shared" si="0"/>
        <v>2006</v>
      </c>
      <c r="C20" s="18">
        <f>'Normalized Monthly Data'!B20</f>
        <v>33338653.176894248</v>
      </c>
      <c r="D20" s="16">
        <f>'Normalized Monthly Data'!U20</f>
        <v>33358380.843554128</v>
      </c>
    </row>
    <row r="21" spans="1:4">
      <c r="A21" s="17">
        <v>38930</v>
      </c>
      <c r="B21" s="25">
        <f t="shared" si="0"/>
        <v>2006</v>
      </c>
      <c r="C21" s="18">
        <f>'Normalized Monthly Data'!B21</f>
        <v>36966836.701800145</v>
      </c>
      <c r="D21" s="16">
        <f>'Normalized Monthly Data'!U21</f>
        <v>34473899.122620136</v>
      </c>
    </row>
    <row r="22" spans="1:4">
      <c r="A22" s="17">
        <v>38961</v>
      </c>
      <c r="B22" s="25">
        <f t="shared" si="0"/>
        <v>2006</v>
      </c>
      <c r="C22" s="18">
        <f>'Normalized Monthly Data'!B22</f>
        <v>33414985.155541372</v>
      </c>
      <c r="D22" s="16">
        <f>'Normalized Monthly Data'!U22</f>
        <v>33180541.979685675</v>
      </c>
    </row>
    <row r="23" spans="1:4">
      <c r="A23" s="17">
        <v>38991</v>
      </c>
      <c r="B23" s="25">
        <f t="shared" si="0"/>
        <v>2006</v>
      </c>
      <c r="C23" s="18">
        <f>'Normalized Monthly Data'!B23</f>
        <v>34502725.12435887</v>
      </c>
      <c r="D23" s="16">
        <f>'Normalized Monthly Data'!U23</f>
        <v>33713587.745597519</v>
      </c>
    </row>
    <row r="24" spans="1:4">
      <c r="A24" s="17">
        <v>39022</v>
      </c>
      <c r="B24" s="25">
        <f t="shared" si="0"/>
        <v>2006</v>
      </c>
      <c r="C24" s="18">
        <f>'Normalized Monthly Data'!B24</f>
        <v>34819070.067077681</v>
      </c>
      <c r="D24" s="16">
        <f>'Normalized Monthly Data'!U24</f>
        <v>34787213.488955729</v>
      </c>
    </row>
    <row r="25" spans="1:4">
      <c r="A25" s="17">
        <v>39052</v>
      </c>
      <c r="B25" s="25">
        <f t="shared" si="0"/>
        <v>2006</v>
      </c>
      <c r="C25" s="18">
        <f>'Normalized Monthly Data'!B25</f>
        <v>30628855.049845826</v>
      </c>
      <c r="D25" s="16">
        <f>'Normalized Monthly Data'!U25</f>
        <v>31956591.121040065</v>
      </c>
    </row>
    <row r="26" spans="1:4">
      <c r="A26" s="17">
        <v>39083</v>
      </c>
      <c r="B26" s="25">
        <f t="shared" si="0"/>
        <v>2007</v>
      </c>
      <c r="C26" s="18">
        <f>'Normalized Monthly Data'!B26</f>
        <v>35962110.837939881</v>
      </c>
      <c r="D26" s="16">
        <f>'Normalized Monthly Data'!U26</f>
        <v>33850048.204497583</v>
      </c>
    </row>
    <row r="27" spans="1:4">
      <c r="A27" s="17">
        <v>39114</v>
      </c>
      <c r="B27" s="25">
        <f t="shared" si="0"/>
        <v>2007</v>
      </c>
      <c r="C27" s="18">
        <f>'Normalized Monthly Data'!B27</f>
        <v>33141678.929544702</v>
      </c>
      <c r="D27" s="16">
        <f>'Normalized Monthly Data'!U27</f>
        <v>32380248.665975172</v>
      </c>
    </row>
    <row r="28" spans="1:4">
      <c r="A28" s="17">
        <v>39142</v>
      </c>
      <c r="B28" s="25">
        <f t="shared" si="0"/>
        <v>2007</v>
      </c>
      <c r="C28" s="18">
        <f>'Normalized Monthly Data'!B28</f>
        <v>35746999.2179965</v>
      </c>
      <c r="D28" s="16">
        <f>'Normalized Monthly Data'!U28</f>
        <v>33911287.373535514</v>
      </c>
    </row>
    <row r="29" spans="1:4">
      <c r="A29" s="17">
        <v>39173</v>
      </c>
      <c r="B29" s="25">
        <f t="shared" si="0"/>
        <v>2007</v>
      </c>
      <c r="C29" s="18">
        <f>'Normalized Monthly Data'!B29</f>
        <v>32385813.603487249</v>
      </c>
      <c r="D29" s="16">
        <f>'Normalized Monthly Data'!U29</f>
        <v>31311312.15397213</v>
      </c>
    </row>
    <row r="30" spans="1:4">
      <c r="A30" s="17">
        <v>39203</v>
      </c>
      <c r="B30" s="25">
        <f t="shared" si="0"/>
        <v>2007</v>
      </c>
      <c r="C30" s="18">
        <f>'Normalized Monthly Data'!B30</f>
        <v>34558424.709674537</v>
      </c>
      <c r="D30" s="16">
        <f>'Normalized Monthly Data'!U30</f>
        <v>33801995.139997616</v>
      </c>
    </row>
    <row r="31" spans="1:4">
      <c r="A31" s="17">
        <v>39234</v>
      </c>
      <c r="B31" s="25">
        <f t="shared" si="0"/>
        <v>2007</v>
      </c>
      <c r="C31" s="18">
        <f>'Normalized Monthly Data'!B31</f>
        <v>34409900.996462971</v>
      </c>
      <c r="D31" s="16">
        <f>'Normalized Monthly Data'!U31</f>
        <v>32740089.458133057</v>
      </c>
    </row>
    <row r="32" spans="1:4">
      <c r="A32" s="17">
        <v>39264</v>
      </c>
      <c r="B32" s="25">
        <f t="shared" si="0"/>
        <v>2007</v>
      </c>
      <c r="C32" s="18">
        <f>'Normalized Monthly Data'!B32</f>
        <v>32033151.863009609</v>
      </c>
      <c r="D32" s="16">
        <f>'Normalized Monthly Data'!U32</f>
        <v>34267457.083097368</v>
      </c>
    </row>
    <row r="33" spans="1:4">
      <c r="A33" s="17">
        <v>39295</v>
      </c>
      <c r="B33" s="25">
        <f t="shared" si="0"/>
        <v>2007</v>
      </c>
      <c r="C33" s="18">
        <f>'Normalized Monthly Data'!B33</f>
        <v>35594143.633139156</v>
      </c>
      <c r="D33" s="16">
        <f>'Normalized Monthly Data'!U33</f>
        <v>34755814.503718533</v>
      </c>
    </row>
    <row r="34" spans="1:4">
      <c r="A34" s="17">
        <v>39326</v>
      </c>
      <c r="B34" s="25">
        <f t="shared" ref="B34:B65" si="1">YEAR(A34)</f>
        <v>2007</v>
      </c>
      <c r="C34" s="18">
        <f>'Normalized Monthly Data'!B34</f>
        <v>32736813.332064744</v>
      </c>
      <c r="D34" s="16">
        <f>'Normalized Monthly Data'!U34</f>
        <v>33031113.883185841</v>
      </c>
    </row>
    <row r="35" spans="1:4">
      <c r="A35" s="17">
        <v>39356</v>
      </c>
      <c r="B35" s="25">
        <f t="shared" si="1"/>
        <v>2007</v>
      </c>
      <c r="C35" s="18">
        <f>'Normalized Monthly Data'!B35</f>
        <v>34814745.584050432</v>
      </c>
      <c r="D35" s="16">
        <f>'Normalized Monthly Data'!U35</f>
        <v>35014298.74683395</v>
      </c>
    </row>
    <row r="36" spans="1:4">
      <c r="A36" s="17">
        <v>39387</v>
      </c>
      <c r="B36" s="25">
        <f t="shared" si="1"/>
        <v>2007</v>
      </c>
      <c r="C36" s="18">
        <f>'Normalized Monthly Data'!B36</f>
        <v>33442923.218425829</v>
      </c>
      <c r="D36" s="16">
        <f>'Normalized Monthly Data'!U36</f>
        <v>35172796.89520821</v>
      </c>
    </row>
    <row r="37" spans="1:4">
      <c r="A37" s="17">
        <v>39417</v>
      </c>
      <c r="B37" s="25">
        <f t="shared" si="1"/>
        <v>2007</v>
      </c>
      <c r="C37" s="18">
        <f>'Normalized Monthly Data'!B37</f>
        <v>29932218.754204392</v>
      </c>
      <c r="D37" s="16">
        <f>'Normalized Monthly Data'!U37</f>
        <v>32111801.138061255</v>
      </c>
    </row>
    <row r="38" spans="1:4">
      <c r="A38" s="17">
        <v>39448</v>
      </c>
      <c r="B38" s="25">
        <f t="shared" si="1"/>
        <v>2008</v>
      </c>
      <c r="C38" s="18">
        <f>'Normalized Monthly Data'!B38</f>
        <v>34905523.049873188</v>
      </c>
      <c r="D38" s="16">
        <f>'Normalized Monthly Data'!U38</f>
        <v>34212594.27182693</v>
      </c>
    </row>
    <row r="39" spans="1:4">
      <c r="A39" s="17">
        <v>39479</v>
      </c>
      <c r="B39" s="25">
        <f t="shared" si="1"/>
        <v>2008</v>
      </c>
      <c r="C39" s="18">
        <f>'Normalized Monthly Data'!B39</f>
        <v>32971074.271040484</v>
      </c>
      <c r="D39" s="16">
        <f>'Normalized Monthly Data'!U39</f>
        <v>32817610.973924503</v>
      </c>
    </row>
    <row r="40" spans="1:4">
      <c r="A40" s="17">
        <v>39508</v>
      </c>
      <c r="B40" s="25">
        <f t="shared" si="1"/>
        <v>2008</v>
      </c>
      <c r="C40" s="18">
        <f>'Normalized Monthly Data'!B40</f>
        <v>33675988.301156245</v>
      </c>
      <c r="D40" s="16">
        <f>'Normalized Monthly Data'!U40</f>
        <v>32254126.831991579</v>
      </c>
    </row>
    <row r="41" spans="1:4">
      <c r="A41" s="17">
        <v>39539</v>
      </c>
      <c r="B41" s="25">
        <f t="shared" si="1"/>
        <v>2008</v>
      </c>
      <c r="C41" s="18">
        <f>'Normalized Monthly Data'!B41</f>
        <v>32942973.450524684</v>
      </c>
      <c r="D41" s="16">
        <f>'Normalized Monthly Data'!U41</f>
        <v>34142792.939175792</v>
      </c>
    </row>
    <row r="42" spans="1:4">
      <c r="A42" s="17">
        <v>39569</v>
      </c>
      <c r="B42" s="25">
        <f t="shared" si="1"/>
        <v>2008</v>
      </c>
      <c r="C42" s="18">
        <f>'Normalized Monthly Data'!B42</f>
        <v>32719103.365861006</v>
      </c>
      <c r="D42" s="16">
        <f>'Normalized Monthly Data'!U42</f>
        <v>32972965.545265459</v>
      </c>
    </row>
    <row r="43" spans="1:4">
      <c r="A43" s="17">
        <v>39600</v>
      </c>
      <c r="B43" s="25">
        <f t="shared" si="1"/>
        <v>2008</v>
      </c>
      <c r="C43" s="18">
        <f>'Normalized Monthly Data'!B43</f>
        <v>32968048.28211417</v>
      </c>
      <c r="D43" s="16">
        <f>'Normalized Monthly Data'!U43</f>
        <v>32780112.780538596</v>
      </c>
    </row>
    <row r="44" spans="1:4">
      <c r="A44" s="17">
        <v>39630</v>
      </c>
      <c r="B44" s="25">
        <f t="shared" si="1"/>
        <v>2008</v>
      </c>
      <c r="C44" s="18">
        <f>'Normalized Monthly Data'!B44</f>
        <v>31929107.93319986</v>
      </c>
      <c r="D44" s="16">
        <f>'Normalized Monthly Data'!U44</f>
        <v>34830973.238793664</v>
      </c>
    </row>
    <row r="45" spans="1:4">
      <c r="A45" s="17">
        <v>39661</v>
      </c>
      <c r="B45" s="25">
        <f t="shared" si="1"/>
        <v>2008</v>
      </c>
      <c r="C45" s="18">
        <f>'Normalized Monthly Data'!B45</f>
        <v>31818715.437265437</v>
      </c>
      <c r="D45" s="16">
        <f>'Normalized Monthly Data'!U45</f>
        <v>33253549.372695282</v>
      </c>
    </row>
    <row r="46" spans="1:4">
      <c r="A46" s="17">
        <v>39692</v>
      </c>
      <c r="B46" s="25">
        <f t="shared" si="1"/>
        <v>2008</v>
      </c>
      <c r="C46" s="18">
        <f>'Normalized Monthly Data'!B46</f>
        <v>31763423.735970922</v>
      </c>
      <c r="D46" s="16">
        <f>'Normalized Monthly Data'!U46</f>
        <v>33922305.491326287</v>
      </c>
    </row>
    <row r="47" spans="1:4">
      <c r="A47" s="17">
        <v>39722</v>
      </c>
      <c r="B47" s="25">
        <f t="shared" si="1"/>
        <v>2008</v>
      </c>
      <c r="C47" s="18">
        <f>'Normalized Monthly Data'!B47</f>
        <v>31969263.423501484</v>
      </c>
      <c r="D47" s="16">
        <f>'Normalized Monthly Data'!U47</f>
        <v>34132828.51231432</v>
      </c>
    </row>
    <row r="48" spans="1:4">
      <c r="A48" s="17">
        <v>39753</v>
      </c>
      <c r="B48" s="25">
        <f t="shared" si="1"/>
        <v>2008</v>
      </c>
      <c r="C48" s="18">
        <f>'Normalized Monthly Data'!B48</f>
        <v>30139735.496248577</v>
      </c>
      <c r="D48" s="16">
        <f>'Normalized Monthly Data'!U48</f>
        <v>32092474.047950592</v>
      </c>
    </row>
    <row r="49" spans="1:4">
      <c r="A49" s="17">
        <v>39783</v>
      </c>
      <c r="B49" s="25">
        <f t="shared" si="1"/>
        <v>2008</v>
      </c>
      <c r="C49" s="18">
        <f>'Normalized Monthly Data'!B49</f>
        <v>27284384.253243946</v>
      </c>
      <c r="D49" s="16">
        <f>'Normalized Monthly Data'!U49</f>
        <v>32012387.17250713</v>
      </c>
    </row>
    <row r="50" spans="1:4">
      <c r="A50" s="17">
        <v>39814</v>
      </c>
      <c r="B50" s="25">
        <f t="shared" si="1"/>
        <v>2009</v>
      </c>
      <c r="C50" s="18">
        <f>'Normalized Monthly Data'!B50</f>
        <v>28849145.935590561</v>
      </c>
      <c r="D50" s="16">
        <f>'Normalized Monthly Data'!U50</f>
        <v>31321722.843474697</v>
      </c>
    </row>
    <row r="51" spans="1:4">
      <c r="A51" s="17">
        <v>39845</v>
      </c>
      <c r="B51" s="25">
        <f t="shared" si="1"/>
        <v>2009</v>
      </c>
      <c r="C51" s="18">
        <f>'Normalized Monthly Data'!B51</f>
        <v>26956342.129380018</v>
      </c>
      <c r="D51" s="16">
        <f>'Normalized Monthly Data'!U51</f>
        <v>29540919.229490042</v>
      </c>
    </row>
    <row r="52" spans="1:4">
      <c r="A52" s="17">
        <v>39873</v>
      </c>
      <c r="B52" s="25">
        <f t="shared" si="1"/>
        <v>2009</v>
      </c>
      <c r="C52" s="18">
        <f>'Normalized Monthly Data'!B52</f>
        <v>29227016.300310459</v>
      </c>
      <c r="D52" s="16">
        <f>'Normalized Monthly Data'!U52</f>
        <v>31906454.845803387</v>
      </c>
    </row>
    <row r="53" spans="1:4">
      <c r="A53" s="17">
        <v>39904</v>
      </c>
      <c r="B53" s="25">
        <f t="shared" si="1"/>
        <v>2009</v>
      </c>
      <c r="C53" s="18">
        <f>'Normalized Monthly Data'!B53</f>
        <v>27572440.722535033</v>
      </c>
      <c r="D53" s="16">
        <f>'Normalized Monthly Data'!U53</f>
        <v>29668711.087068841</v>
      </c>
    </row>
    <row r="54" spans="1:4">
      <c r="A54" s="17">
        <v>39934</v>
      </c>
      <c r="B54" s="25">
        <f t="shared" si="1"/>
        <v>2009</v>
      </c>
      <c r="C54" s="18">
        <f>'Normalized Monthly Data'!B54</f>
        <v>26054244.423496928</v>
      </c>
      <c r="D54" s="16">
        <f>'Normalized Monthly Data'!U54</f>
        <v>29621347.338450633</v>
      </c>
    </row>
    <row r="55" spans="1:4">
      <c r="A55" s="17">
        <v>39965</v>
      </c>
      <c r="B55" s="25">
        <f t="shared" si="1"/>
        <v>2009</v>
      </c>
      <c r="C55" s="18">
        <f>'Normalized Monthly Data'!B55</f>
        <v>27805448.272619553</v>
      </c>
      <c r="D55" s="16">
        <f>'Normalized Monthly Data'!U55</f>
        <v>31074451.052306656</v>
      </c>
    </row>
    <row r="56" spans="1:4">
      <c r="A56" s="17">
        <v>39995</v>
      </c>
      <c r="B56" s="25">
        <f t="shared" si="1"/>
        <v>2009</v>
      </c>
      <c r="C56" s="18">
        <f>'Normalized Monthly Data'!B56</f>
        <v>28020880.106031932</v>
      </c>
      <c r="D56" s="16">
        <f>'Normalized Monthly Data'!U56</f>
        <v>32152590.568269935</v>
      </c>
    </row>
    <row r="57" spans="1:4">
      <c r="A57" s="17">
        <v>40026</v>
      </c>
      <c r="B57" s="25">
        <f t="shared" si="1"/>
        <v>2009</v>
      </c>
      <c r="C57" s="18">
        <f>'Normalized Monthly Data'!B57</f>
        <v>30298754.52771467</v>
      </c>
      <c r="D57" s="16">
        <f>'Normalized Monthly Data'!U57</f>
        <v>30068345.245862704</v>
      </c>
    </row>
    <row r="58" spans="1:4">
      <c r="A58" s="17">
        <v>40057</v>
      </c>
      <c r="B58" s="25">
        <f t="shared" si="1"/>
        <v>2009</v>
      </c>
      <c r="C58" s="18">
        <f>'Normalized Monthly Data'!B58</f>
        <v>30031126.612114679</v>
      </c>
      <c r="D58" s="16">
        <f>'Normalized Monthly Data'!U58</f>
        <v>30921400.075878754</v>
      </c>
    </row>
    <row r="59" spans="1:4">
      <c r="A59" s="17">
        <v>40087</v>
      </c>
      <c r="B59" s="25">
        <f t="shared" si="1"/>
        <v>2009</v>
      </c>
      <c r="C59" s="18">
        <f>'Normalized Monthly Data'!B59</f>
        <v>30792023.504983552</v>
      </c>
      <c r="D59" s="16">
        <f>'Normalized Monthly Data'!U59</f>
        <v>30481724.899498813</v>
      </c>
    </row>
    <row r="60" spans="1:4">
      <c r="A60" s="17">
        <v>40118</v>
      </c>
      <c r="B60" s="25">
        <f t="shared" si="1"/>
        <v>2009</v>
      </c>
      <c r="C60" s="18">
        <f>'Normalized Monthly Data'!B60</f>
        <v>30321482.124312438</v>
      </c>
      <c r="D60" s="16">
        <f>'Normalized Monthly Data'!U60</f>
        <v>30905152.445489056</v>
      </c>
    </row>
    <row r="61" spans="1:4">
      <c r="A61" s="17">
        <v>40148</v>
      </c>
      <c r="B61" s="25">
        <f t="shared" si="1"/>
        <v>2009</v>
      </c>
      <c r="C61" s="18">
        <f>'Normalized Monthly Data'!B61</f>
        <v>28853077.940910172</v>
      </c>
      <c r="D61" s="16">
        <f>'Normalized Monthly Data'!U61</f>
        <v>30601058.142755527</v>
      </c>
    </row>
    <row r="62" spans="1:4">
      <c r="A62" s="17">
        <v>40179</v>
      </c>
      <c r="B62" s="25">
        <f t="shared" si="1"/>
        <v>2010</v>
      </c>
      <c r="C62" s="18">
        <f>'Normalized Monthly Data'!B62</f>
        <v>30374399.927864909</v>
      </c>
      <c r="D62" s="16">
        <f>'Normalized Monthly Data'!U62</f>
        <v>29409938.319355465</v>
      </c>
    </row>
    <row r="63" spans="1:4">
      <c r="A63" s="17">
        <v>40210</v>
      </c>
      <c r="B63" s="25">
        <f t="shared" si="1"/>
        <v>2010</v>
      </c>
      <c r="C63" s="18">
        <f>'Normalized Monthly Data'!B63</f>
        <v>28081042.947897345</v>
      </c>
      <c r="D63" s="16">
        <f>'Normalized Monthly Data'!U63</f>
        <v>28832229.036893882</v>
      </c>
    </row>
    <row r="64" spans="1:4">
      <c r="A64" s="17">
        <v>40238</v>
      </c>
      <c r="B64" s="25">
        <f t="shared" si="1"/>
        <v>2010</v>
      </c>
      <c r="C64" s="18">
        <f>'Normalized Monthly Data'!B64</f>
        <v>31106132.340711989</v>
      </c>
      <c r="D64" s="16">
        <f>'Normalized Monthly Data'!U64</f>
        <v>32078336.239806488</v>
      </c>
    </row>
    <row r="65" spans="1:4">
      <c r="A65" s="17">
        <v>40269</v>
      </c>
      <c r="B65" s="25">
        <f t="shared" si="1"/>
        <v>2010</v>
      </c>
      <c r="C65" s="18">
        <f>'Normalized Monthly Data'!B65</f>
        <v>29031854.548955541</v>
      </c>
      <c r="D65" s="16">
        <f>'Normalized Monthly Data'!U65</f>
        <v>29789365.095705338</v>
      </c>
    </row>
    <row r="66" spans="1:4">
      <c r="A66" s="17">
        <v>40299</v>
      </c>
      <c r="B66" s="25">
        <f t="shared" ref="B66:B97" si="2">YEAR(A66)</f>
        <v>2010</v>
      </c>
      <c r="C66" s="18">
        <f>'Normalized Monthly Data'!B66</f>
        <v>30332891.000103939</v>
      </c>
      <c r="D66" s="16">
        <f>'Normalized Monthly Data'!U66</f>
        <v>29960856.066856854</v>
      </c>
    </row>
    <row r="67" spans="1:4">
      <c r="A67" s="17">
        <v>40330</v>
      </c>
      <c r="B67" s="25">
        <f t="shared" si="2"/>
        <v>2010</v>
      </c>
      <c r="C67" s="18">
        <f>'Normalized Monthly Data'!B67</f>
        <v>32055991.678814385</v>
      </c>
      <c r="D67" s="16">
        <f>'Normalized Monthly Data'!U67</f>
        <v>31667370.508867308</v>
      </c>
    </row>
    <row r="68" spans="1:4">
      <c r="A68" s="17">
        <v>40360</v>
      </c>
      <c r="B68" s="25">
        <f t="shared" si="2"/>
        <v>2010</v>
      </c>
      <c r="C68" s="18">
        <f>'Normalized Monthly Data'!B68</f>
        <v>31434687.972987365</v>
      </c>
      <c r="D68" s="16">
        <f>'Normalized Monthly Data'!U68</f>
        <v>31692158.396307848</v>
      </c>
    </row>
    <row r="69" spans="1:4">
      <c r="A69" s="17">
        <v>40391</v>
      </c>
      <c r="B69" s="25">
        <f t="shared" si="2"/>
        <v>2010</v>
      </c>
      <c r="C69" s="18">
        <f>'Normalized Monthly Data'!B69</f>
        <v>33132054.446981192</v>
      </c>
      <c r="D69" s="16">
        <f>'Normalized Monthly Data'!U69</f>
        <v>30839197.451867163</v>
      </c>
    </row>
    <row r="70" spans="1:4">
      <c r="A70" s="17">
        <v>40422</v>
      </c>
      <c r="B70" s="25">
        <f t="shared" si="2"/>
        <v>2010</v>
      </c>
      <c r="C70" s="18">
        <f>'Normalized Monthly Data'!B70</f>
        <v>31114045.918627713</v>
      </c>
      <c r="D70" s="16">
        <f>'Normalized Monthly Data'!U70</f>
        <v>30546751.297667958</v>
      </c>
    </row>
    <row r="71" spans="1:4">
      <c r="A71" s="17">
        <v>40452</v>
      </c>
      <c r="B71" s="25">
        <f t="shared" si="2"/>
        <v>2010</v>
      </c>
      <c r="C71" s="18">
        <f>'Normalized Monthly Data'!B71</f>
        <v>31324725.882925775</v>
      </c>
      <c r="D71" s="16">
        <f>'Normalized Monthly Data'!U71</f>
        <v>29088280.50114999</v>
      </c>
    </row>
    <row r="72" spans="1:4">
      <c r="A72" s="17">
        <v>40483</v>
      </c>
      <c r="B72" s="25">
        <f t="shared" si="2"/>
        <v>2010</v>
      </c>
      <c r="C72" s="18">
        <f>'Normalized Monthly Data'!B72</f>
        <v>31302721.549692102</v>
      </c>
      <c r="D72" s="16">
        <f>'Normalized Monthly Data'!U72</f>
        <v>31560817.956877865</v>
      </c>
    </row>
    <row r="73" spans="1:4">
      <c r="A73" s="17">
        <v>40513</v>
      </c>
      <c r="B73" s="25">
        <f t="shared" si="2"/>
        <v>2010</v>
      </c>
      <c r="C73" s="18">
        <f>'Normalized Monthly Data'!B73</f>
        <v>29162683.79443774</v>
      </c>
      <c r="D73" s="16">
        <f>'Normalized Monthly Data'!U73</f>
        <v>30491338.762160726</v>
      </c>
    </row>
    <row r="74" spans="1:4">
      <c r="A74" s="17">
        <v>40544</v>
      </c>
      <c r="B74" s="25">
        <f t="shared" si="2"/>
        <v>2011</v>
      </c>
      <c r="C74" s="18">
        <f>'Normalized Monthly Data'!B74</f>
        <v>32622453.115325075</v>
      </c>
      <c r="D74" s="16">
        <f>'Normalized Monthly Data'!U74</f>
        <v>29657297.692069165</v>
      </c>
    </row>
    <row r="75" spans="1:4">
      <c r="A75" s="17">
        <v>40575</v>
      </c>
      <c r="B75" s="25">
        <f t="shared" si="2"/>
        <v>2011</v>
      </c>
      <c r="C75" s="18">
        <f>'Normalized Monthly Data'!B75</f>
        <v>30069138.4645341</v>
      </c>
      <c r="D75" s="16">
        <f>'Normalized Monthly Data'!U75</f>
        <v>29125663.087453846</v>
      </c>
    </row>
    <row r="76" spans="1:4">
      <c r="A76" s="17">
        <v>40603</v>
      </c>
      <c r="B76" s="25">
        <f t="shared" si="2"/>
        <v>2011</v>
      </c>
      <c r="C76" s="18">
        <f>'Normalized Monthly Data'!B76</f>
        <v>33521993.988199789</v>
      </c>
      <c r="D76" s="16">
        <f>'Normalized Monthly Data'!U76</f>
        <v>32809479.729905911</v>
      </c>
    </row>
    <row r="77" spans="1:4">
      <c r="A77" s="17">
        <v>40634</v>
      </c>
      <c r="B77" s="25">
        <f t="shared" si="2"/>
        <v>2011</v>
      </c>
      <c r="C77" s="18">
        <f>'Normalized Monthly Data'!B77</f>
        <v>29790483.970162548</v>
      </c>
      <c r="D77" s="16">
        <f>'Normalized Monthly Data'!U77</f>
        <v>29455638.287820462</v>
      </c>
    </row>
    <row r="78" spans="1:4">
      <c r="A78" s="17">
        <v>40664</v>
      </c>
      <c r="B78" s="25">
        <f t="shared" si="2"/>
        <v>2011</v>
      </c>
      <c r="C78" s="18">
        <f>'Normalized Monthly Data'!B78</f>
        <v>30514888.89513151</v>
      </c>
      <c r="D78" s="16">
        <f>'Normalized Monthly Data'!U78</f>
        <v>30927525.653707918</v>
      </c>
    </row>
    <row r="79" spans="1:4">
      <c r="A79" s="17">
        <v>40695</v>
      </c>
      <c r="B79" s="25">
        <f t="shared" si="2"/>
        <v>2011</v>
      </c>
      <c r="C79" s="18">
        <f>'Normalized Monthly Data'!B79</f>
        <v>31332686.678045858</v>
      </c>
      <c r="D79" s="16">
        <f>'Normalized Monthly Data'!U79</f>
        <v>31223609.713887125</v>
      </c>
    </row>
    <row r="80" spans="1:4">
      <c r="A80" s="17">
        <v>40725</v>
      </c>
      <c r="B80" s="25">
        <f t="shared" si="2"/>
        <v>2011</v>
      </c>
      <c r="C80" s="18">
        <f>'Normalized Monthly Data'!B80</f>
        <v>31048378.097471207</v>
      </c>
      <c r="D80" s="16">
        <f>'Normalized Monthly Data'!U80</f>
        <v>30529087.38719032</v>
      </c>
    </row>
    <row r="81" spans="1:4">
      <c r="A81" s="17">
        <v>40756</v>
      </c>
      <c r="B81" s="25">
        <f t="shared" si="2"/>
        <v>2011</v>
      </c>
      <c r="C81" s="18">
        <f>'Normalized Monthly Data'!B81</f>
        <v>33761562.440655842</v>
      </c>
      <c r="D81" s="16">
        <f>'Normalized Monthly Data'!U81</f>
        <v>31828904.377641357</v>
      </c>
    </row>
    <row r="82" spans="1:4">
      <c r="A82" s="17">
        <v>40787</v>
      </c>
      <c r="B82" s="25">
        <f t="shared" si="2"/>
        <v>2011</v>
      </c>
      <c r="C82" s="18">
        <f>'Normalized Monthly Data'!B82</f>
        <v>31947935.858446322</v>
      </c>
      <c r="D82" s="16">
        <f>'Normalized Monthly Data'!U82</f>
        <v>31542824.185383372</v>
      </c>
    </row>
    <row r="83" spans="1:4">
      <c r="A83" s="17">
        <v>40817</v>
      </c>
      <c r="B83" s="25">
        <f t="shared" si="2"/>
        <v>2011</v>
      </c>
      <c r="C83" s="18">
        <f>'Normalized Monthly Data'!B83</f>
        <v>32934221.898680408</v>
      </c>
      <c r="D83" s="16">
        <f>'Normalized Monthly Data'!U83</f>
        <v>30164984.07509635</v>
      </c>
    </row>
    <row r="84" spans="1:4">
      <c r="A84" s="17">
        <v>40848</v>
      </c>
      <c r="B84" s="25">
        <f t="shared" si="2"/>
        <v>2011</v>
      </c>
      <c r="C84" s="18">
        <f>'Normalized Monthly Data'!B84</f>
        <v>32118203.797977068</v>
      </c>
      <c r="D84" s="16">
        <f>'Normalized Monthly Data'!U84</f>
        <v>31773621.321206875</v>
      </c>
    </row>
    <row r="85" spans="1:4">
      <c r="A85" s="17">
        <v>40878</v>
      </c>
      <c r="B85" s="25">
        <f t="shared" si="2"/>
        <v>2011</v>
      </c>
      <c r="C85" s="18">
        <f>'Normalized Monthly Data'!B85</f>
        <v>29560112.105370279</v>
      </c>
      <c r="D85" s="16">
        <f>'Normalized Monthly Data'!U85</f>
        <v>29489529.125505097</v>
      </c>
    </row>
    <row r="86" spans="1:4">
      <c r="A86" s="17">
        <v>40909</v>
      </c>
      <c r="B86" s="25">
        <f t="shared" si="2"/>
        <v>2012</v>
      </c>
      <c r="C86" s="18">
        <f>'Normalized Monthly Data'!B86</f>
        <v>33097914.661556832</v>
      </c>
      <c r="D86" s="16">
        <f>'Normalized Monthly Data'!U86</f>
        <v>30082589.814226691</v>
      </c>
    </row>
    <row r="87" spans="1:4">
      <c r="A87" s="17">
        <v>40940</v>
      </c>
      <c r="B87" s="25">
        <f t="shared" si="2"/>
        <v>2012</v>
      </c>
      <c r="C87" s="18">
        <f>'Normalized Monthly Data'!B87</f>
        <v>31432067.424907692</v>
      </c>
      <c r="D87" s="16">
        <f>'Normalized Monthly Data'!U87</f>
        <v>29234136.688538145</v>
      </c>
    </row>
    <row r="88" spans="1:4">
      <c r="A88" s="17">
        <v>40969</v>
      </c>
      <c r="B88" s="25">
        <f t="shared" si="2"/>
        <v>2012</v>
      </c>
      <c r="C88" s="18">
        <f>'Normalized Monthly Data'!B88</f>
        <v>32610967.549940124</v>
      </c>
      <c r="D88" s="16">
        <f>'Normalized Monthly Data'!U88</f>
        <v>31070475.247710139</v>
      </c>
    </row>
    <row r="89" spans="1:4">
      <c r="A89" s="17">
        <v>41000</v>
      </c>
      <c r="B89" s="25">
        <f t="shared" si="2"/>
        <v>2012</v>
      </c>
      <c r="C89" s="18">
        <f>'Normalized Monthly Data'!B89</f>
        <v>30118053.504457429</v>
      </c>
      <c r="D89" s="16">
        <f>'Normalized Monthly Data'!U89</f>
        <v>28793022.773070559</v>
      </c>
    </row>
    <row r="90" spans="1:4">
      <c r="A90" s="17">
        <v>41030</v>
      </c>
      <c r="B90" s="25">
        <f t="shared" si="2"/>
        <v>2012</v>
      </c>
      <c r="C90" s="18">
        <f>'Normalized Monthly Data'!B90</f>
        <v>32039785.029330183</v>
      </c>
      <c r="D90" s="16">
        <f>'Normalized Monthly Data'!U90</f>
        <v>31548635.156712044</v>
      </c>
    </row>
    <row r="91" spans="1:4">
      <c r="A91" s="17">
        <v>41061</v>
      </c>
      <c r="B91" s="25">
        <f t="shared" si="2"/>
        <v>2012</v>
      </c>
      <c r="C91" s="18">
        <f>'Normalized Monthly Data'!B91</f>
        <v>32369984.509227082</v>
      </c>
      <c r="D91" s="16">
        <f>'Normalized Monthly Data'!U91</f>
        <v>30636472.177847821</v>
      </c>
    </row>
    <row r="92" spans="1:4">
      <c r="A92" s="17">
        <v>41091</v>
      </c>
      <c r="B92" s="25">
        <f t="shared" si="2"/>
        <v>2012</v>
      </c>
      <c r="C92" s="18">
        <f>'Normalized Monthly Data'!B92</f>
        <v>32673879.188200943</v>
      </c>
      <c r="D92" s="16">
        <f>'Normalized Monthly Data'!U92</f>
        <v>31691574.354887981</v>
      </c>
    </row>
    <row r="93" spans="1:4">
      <c r="A93" s="17">
        <v>41122</v>
      </c>
      <c r="B93" s="25">
        <f t="shared" si="2"/>
        <v>2012</v>
      </c>
      <c r="C93" s="18">
        <f>'Normalized Monthly Data'!B93</f>
        <v>33207960.610965997</v>
      </c>
      <c r="D93" s="16">
        <f>'Normalized Monthly Data'!U93</f>
        <v>32179931.775509145</v>
      </c>
    </row>
    <row r="94" spans="1:4">
      <c r="A94" s="17">
        <v>41153</v>
      </c>
      <c r="B94" s="25">
        <f t="shared" si="2"/>
        <v>2012</v>
      </c>
      <c r="C94" s="18">
        <f>'Normalized Monthly Data'!B94</f>
        <v>30143633.786629554</v>
      </c>
      <c r="D94" s="16">
        <f>'Normalized Monthly Data'!U94</f>
        <v>29890816.351359785</v>
      </c>
    </row>
    <row r="95" spans="1:4">
      <c r="A95" s="17">
        <v>41183</v>
      </c>
      <c r="B95" s="25">
        <f t="shared" si="2"/>
        <v>2012</v>
      </c>
      <c r="C95" s="18">
        <f>'Normalized Monthly Data'!B95</f>
        <v>31754112.792993777</v>
      </c>
      <c r="D95" s="16">
        <f>'Normalized Monthly Data'!U95</f>
        <v>31609071.817391906</v>
      </c>
    </row>
    <row r="96" spans="1:4">
      <c r="A96" s="17">
        <v>41214</v>
      </c>
      <c r="B96" s="25">
        <f t="shared" si="2"/>
        <v>2012</v>
      </c>
      <c r="C96" s="18">
        <f>'Normalized Monthly Data'!B96</f>
        <v>31052952.606975973</v>
      </c>
      <c r="D96" s="16">
        <f>'Normalized Monthly Data'!U96</f>
        <v>31709976.618458342</v>
      </c>
    </row>
    <row r="97" spans="1:4">
      <c r="A97" s="17">
        <v>41244</v>
      </c>
      <c r="B97" s="25">
        <f t="shared" si="2"/>
        <v>2012</v>
      </c>
      <c r="C97" s="18">
        <f>'Normalized Monthly Data'!B97</f>
        <v>27355168.154814415</v>
      </c>
      <c r="D97" s="16">
        <f>'Normalized Monthly Data'!U97</f>
        <v>28648980.86131138</v>
      </c>
    </row>
    <row r="98" spans="1:4">
      <c r="A98" s="17">
        <v>41275</v>
      </c>
      <c r="B98" s="25">
        <f t="shared" ref="B98:B129" si="3">YEAR(A98)</f>
        <v>2013</v>
      </c>
      <c r="C98" s="18">
        <f>'Normalized Monthly Data'!B98</f>
        <v>31454796.749053448</v>
      </c>
      <c r="D98" s="16">
        <f>'Normalized Monthly Data'!U98</f>
        <v>30934072.706462096</v>
      </c>
    </row>
    <row r="99" spans="1:4">
      <c r="A99" s="20">
        <v>41306</v>
      </c>
      <c r="B99" s="26">
        <f t="shared" si="3"/>
        <v>2013</v>
      </c>
      <c r="C99" s="18">
        <f>'Normalized Monthly Data'!B99</f>
        <v>28621464.973133311</v>
      </c>
      <c r="D99" s="16">
        <f>'Normalized Monthly Data'!U99</f>
        <v>28341809.522647575</v>
      </c>
    </row>
    <row r="100" spans="1:4">
      <c r="A100" s="17">
        <v>41334</v>
      </c>
      <c r="B100" s="25">
        <f t="shared" si="3"/>
        <v>2013</v>
      </c>
      <c r="C100" s="18">
        <f>'Normalized Monthly Data'!B100</f>
        <v>30079625.096221432</v>
      </c>
      <c r="D100" s="16">
        <f>'Normalized Monthly Data'!U100</f>
        <v>29291762.049609333</v>
      </c>
    </row>
    <row r="101" spans="1:4">
      <c r="A101" s="17">
        <v>41365</v>
      </c>
      <c r="B101" s="25">
        <f t="shared" si="3"/>
        <v>2013</v>
      </c>
      <c r="C101" s="18">
        <f>'Normalized Monthly Data'!B101</f>
        <v>29557113.807281584</v>
      </c>
      <c r="D101" s="16">
        <f>'Normalized Monthly Data'!U101</f>
        <v>29661177.042287879</v>
      </c>
    </row>
    <row r="102" spans="1:4">
      <c r="A102" s="17">
        <v>41395</v>
      </c>
      <c r="B102" s="25">
        <f t="shared" si="3"/>
        <v>2013</v>
      </c>
      <c r="C102" s="18">
        <f>'Normalized Monthly Data'!B102</f>
        <v>29892333.306250855</v>
      </c>
      <c r="D102" s="16">
        <f>'Normalized Monthly Data'!U102</f>
        <v>30909056.980885264</v>
      </c>
    </row>
    <row r="103" spans="1:4">
      <c r="A103" s="17">
        <v>41426</v>
      </c>
      <c r="B103" s="25">
        <f t="shared" si="3"/>
        <v>2013</v>
      </c>
      <c r="C103" s="18">
        <f>'Normalized Monthly Data'!B103</f>
        <v>29757587.90078669</v>
      </c>
      <c r="D103" s="16">
        <f>'Normalized Monthly Data'!U103</f>
        <v>29473401.1687303</v>
      </c>
    </row>
    <row r="104" spans="1:4">
      <c r="A104" s="17">
        <v>41456</v>
      </c>
      <c r="B104" s="25">
        <f t="shared" si="3"/>
        <v>2013</v>
      </c>
      <c r="C104" s="18">
        <f>'Normalized Monthly Data'!B104</f>
        <v>30029944.468078002</v>
      </c>
      <c r="D104" s="16">
        <f>'Normalized Monthly Data'!U104</f>
        <v>32243571.841122705</v>
      </c>
    </row>
    <row r="105" spans="1:4">
      <c r="A105" s="17">
        <v>41487</v>
      </c>
      <c r="B105" s="25">
        <f t="shared" si="3"/>
        <v>2013</v>
      </c>
      <c r="C105" s="18">
        <f>'Normalized Monthly Data'!B105</f>
        <v>31034762.655809991</v>
      </c>
      <c r="D105" s="16">
        <f>'Normalized Monthly Data'!U105</f>
        <v>30740412.699314054</v>
      </c>
    </row>
    <row r="106" spans="1:4">
      <c r="A106" s="17">
        <v>41518</v>
      </c>
      <c r="B106" s="25">
        <f t="shared" si="3"/>
        <v>2013</v>
      </c>
      <c r="C106" s="18">
        <f>'Normalized Monthly Data'!B106</f>
        <v>29984275.784078471</v>
      </c>
      <c r="D106" s="16">
        <f>'Normalized Monthly Data'!U106</f>
        <v>29924473.711824104</v>
      </c>
    </row>
    <row r="107" spans="1:4">
      <c r="A107" s="17">
        <v>41548</v>
      </c>
      <c r="B107" s="25">
        <f t="shared" si="3"/>
        <v>2013</v>
      </c>
      <c r="C107" s="18">
        <f>'Normalized Monthly Data'!B107</f>
        <v>31392134.936166354</v>
      </c>
      <c r="D107" s="16">
        <f>'Normalized Monthly Data'!U107</f>
        <v>31073161.666719209</v>
      </c>
    </row>
    <row r="108" spans="1:4">
      <c r="A108" s="20">
        <v>41579</v>
      </c>
      <c r="B108" s="26">
        <f t="shared" si="3"/>
        <v>2013</v>
      </c>
      <c r="C108" s="18">
        <f>'Normalized Monthly Data'!B108</f>
        <v>30556913.865457237</v>
      </c>
      <c r="D108" s="16">
        <f>'Normalized Monthly Data'!U108</f>
        <v>30915503.032110874</v>
      </c>
    </row>
    <row r="109" spans="1:4">
      <c r="A109" s="17">
        <v>41609</v>
      </c>
      <c r="B109" s="25">
        <f t="shared" si="3"/>
        <v>2013</v>
      </c>
      <c r="C109" s="18">
        <f>'Normalized Monthly Data'!B109</f>
        <v>27592562.507682629</v>
      </c>
      <c r="D109" s="16">
        <f>'Normalized Monthly Data'!U109</f>
        <v>29500463.753546793</v>
      </c>
    </row>
    <row r="110" spans="1:4">
      <c r="A110" s="20">
        <v>41640</v>
      </c>
      <c r="B110" s="26">
        <f t="shared" si="3"/>
        <v>2014</v>
      </c>
      <c r="C110" s="18"/>
      <c r="D110" s="16">
        <f>'Normalized Monthly Data'!U110</f>
        <v>30808175.874531679</v>
      </c>
    </row>
    <row r="111" spans="1:4" ht="15.75">
      <c r="A111" s="17">
        <v>41671</v>
      </c>
      <c r="B111" s="25">
        <f t="shared" si="3"/>
        <v>2014</v>
      </c>
      <c r="C111" s="21"/>
      <c r="D111" s="16">
        <f>'Normalized Monthly Data'!U111</f>
        <v>28372286.32352047</v>
      </c>
    </row>
    <row r="112" spans="1:4">
      <c r="A112" s="20">
        <v>41699</v>
      </c>
      <c r="B112" s="26">
        <f t="shared" si="3"/>
        <v>2014</v>
      </c>
      <c r="C112" s="22"/>
      <c r="D112" s="16">
        <f>'Normalized Monthly Data'!U112</f>
        <v>30067540.578778457</v>
      </c>
    </row>
    <row r="113" spans="1:4">
      <c r="A113" s="17">
        <v>41730</v>
      </c>
      <c r="B113" s="25">
        <f t="shared" si="3"/>
        <v>2014</v>
      </c>
      <c r="C113" s="22"/>
      <c r="D113" s="16">
        <f>'Normalized Monthly Data'!U113</f>
        <v>29117583.851697166</v>
      </c>
    </row>
    <row r="114" spans="1:4">
      <c r="A114" s="20">
        <v>41760</v>
      </c>
      <c r="B114" s="26">
        <f t="shared" si="3"/>
        <v>2014</v>
      </c>
      <c r="C114" s="22"/>
      <c r="D114" s="16">
        <f>'Normalized Monthly Data'!U114</f>
        <v>30317691.017405603</v>
      </c>
    </row>
    <row r="115" spans="1:4">
      <c r="A115" s="17">
        <v>41791</v>
      </c>
      <c r="B115" s="25">
        <f t="shared" si="3"/>
        <v>2014</v>
      </c>
      <c r="C115" s="22"/>
      <c r="D115" s="16">
        <f>'Normalized Monthly Data'!U115</f>
        <v>30369681.547878928</v>
      </c>
    </row>
    <row r="116" spans="1:4">
      <c r="A116" s="20">
        <v>41821</v>
      </c>
      <c r="B116" s="26">
        <f t="shared" si="3"/>
        <v>2014</v>
      </c>
      <c r="C116" s="22"/>
      <c r="D116" s="16">
        <f>'Normalized Monthly Data'!U116</f>
        <v>32287941.358677052</v>
      </c>
    </row>
    <row r="117" spans="1:4">
      <c r="A117" s="17">
        <v>41852</v>
      </c>
      <c r="B117" s="25">
        <f t="shared" si="3"/>
        <v>2014</v>
      </c>
      <c r="C117" s="22"/>
      <c r="D117" s="16">
        <f>'Normalized Monthly Data'!U117</f>
        <v>30158435.518264621</v>
      </c>
    </row>
    <row r="118" spans="1:4">
      <c r="A118" s="20">
        <v>41883</v>
      </c>
      <c r="B118" s="26">
        <f t="shared" si="3"/>
        <v>2014</v>
      </c>
      <c r="C118" s="23"/>
      <c r="D118" s="16">
        <f>'Normalized Monthly Data'!U118</f>
        <v>31036382.785457678</v>
      </c>
    </row>
    <row r="119" spans="1:4">
      <c r="A119" s="17">
        <v>41913</v>
      </c>
      <c r="B119" s="25">
        <f t="shared" si="3"/>
        <v>2014</v>
      </c>
      <c r="C119" s="23"/>
      <c r="D119" s="16">
        <f>'Normalized Monthly Data'!U119</f>
        <v>31246142.548289917</v>
      </c>
    </row>
    <row r="120" spans="1:4">
      <c r="A120" s="20">
        <v>41944</v>
      </c>
      <c r="B120" s="26">
        <f t="shared" si="3"/>
        <v>2014</v>
      </c>
      <c r="C120" s="23"/>
      <c r="D120" s="16">
        <f>'Normalized Monthly Data'!U120</f>
        <v>29997052.180013906</v>
      </c>
    </row>
    <row r="121" spans="1:4">
      <c r="A121" s="17">
        <v>41974</v>
      </c>
      <c r="B121" s="25">
        <f t="shared" si="3"/>
        <v>2014</v>
      </c>
      <c r="C121" s="23"/>
      <c r="D121" s="16">
        <f>'Normalized Monthly Data'!U121</f>
        <v>30191609.175079398</v>
      </c>
    </row>
    <row r="122" spans="1:4">
      <c r="A122" s="20">
        <v>42005</v>
      </c>
      <c r="B122" s="26">
        <f t="shared" si="3"/>
        <v>2015</v>
      </c>
      <c r="C122" s="23"/>
      <c r="D122" s="16">
        <f>'Normalized Monthly Data'!U122</f>
        <v>30103137.126954332</v>
      </c>
    </row>
    <row r="123" spans="1:4">
      <c r="A123" s="17">
        <v>42036</v>
      </c>
      <c r="B123" s="25">
        <f t="shared" si="3"/>
        <v>2015</v>
      </c>
      <c r="C123" s="23"/>
      <c r="D123" s="16">
        <f>'Normalized Monthly Data'!U123</f>
        <v>28473155.830754083</v>
      </c>
    </row>
    <row r="124" spans="1:4">
      <c r="A124" s="20">
        <v>42064</v>
      </c>
      <c r="B124" s="26">
        <f t="shared" si="3"/>
        <v>2015</v>
      </c>
      <c r="D124" s="16">
        <f>'Normalized Monthly Data'!U124</f>
        <v>30976524.525473535</v>
      </c>
    </row>
    <row r="125" spans="1:4">
      <c r="A125" s="17">
        <v>42095</v>
      </c>
      <c r="B125" s="25">
        <f t="shared" si="3"/>
        <v>2015</v>
      </c>
      <c r="D125" s="16">
        <f>'Normalized Monthly Data'!U125</f>
        <v>29220164.199303281</v>
      </c>
    </row>
    <row r="126" spans="1:4">
      <c r="A126" s="20">
        <v>42125</v>
      </c>
      <c r="B126" s="26">
        <f t="shared" si="3"/>
        <v>2015</v>
      </c>
      <c r="D126" s="16">
        <f>'Normalized Monthly Data'!U126</f>
        <v>29620237.579296041</v>
      </c>
    </row>
    <row r="127" spans="1:4">
      <c r="A127" s="17">
        <v>42156</v>
      </c>
      <c r="B127" s="25">
        <f t="shared" si="3"/>
        <v>2015</v>
      </c>
      <c r="D127" s="16">
        <f>'Normalized Monthly Data'!U127</f>
        <v>31305186.771832868</v>
      </c>
    </row>
    <row r="128" spans="1:4">
      <c r="A128" s="20">
        <v>42186</v>
      </c>
      <c r="B128" s="26">
        <f t="shared" si="3"/>
        <v>2015</v>
      </c>
      <c r="D128" s="16">
        <f>'Normalized Monthly Data'!U128</f>
        <v>32418516.195104733</v>
      </c>
    </row>
    <row r="129" spans="1:4">
      <c r="A129" s="17">
        <v>42217</v>
      </c>
      <c r="B129" s="25">
        <f t="shared" si="3"/>
        <v>2015</v>
      </c>
      <c r="D129" s="16">
        <f>'Normalized Monthly Data'!U129</f>
        <v>30290150.582537316</v>
      </c>
    </row>
    <row r="130" spans="1:4">
      <c r="A130" s="20">
        <v>42248</v>
      </c>
      <c r="B130" s="26">
        <f t="shared" ref="B130:B133" si="4">YEAR(A130)</f>
        <v>2015</v>
      </c>
      <c r="D130" s="16">
        <f>'Normalized Monthly Data'!U130</f>
        <v>31163608.502676986</v>
      </c>
    </row>
    <row r="131" spans="1:4">
      <c r="A131" s="17">
        <v>42278</v>
      </c>
      <c r="B131" s="25">
        <f t="shared" si="4"/>
        <v>2015</v>
      </c>
      <c r="D131" s="16">
        <f>'Normalized Monthly Data'!U131</f>
        <v>30554157.464187004</v>
      </c>
    </row>
    <row r="132" spans="1:4">
      <c r="A132" s="20">
        <v>42309</v>
      </c>
      <c r="B132" s="26">
        <f t="shared" si="4"/>
        <v>2015</v>
      </c>
      <c r="D132" s="16">
        <f>'Normalized Monthly Data'!U132</f>
        <v>30923582.841159612</v>
      </c>
    </row>
    <row r="133" spans="1:4">
      <c r="A133" s="17">
        <v>42339</v>
      </c>
      <c r="B133" s="25">
        <f t="shared" si="4"/>
        <v>2015</v>
      </c>
      <c r="D133" s="16">
        <f>'Normalized Monthly Data'!U133</f>
        <v>30304558.609801263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Admin</vt:lpstr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Rate Class kWh Forecast</vt:lpstr>
      <vt:lpstr>Rate Class kW Forecast</vt:lpstr>
      <vt:lpstr>const</vt:lpstr>
      <vt:lpstr>Increment</vt:lpstr>
      <vt:lpstr>LondonCDD</vt:lpstr>
      <vt:lpstr>LondonHDD</vt:lpstr>
      <vt:lpstr>LONFTE</vt:lpstr>
      <vt:lpstr>PeakDays</vt:lpstr>
      <vt:lpstr>'Rate Class kW Forecast'!Print_Area</vt:lpstr>
      <vt:lpstr>Shoulder1</vt:lpstr>
      <vt:lpstr>WorkDays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Debbie Reece</cp:lastModifiedBy>
  <cp:lastPrinted>2014-08-28T21:21:01Z</cp:lastPrinted>
  <dcterms:created xsi:type="dcterms:W3CDTF">2013-12-10T17:59:21Z</dcterms:created>
  <dcterms:modified xsi:type="dcterms:W3CDTF">2014-08-28T21:21:14Z</dcterms:modified>
</cp:coreProperties>
</file>