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hidePivotFieldList="1" defaultThemeVersion="124226"/>
  <bookViews>
    <workbookView xWindow="480" yWindow="90" windowWidth="18195" windowHeight="7230" tabRatio="730" firstSheet="9" activeTab="12"/>
  </bookViews>
  <sheets>
    <sheet name="Admin" sheetId="13" r:id="rId1"/>
    <sheet name="Monthly Data" sheetId="1" r:id="rId2"/>
    <sheet name="OLS Model" sheetId="2" r:id="rId3"/>
    <sheet name="Predicted Monthly Data" sheetId="31" r:id="rId4"/>
    <sheet name="Predicted Monthly Data Summ" sheetId="32" r:id="rId5"/>
    <sheet name="PredictedAnnualDataSumm" sheetId="35" r:id="rId6"/>
    <sheet name="PredictedAnnualDataSumm2" sheetId="36" r:id="rId7"/>
    <sheet name="Normalized Monthly Data" sheetId="33" r:id="rId8"/>
    <sheet name="Normalized Monthly Data Summ" sheetId="34" r:id="rId9"/>
    <sheet name="NormalizedAnnualDataSumm" sheetId="37" r:id="rId10"/>
    <sheet name="NormalizedAnnualDataSumm2" sheetId="38" r:id="rId11"/>
    <sheet name="Rate Class kWh Forecast" sheetId="40" r:id="rId12"/>
    <sheet name="Rate Class kW Forecast" sheetId="43" r:id="rId13"/>
  </sheets>
  <definedNames>
    <definedName name="const">'OLS Model'!$B$5</definedName>
    <definedName name="Increment">'OLS Model'!$B$12</definedName>
    <definedName name="LondonCDD">'OLS Model'!$B$7</definedName>
    <definedName name="LondonHDD">'OLS Model'!$B$6</definedName>
    <definedName name="LONFTE">'OLS Model'!$B$8</definedName>
    <definedName name="PeakDays">'OLS Model'!$B$9</definedName>
    <definedName name="_xlnm.Print_Area" localSheetId="12">'Rate Class kW Forecast'!$A$1:$E$32</definedName>
    <definedName name="Shoulder1">'OLS Model'!$B$11</definedName>
    <definedName name="WorkDays">'OLS Model'!$B$10</definedName>
  </definedNames>
  <calcPr calcId="125725"/>
  <pivotCaches>
    <pivotCache cacheId="0" r:id="rId14"/>
    <pivotCache cacheId="1" r:id="rId15"/>
    <pivotCache cacheId="2" r:id="rId16"/>
  </pivotCaches>
</workbook>
</file>

<file path=xl/calcChain.xml><?xml version="1.0" encoding="utf-8"?>
<calcChain xmlns="http://schemas.openxmlformats.org/spreadsheetml/2006/main">
  <c r="C25" i="43"/>
  <c r="C23"/>
  <c r="C24"/>
  <c r="C11"/>
  <c r="C10"/>
  <c r="C9"/>
  <c r="C8"/>
  <c r="C7"/>
  <c r="C6"/>
  <c r="C5"/>
  <c r="C4"/>
  <c r="C3"/>
  <c r="B109" i="33" l="1"/>
  <c r="B108"/>
  <c r="B107"/>
  <c r="C107" i="34" s="1"/>
  <c r="B106" i="33"/>
  <c r="B105"/>
  <c r="B104"/>
  <c r="B103"/>
  <c r="C103" i="34" s="1"/>
  <c r="B102" i="33"/>
  <c r="C102" i="34" s="1"/>
  <c r="B101" i="33"/>
  <c r="B100"/>
  <c r="B99"/>
  <c r="C99" i="34" s="1"/>
  <c r="B98" i="33"/>
  <c r="C98" i="34" s="1"/>
  <c r="B97" i="33"/>
  <c r="C97" i="34" s="1"/>
  <c r="B96" i="33"/>
  <c r="B95"/>
  <c r="C95" i="34" s="1"/>
  <c r="B94" i="33"/>
  <c r="B93"/>
  <c r="B92"/>
  <c r="B91"/>
  <c r="C91" i="34" s="1"/>
  <c r="B90" i="33"/>
  <c r="B89"/>
  <c r="B88"/>
  <c r="B87"/>
  <c r="C87" i="34" s="1"/>
  <c r="B86" i="33"/>
  <c r="C86" i="34" s="1"/>
  <c r="B85" i="33"/>
  <c r="B84"/>
  <c r="B83"/>
  <c r="C83" i="34" s="1"/>
  <c r="B82" i="33"/>
  <c r="C82" i="34" s="1"/>
  <c r="B81" i="33"/>
  <c r="C81" i="34" s="1"/>
  <c r="B80" i="33"/>
  <c r="B79"/>
  <c r="C79" i="34" s="1"/>
  <c r="B78" i="33"/>
  <c r="B77"/>
  <c r="B76"/>
  <c r="B75"/>
  <c r="C75" i="34" s="1"/>
  <c r="B74" i="33"/>
  <c r="B73"/>
  <c r="B72"/>
  <c r="B71"/>
  <c r="C71" i="34" s="1"/>
  <c r="B70" i="33"/>
  <c r="C70" i="34" s="1"/>
  <c r="B69" i="33"/>
  <c r="B68"/>
  <c r="B67"/>
  <c r="C67" i="34" s="1"/>
  <c r="B66" i="33"/>
  <c r="C66" i="34" s="1"/>
  <c r="B65" i="33"/>
  <c r="C65" i="34" s="1"/>
  <c r="B64" i="33"/>
  <c r="B63"/>
  <c r="C63" i="34" s="1"/>
  <c r="B62" i="33"/>
  <c r="B61"/>
  <c r="B60"/>
  <c r="B59"/>
  <c r="C59" i="34" s="1"/>
  <c r="B58" i="33"/>
  <c r="B57"/>
  <c r="B56"/>
  <c r="B55"/>
  <c r="C55" i="34" s="1"/>
  <c r="B54" i="33"/>
  <c r="C54" i="34" s="1"/>
  <c r="B53" i="33"/>
  <c r="B52"/>
  <c r="B51"/>
  <c r="C51" i="34" s="1"/>
  <c r="B50" i="33"/>
  <c r="C50" i="34" s="1"/>
  <c r="B49" i="33"/>
  <c r="C49" i="34" s="1"/>
  <c r="B48" i="33"/>
  <c r="B47"/>
  <c r="C47" i="34" s="1"/>
  <c r="B46" i="33"/>
  <c r="B45"/>
  <c r="B44"/>
  <c r="B43"/>
  <c r="C43" i="34" s="1"/>
  <c r="B42" i="33"/>
  <c r="B41"/>
  <c r="B40"/>
  <c r="B39"/>
  <c r="C39" i="34" s="1"/>
  <c r="B38" i="33"/>
  <c r="C38" i="34" s="1"/>
  <c r="B37" i="33"/>
  <c r="B36"/>
  <c r="B35"/>
  <c r="C35" i="34" s="1"/>
  <c r="B34" i="33"/>
  <c r="C34" i="34" s="1"/>
  <c r="B33" i="33"/>
  <c r="C33" i="34" s="1"/>
  <c r="B32" i="33"/>
  <c r="B31"/>
  <c r="C31" i="34" s="1"/>
  <c r="B30" i="33"/>
  <c r="B29"/>
  <c r="B28"/>
  <c r="B27"/>
  <c r="C27" i="34" s="1"/>
  <c r="B26" i="33"/>
  <c r="B25"/>
  <c r="B24"/>
  <c r="B23"/>
  <c r="C23" i="34" s="1"/>
  <c r="B22" i="33"/>
  <c r="C22" i="34" s="1"/>
  <c r="B21" i="33"/>
  <c r="B20"/>
  <c r="B19"/>
  <c r="C19" i="34" s="1"/>
  <c r="B18" i="33"/>
  <c r="C18" i="34" s="1"/>
  <c r="B17" i="33"/>
  <c r="C17" i="34" s="1"/>
  <c r="B16" i="33"/>
  <c r="B15"/>
  <c r="C15" i="34" s="1"/>
  <c r="B14" i="33"/>
  <c r="B13"/>
  <c r="B12"/>
  <c r="B11"/>
  <c r="C11" i="34" s="1"/>
  <c r="B10" i="33"/>
  <c r="B9"/>
  <c r="B8"/>
  <c r="B7"/>
  <c r="C7" i="34" s="1"/>
  <c r="B6" i="33"/>
  <c r="C6" i="34" s="1"/>
  <c r="B5" i="33"/>
  <c r="B4"/>
  <c r="B3"/>
  <c r="C3" i="34" s="1"/>
  <c r="B2" i="33"/>
  <c r="C2" i="34" s="1"/>
  <c r="C109"/>
  <c r="C108"/>
  <c r="C106"/>
  <c r="C105"/>
  <c r="C104"/>
  <c r="C101"/>
  <c r="C100"/>
  <c r="C96"/>
  <c r="C94"/>
  <c r="C93"/>
  <c r="C92"/>
  <c r="C90"/>
  <c r="C89"/>
  <c r="C88"/>
  <c r="C85"/>
  <c r="C84"/>
  <c r="C80"/>
  <c r="C78"/>
  <c r="C77"/>
  <c r="C76"/>
  <c r="C74"/>
  <c r="C73"/>
  <c r="C72"/>
  <c r="C69"/>
  <c r="C68"/>
  <c r="C64"/>
  <c r="C62"/>
  <c r="C61"/>
  <c r="C60"/>
  <c r="C58"/>
  <c r="C57"/>
  <c r="C56"/>
  <c r="C53"/>
  <c r="C52"/>
  <c r="C48"/>
  <c r="C46"/>
  <c r="C45"/>
  <c r="C44"/>
  <c r="C42"/>
  <c r="C41"/>
  <c r="C40"/>
  <c r="C37"/>
  <c r="C36"/>
  <c r="C32"/>
  <c r="C30"/>
  <c r="C29"/>
  <c r="C28"/>
  <c r="C26"/>
  <c r="C25"/>
  <c r="C24"/>
  <c r="C21"/>
  <c r="C20"/>
  <c r="C16"/>
  <c r="C14"/>
  <c r="C13"/>
  <c r="C12"/>
  <c r="C10"/>
  <c r="C9"/>
  <c r="C8"/>
  <c r="C5"/>
  <c r="C4"/>
  <c r="C109" i="32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D11" i="38"/>
  <c r="D7"/>
  <c r="B11"/>
  <c r="B9"/>
  <c r="B4"/>
  <c r="D12"/>
  <c r="D8"/>
  <c r="B6"/>
  <c r="B8"/>
  <c r="D13"/>
  <c r="D9"/>
  <c r="D5"/>
  <c r="B10"/>
  <c r="B12"/>
  <c r="D14"/>
  <c r="D6"/>
  <c r="B7"/>
  <c r="D4"/>
  <c r="D10"/>
  <c r="B5"/>
  <c r="B4" i="40" l="1"/>
  <c r="B24"/>
  <c r="B18"/>
  <c r="B6"/>
  <c r="B20"/>
  <c r="C20" s="1"/>
  <c r="B28"/>
  <c r="C28" s="1"/>
  <c r="B11"/>
  <c r="B9"/>
  <c r="B19"/>
  <c r="C19" s="1"/>
  <c r="B23"/>
  <c r="B27"/>
  <c r="B7"/>
  <c r="B5"/>
  <c r="B22"/>
  <c r="B26"/>
  <c r="B3"/>
  <c r="B8"/>
  <c r="B10"/>
  <c r="B21"/>
  <c r="B25"/>
  <c r="E6" i="38"/>
  <c r="E7"/>
  <c r="E8"/>
  <c r="E9"/>
  <c r="E10"/>
  <c r="E11"/>
  <c r="E12"/>
  <c r="E13"/>
  <c r="E14"/>
  <c r="E5"/>
  <c r="C6"/>
  <c r="C7"/>
  <c r="C8"/>
  <c r="C9"/>
  <c r="C10"/>
  <c r="C11"/>
  <c r="C12"/>
  <c r="C5"/>
  <c r="B2" i="34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R2" i="33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Q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P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K2"/>
  <c r="S2" s="1"/>
  <c r="D2" i="34" s="1"/>
  <c r="K3" i="33"/>
  <c r="S3" s="1"/>
  <c r="D3" i="34" s="1"/>
  <c r="K4" i="33"/>
  <c r="S4" s="1"/>
  <c r="D4" i="34" s="1"/>
  <c r="K5" i="33"/>
  <c r="S5" s="1"/>
  <c r="D5" i="34" s="1"/>
  <c r="K6" i="33"/>
  <c r="S6" s="1"/>
  <c r="D6" i="34" s="1"/>
  <c r="K7" i="33"/>
  <c r="S7" s="1"/>
  <c r="D7" i="34" s="1"/>
  <c r="K8" i="33"/>
  <c r="S8" s="1"/>
  <c r="D8" i="34" s="1"/>
  <c r="K9" i="33"/>
  <c r="S9" s="1"/>
  <c r="D9" i="34" s="1"/>
  <c r="K10" i="33"/>
  <c r="S10" s="1"/>
  <c r="D10" i="34" s="1"/>
  <c r="K11" i="33"/>
  <c r="S11" s="1"/>
  <c r="D11" i="34" s="1"/>
  <c r="K12" i="33"/>
  <c r="S12" s="1"/>
  <c r="D12" i="34" s="1"/>
  <c r="K13" i="33"/>
  <c r="S13" s="1"/>
  <c r="D13" i="34" s="1"/>
  <c r="K14" i="33"/>
  <c r="S14" s="1"/>
  <c r="D14" i="34" s="1"/>
  <c r="K15" i="33"/>
  <c r="S15" s="1"/>
  <c r="D15" i="34" s="1"/>
  <c r="K16" i="33"/>
  <c r="S16" s="1"/>
  <c r="D16" i="34" s="1"/>
  <c r="K17" i="33"/>
  <c r="S17" s="1"/>
  <c r="D17" i="34" s="1"/>
  <c r="K18" i="33"/>
  <c r="S18" s="1"/>
  <c r="D18" i="34" s="1"/>
  <c r="K19" i="33"/>
  <c r="S19" s="1"/>
  <c r="D19" i="34" s="1"/>
  <c r="K20" i="33"/>
  <c r="S20" s="1"/>
  <c r="D20" i="34" s="1"/>
  <c r="K21" i="33"/>
  <c r="S21" s="1"/>
  <c r="D21" i="34" s="1"/>
  <c r="K22" i="33"/>
  <c r="S22" s="1"/>
  <c r="D22" i="34" s="1"/>
  <c r="K23" i="33"/>
  <c r="S23" s="1"/>
  <c r="D23" i="34" s="1"/>
  <c r="K24" i="33"/>
  <c r="S24" s="1"/>
  <c r="D24" i="34" s="1"/>
  <c r="K25" i="33"/>
  <c r="S25" s="1"/>
  <c r="D25" i="34" s="1"/>
  <c r="K26" i="33"/>
  <c r="S26" s="1"/>
  <c r="D26" i="34" s="1"/>
  <c r="K27" i="33"/>
  <c r="S27" s="1"/>
  <c r="D27" i="34" s="1"/>
  <c r="K28" i="33"/>
  <c r="S28" s="1"/>
  <c r="D28" i="34" s="1"/>
  <c r="K29" i="33"/>
  <c r="S29" s="1"/>
  <c r="D29" i="34" s="1"/>
  <c r="K30" i="33"/>
  <c r="S30" s="1"/>
  <c r="D30" i="34" s="1"/>
  <c r="K31" i="33"/>
  <c r="S31" s="1"/>
  <c r="D31" i="34" s="1"/>
  <c r="K32" i="33"/>
  <c r="S32" s="1"/>
  <c r="D32" i="34" s="1"/>
  <c r="K33" i="33"/>
  <c r="S33" s="1"/>
  <c r="D33" i="34" s="1"/>
  <c r="K34" i="33"/>
  <c r="S34" s="1"/>
  <c r="D34" i="34" s="1"/>
  <c r="K35" i="33"/>
  <c r="S35" s="1"/>
  <c r="D35" i="34" s="1"/>
  <c r="K36" i="33"/>
  <c r="S36" s="1"/>
  <c r="D36" i="34" s="1"/>
  <c r="K37" i="33"/>
  <c r="S37" s="1"/>
  <c r="D37" i="34" s="1"/>
  <c r="K38" i="33"/>
  <c r="S38" s="1"/>
  <c r="D38" i="34" s="1"/>
  <c r="K39" i="33"/>
  <c r="S39" s="1"/>
  <c r="D39" i="34" s="1"/>
  <c r="K40" i="33"/>
  <c r="S40" s="1"/>
  <c r="D40" i="34" s="1"/>
  <c r="K41" i="33"/>
  <c r="S41" s="1"/>
  <c r="D41" i="34" s="1"/>
  <c r="K42" i="33"/>
  <c r="S42" s="1"/>
  <c r="D42" i="34" s="1"/>
  <c r="K43" i="33"/>
  <c r="S43" s="1"/>
  <c r="D43" i="34" s="1"/>
  <c r="K44" i="33"/>
  <c r="S44" s="1"/>
  <c r="D44" i="34" s="1"/>
  <c r="K45" i="33"/>
  <c r="S45" s="1"/>
  <c r="D45" i="34" s="1"/>
  <c r="K46" i="33"/>
  <c r="S46" s="1"/>
  <c r="D46" i="34" s="1"/>
  <c r="K47" i="33"/>
  <c r="S47" s="1"/>
  <c r="D47" i="34" s="1"/>
  <c r="K48" i="33"/>
  <c r="S48" s="1"/>
  <c r="D48" i="34" s="1"/>
  <c r="K49" i="33"/>
  <c r="S49" s="1"/>
  <c r="D49" i="34" s="1"/>
  <c r="K50" i="33"/>
  <c r="S50" s="1"/>
  <c r="D50" i="34" s="1"/>
  <c r="K51" i="33"/>
  <c r="S51" s="1"/>
  <c r="D51" i="34" s="1"/>
  <c r="K52" i="33"/>
  <c r="S52" s="1"/>
  <c r="D52" i="34" s="1"/>
  <c r="K53" i="33"/>
  <c r="S53" s="1"/>
  <c r="D53" i="34" s="1"/>
  <c r="K54" i="33"/>
  <c r="S54" s="1"/>
  <c r="D54" i="34" s="1"/>
  <c r="K55" i="33"/>
  <c r="S55" s="1"/>
  <c r="D55" i="34" s="1"/>
  <c r="K56" i="33"/>
  <c r="S56" s="1"/>
  <c r="D56" i="34" s="1"/>
  <c r="K57" i="33"/>
  <c r="S57" s="1"/>
  <c r="D57" i="34" s="1"/>
  <c r="K58" i="33"/>
  <c r="S58" s="1"/>
  <c r="D58" i="34" s="1"/>
  <c r="K59" i="33"/>
  <c r="S59" s="1"/>
  <c r="D59" i="34" s="1"/>
  <c r="K60" i="33"/>
  <c r="S60" s="1"/>
  <c r="D60" i="34" s="1"/>
  <c r="K61" i="33"/>
  <c r="S61" s="1"/>
  <c r="D61" i="34" s="1"/>
  <c r="K62" i="33"/>
  <c r="S62" s="1"/>
  <c r="D62" i="34" s="1"/>
  <c r="K63" i="33"/>
  <c r="S63" s="1"/>
  <c r="D63" i="34" s="1"/>
  <c r="K64" i="33"/>
  <c r="S64" s="1"/>
  <c r="D64" i="34" s="1"/>
  <c r="K65" i="33"/>
  <c r="S65" s="1"/>
  <c r="D65" i="34" s="1"/>
  <c r="K66" i="33"/>
  <c r="S66" s="1"/>
  <c r="D66" i="34" s="1"/>
  <c r="K67" i="33"/>
  <c r="S67" s="1"/>
  <c r="D67" i="34" s="1"/>
  <c r="K68" i="33"/>
  <c r="S68" s="1"/>
  <c r="D68" i="34" s="1"/>
  <c r="K69" i="33"/>
  <c r="S69" s="1"/>
  <c r="D69" i="34" s="1"/>
  <c r="K70" i="33"/>
  <c r="S70" s="1"/>
  <c r="D70" i="34" s="1"/>
  <c r="K71" i="33"/>
  <c r="S71" s="1"/>
  <c r="D71" i="34" s="1"/>
  <c r="K72" i="33"/>
  <c r="S72" s="1"/>
  <c r="D72" i="34" s="1"/>
  <c r="K73" i="33"/>
  <c r="S73" s="1"/>
  <c r="D73" i="34" s="1"/>
  <c r="K74" i="33"/>
  <c r="K75"/>
  <c r="S75" s="1"/>
  <c r="D75" i="34" s="1"/>
  <c r="K76" i="33"/>
  <c r="S76" s="1"/>
  <c r="D76" i="34" s="1"/>
  <c r="K77" i="33"/>
  <c r="S77" s="1"/>
  <c r="D77" i="34" s="1"/>
  <c r="K78" i="33"/>
  <c r="S78" s="1"/>
  <c r="D78" i="34" s="1"/>
  <c r="K79" i="33"/>
  <c r="S79" s="1"/>
  <c r="D79" i="34" s="1"/>
  <c r="K80" i="33"/>
  <c r="S80" s="1"/>
  <c r="D80" i="34" s="1"/>
  <c r="K81" i="33"/>
  <c r="S81" s="1"/>
  <c r="D81" i="34" s="1"/>
  <c r="K82" i="33"/>
  <c r="S82" s="1"/>
  <c r="D82" i="34" s="1"/>
  <c r="K83" i="33"/>
  <c r="S83" s="1"/>
  <c r="D83" i="34" s="1"/>
  <c r="K84" i="33"/>
  <c r="S84" s="1"/>
  <c r="D84" i="34" s="1"/>
  <c r="K85" i="33"/>
  <c r="S85" s="1"/>
  <c r="D85" i="34" s="1"/>
  <c r="K86" i="33"/>
  <c r="S86" s="1"/>
  <c r="D86" i="34" s="1"/>
  <c r="K87" i="33"/>
  <c r="S87" s="1"/>
  <c r="D87" i="34" s="1"/>
  <c r="K88" i="33"/>
  <c r="S88" s="1"/>
  <c r="D88" i="34" s="1"/>
  <c r="K89" i="33"/>
  <c r="S89" s="1"/>
  <c r="D89" i="34" s="1"/>
  <c r="K90" i="33"/>
  <c r="K91"/>
  <c r="S91" s="1"/>
  <c r="D91" i="34" s="1"/>
  <c r="K92" i="33"/>
  <c r="S92" s="1"/>
  <c r="D92" i="34" s="1"/>
  <c r="K93" i="33"/>
  <c r="S93" s="1"/>
  <c r="D93" i="34" s="1"/>
  <c r="K94" i="33"/>
  <c r="S94" s="1"/>
  <c r="D94" i="34" s="1"/>
  <c r="K95" i="33"/>
  <c r="S95" s="1"/>
  <c r="D95" i="34" s="1"/>
  <c r="K96" i="33"/>
  <c r="S96" s="1"/>
  <c r="D96" i="34" s="1"/>
  <c r="K97" i="33"/>
  <c r="S97" s="1"/>
  <c r="D97" i="34" s="1"/>
  <c r="K98" i="33"/>
  <c r="S98" s="1"/>
  <c r="D98" i="34" s="1"/>
  <c r="K99" i="33"/>
  <c r="S99" s="1"/>
  <c r="D99" i="34" s="1"/>
  <c r="K100" i="33"/>
  <c r="S100" s="1"/>
  <c r="D100" i="34" s="1"/>
  <c r="K101" i="33"/>
  <c r="S101" s="1"/>
  <c r="D101" i="34" s="1"/>
  <c r="K102" i="33"/>
  <c r="S102" s="1"/>
  <c r="D102" i="34" s="1"/>
  <c r="K103" i="33"/>
  <c r="S103" s="1"/>
  <c r="D103" i="34" s="1"/>
  <c r="K104" i="33"/>
  <c r="S104" s="1"/>
  <c r="D104" i="34" s="1"/>
  <c r="K105" i="33"/>
  <c r="S105" s="1"/>
  <c r="D105" i="34" s="1"/>
  <c r="K106" i="33"/>
  <c r="S106" s="1"/>
  <c r="D106" i="34" s="1"/>
  <c r="K107" i="33"/>
  <c r="S107" s="1"/>
  <c r="D107" i="34" s="1"/>
  <c r="K108" i="33"/>
  <c r="S108" s="1"/>
  <c r="D108" i="34" s="1"/>
  <c r="K109" i="33"/>
  <c r="S109" s="1"/>
  <c r="D109" i="34" s="1"/>
  <c r="K110" i="33"/>
  <c r="S110" s="1"/>
  <c r="D110" i="34" s="1"/>
  <c r="K111" i="33"/>
  <c r="S111" s="1"/>
  <c r="D111" i="34" s="1"/>
  <c r="K112" i="33"/>
  <c r="K113"/>
  <c r="S113" s="1"/>
  <c r="D113" i="34" s="1"/>
  <c r="K114" i="33"/>
  <c r="S114" s="1"/>
  <c r="D114" i="34" s="1"/>
  <c r="K115" i="33"/>
  <c r="S115" s="1"/>
  <c r="D115" i="34" s="1"/>
  <c r="K116" i="33"/>
  <c r="S116" s="1"/>
  <c r="D116" i="34" s="1"/>
  <c r="K117" i="33"/>
  <c r="S117" s="1"/>
  <c r="D117" i="34" s="1"/>
  <c r="K118" i="33"/>
  <c r="S118" s="1"/>
  <c r="D118" i="34" s="1"/>
  <c r="K119" i="33"/>
  <c r="S119" s="1"/>
  <c r="D119" i="34" s="1"/>
  <c r="K120" i="33"/>
  <c r="K121"/>
  <c r="S121" s="1"/>
  <c r="D121" i="34" s="1"/>
  <c r="K122" i="33"/>
  <c r="S122" s="1"/>
  <c r="D122" i="34" s="1"/>
  <c r="K123" i="33"/>
  <c r="S123" s="1"/>
  <c r="D123" i="34" s="1"/>
  <c r="K124" i="33"/>
  <c r="S124" s="1"/>
  <c r="D124" i="34" s="1"/>
  <c r="K125" i="33"/>
  <c r="S125" s="1"/>
  <c r="D125" i="34" s="1"/>
  <c r="K126" i="33"/>
  <c r="S126" s="1"/>
  <c r="D126" i="34" s="1"/>
  <c r="K127" i="33"/>
  <c r="S127" s="1"/>
  <c r="D127" i="34" s="1"/>
  <c r="K128" i="33"/>
  <c r="S128" s="1"/>
  <c r="D128" i="34" s="1"/>
  <c r="K129" i="33"/>
  <c r="S129" s="1"/>
  <c r="D129" i="34" s="1"/>
  <c r="K130" i="33"/>
  <c r="S130" s="1"/>
  <c r="D130" i="34" s="1"/>
  <c r="K131" i="33"/>
  <c r="S131" s="1"/>
  <c r="D131" i="34" s="1"/>
  <c r="K132" i="33"/>
  <c r="S132" s="1"/>
  <c r="D132" i="34" s="1"/>
  <c r="K133" i="33"/>
  <c r="S133" s="1"/>
  <c r="D133" i="34" s="1"/>
  <c r="D13" i="35"/>
  <c r="B2" i="3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R2" i="31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Q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P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K2"/>
  <c r="S2" s="1"/>
  <c r="D2" i="32" s="1"/>
  <c r="E2" s="1"/>
  <c r="K3" i="31"/>
  <c r="S3" s="1"/>
  <c r="D3" i="32" s="1"/>
  <c r="E3" s="1"/>
  <c r="K4" i="31"/>
  <c r="S4" s="1"/>
  <c r="D4" i="32" s="1"/>
  <c r="E4" s="1"/>
  <c r="K5" i="31"/>
  <c r="S5" s="1"/>
  <c r="D5" i="32" s="1"/>
  <c r="E5" s="1"/>
  <c r="K6" i="31"/>
  <c r="S6" s="1"/>
  <c r="D6" i="32" s="1"/>
  <c r="E6" s="1"/>
  <c r="K7" i="31"/>
  <c r="S7" s="1"/>
  <c r="D7" i="32" s="1"/>
  <c r="E7" s="1"/>
  <c r="K8" i="31"/>
  <c r="S8" s="1"/>
  <c r="D8" i="32" s="1"/>
  <c r="E8" s="1"/>
  <c r="K9" i="31"/>
  <c r="S9" s="1"/>
  <c r="D9" i="32" s="1"/>
  <c r="E9" s="1"/>
  <c r="K10" i="31"/>
  <c r="S10" s="1"/>
  <c r="D10" i="32" s="1"/>
  <c r="E10" s="1"/>
  <c r="K11" i="31"/>
  <c r="S11" s="1"/>
  <c r="D11" i="32" s="1"/>
  <c r="E11" s="1"/>
  <c r="K12" i="31"/>
  <c r="S12" s="1"/>
  <c r="D12" i="32" s="1"/>
  <c r="E12" s="1"/>
  <c r="K13" i="31"/>
  <c r="S13" s="1"/>
  <c r="D13" i="32" s="1"/>
  <c r="E13" s="1"/>
  <c r="K14" i="31"/>
  <c r="S14" s="1"/>
  <c r="D14" i="32" s="1"/>
  <c r="E14" s="1"/>
  <c r="K15" i="31"/>
  <c r="S15" s="1"/>
  <c r="D15" i="32" s="1"/>
  <c r="E15" s="1"/>
  <c r="K16" i="31"/>
  <c r="S16" s="1"/>
  <c r="D16" i="32" s="1"/>
  <c r="E16" s="1"/>
  <c r="K17" i="31"/>
  <c r="S17" s="1"/>
  <c r="D17" i="32" s="1"/>
  <c r="E17" s="1"/>
  <c r="K18" i="31"/>
  <c r="S18" s="1"/>
  <c r="D18" i="32" s="1"/>
  <c r="E18" s="1"/>
  <c r="K19" i="31"/>
  <c r="S19" s="1"/>
  <c r="D19" i="32" s="1"/>
  <c r="E19" s="1"/>
  <c r="K20" i="31"/>
  <c r="S20" s="1"/>
  <c r="D20" i="32" s="1"/>
  <c r="E20" s="1"/>
  <c r="K21" i="31"/>
  <c r="S21" s="1"/>
  <c r="D21" i="32" s="1"/>
  <c r="E21" s="1"/>
  <c r="K22" i="31"/>
  <c r="S22" s="1"/>
  <c r="D22" i="32" s="1"/>
  <c r="E22" s="1"/>
  <c r="K23" i="31"/>
  <c r="S23" s="1"/>
  <c r="D23" i="32" s="1"/>
  <c r="E23" s="1"/>
  <c r="K24" i="31"/>
  <c r="S24" s="1"/>
  <c r="D24" i="32" s="1"/>
  <c r="E24" s="1"/>
  <c r="K25" i="31"/>
  <c r="S25" s="1"/>
  <c r="D25" i="32" s="1"/>
  <c r="E25" s="1"/>
  <c r="K26" i="31"/>
  <c r="S26" s="1"/>
  <c r="D26" i="32" s="1"/>
  <c r="E26" s="1"/>
  <c r="K27" i="31"/>
  <c r="S27" s="1"/>
  <c r="D27" i="32" s="1"/>
  <c r="E27" s="1"/>
  <c r="K28" i="31"/>
  <c r="S28" s="1"/>
  <c r="D28" i="32" s="1"/>
  <c r="E28" s="1"/>
  <c r="K29" i="31"/>
  <c r="S29" s="1"/>
  <c r="D29" i="32" s="1"/>
  <c r="E29" s="1"/>
  <c r="K30" i="31"/>
  <c r="S30" s="1"/>
  <c r="D30" i="32" s="1"/>
  <c r="E30" s="1"/>
  <c r="K31" i="31"/>
  <c r="S31" s="1"/>
  <c r="D31" i="32" s="1"/>
  <c r="E31" s="1"/>
  <c r="K32" i="31"/>
  <c r="S32" s="1"/>
  <c r="D32" i="32" s="1"/>
  <c r="E32" s="1"/>
  <c r="K33" i="31"/>
  <c r="S33" s="1"/>
  <c r="D33" i="32" s="1"/>
  <c r="E33" s="1"/>
  <c r="K34" i="31"/>
  <c r="S34" s="1"/>
  <c r="D34" i="32" s="1"/>
  <c r="E34" s="1"/>
  <c r="K35" i="31"/>
  <c r="S35" s="1"/>
  <c r="D35" i="32" s="1"/>
  <c r="E35" s="1"/>
  <c r="K36" i="31"/>
  <c r="S36" s="1"/>
  <c r="D36" i="32" s="1"/>
  <c r="E36" s="1"/>
  <c r="K37" i="31"/>
  <c r="S37" s="1"/>
  <c r="D37" i="32" s="1"/>
  <c r="E37" s="1"/>
  <c r="K38" i="31"/>
  <c r="S38" s="1"/>
  <c r="D38" i="32" s="1"/>
  <c r="E38" s="1"/>
  <c r="K39" i="31"/>
  <c r="S39" s="1"/>
  <c r="D39" i="32" s="1"/>
  <c r="E39" s="1"/>
  <c r="K40" i="31"/>
  <c r="S40" s="1"/>
  <c r="D40" i="32" s="1"/>
  <c r="E40" s="1"/>
  <c r="K41" i="31"/>
  <c r="S41" s="1"/>
  <c r="D41" i="32" s="1"/>
  <c r="E41" s="1"/>
  <c r="K42" i="31"/>
  <c r="S42" s="1"/>
  <c r="D42" i="32" s="1"/>
  <c r="E42" s="1"/>
  <c r="K43" i="31"/>
  <c r="S43" s="1"/>
  <c r="D43" i="32" s="1"/>
  <c r="E43" s="1"/>
  <c r="K44" i="31"/>
  <c r="S44" s="1"/>
  <c r="D44" i="32" s="1"/>
  <c r="E44" s="1"/>
  <c r="K45" i="31"/>
  <c r="S45" s="1"/>
  <c r="D45" i="32" s="1"/>
  <c r="E45" s="1"/>
  <c r="K46" i="31"/>
  <c r="S46" s="1"/>
  <c r="D46" i="32" s="1"/>
  <c r="E46" s="1"/>
  <c r="K47" i="31"/>
  <c r="S47" s="1"/>
  <c r="D47" i="32" s="1"/>
  <c r="E47" s="1"/>
  <c r="K48" i="31"/>
  <c r="S48" s="1"/>
  <c r="D48" i="32" s="1"/>
  <c r="E48" s="1"/>
  <c r="K49" i="31"/>
  <c r="S49" s="1"/>
  <c r="D49" i="32" s="1"/>
  <c r="E49" s="1"/>
  <c r="K50" i="31"/>
  <c r="S50" s="1"/>
  <c r="D50" i="32" s="1"/>
  <c r="E50" s="1"/>
  <c r="K51" i="31"/>
  <c r="S51" s="1"/>
  <c r="D51" i="32" s="1"/>
  <c r="E51" s="1"/>
  <c r="K52" i="31"/>
  <c r="S52" s="1"/>
  <c r="D52" i="32" s="1"/>
  <c r="E52" s="1"/>
  <c r="K53" i="31"/>
  <c r="S53" s="1"/>
  <c r="D53" i="32" s="1"/>
  <c r="E53" s="1"/>
  <c r="K54" i="31"/>
  <c r="S54" s="1"/>
  <c r="D54" i="32" s="1"/>
  <c r="E54" s="1"/>
  <c r="K55" i="31"/>
  <c r="S55" s="1"/>
  <c r="D55" i="32" s="1"/>
  <c r="E55" s="1"/>
  <c r="K56" i="31"/>
  <c r="S56" s="1"/>
  <c r="D56" i="32" s="1"/>
  <c r="E56" s="1"/>
  <c r="K57" i="31"/>
  <c r="S57" s="1"/>
  <c r="D57" i="32" s="1"/>
  <c r="E57" s="1"/>
  <c r="K58" i="31"/>
  <c r="S58" s="1"/>
  <c r="D58" i="32" s="1"/>
  <c r="E58" s="1"/>
  <c r="K59" i="31"/>
  <c r="S59" s="1"/>
  <c r="D59" i="32" s="1"/>
  <c r="E59" s="1"/>
  <c r="K60" i="31"/>
  <c r="S60" s="1"/>
  <c r="D60" i="32" s="1"/>
  <c r="E60" s="1"/>
  <c r="K61" i="31"/>
  <c r="S61" s="1"/>
  <c r="D61" i="32" s="1"/>
  <c r="E61" s="1"/>
  <c r="K62" i="31"/>
  <c r="S62" s="1"/>
  <c r="D62" i="32" s="1"/>
  <c r="E62" s="1"/>
  <c r="K63" i="31"/>
  <c r="S63" s="1"/>
  <c r="D63" i="32" s="1"/>
  <c r="E63" s="1"/>
  <c r="K64" i="31"/>
  <c r="S64" s="1"/>
  <c r="D64" i="32" s="1"/>
  <c r="E64" s="1"/>
  <c r="K65" i="31"/>
  <c r="S65" s="1"/>
  <c r="D65" i="32" s="1"/>
  <c r="E65" s="1"/>
  <c r="K66" i="31"/>
  <c r="S66" s="1"/>
  <c r="D66" i="32" s="1"/>
  <c r="E66" s="1"/>
  <c r="K67" i="31"/>
  <c r="S67" s="1"/>
  <c r="D67" i="32" s="1"/>
  <c r="E67" s="1"/>
  <c r="K68" i="31"/>
  <c r="S68" s="1"/>
  <c r="D68" i="32" s="1"/>
  <c r="E68" s="1"/>
  <c r="K69" i="31"/>
  <c r="S69" s="1"/>
  <c r="D69" i="32" s="1"/>
  <c r="E69" s="1"/>
  <c r="K70" i="31"/>
  <c r="S70" s="1"/>
  <c r="D70" i="32" s="1"/>
  <c r="E70" s="1"/>
  <c r="K71" i="31"/>
  <c r="S71" s="1"/>
  <c r="D71" i="32" s="1"/>
  <c r="E71" s="1"/>
  <c r="K72" i="31"/>
  <c r="S72" s="1"/>
  <c r="D72" i="32" s="1"/>
  <c r="E72" s="1"/>
  <c r="K73" i="31"/>
  <c r="S73" s="1"/>
  <c r="D73" i="32" s="1"/>
  <c r="E73" s="1"/>
  <c r="K74" i="31"/>
  <c r="S74" s="1"/>
  <c r="D74" i="32" s="1"/>
  <c r="E74" s="1"/>
  <c r="K75" i="31"/>
  <c r="S75" s="1"/>
  <c r="D75" i="32" s="1"/>
  <c r="E75" s="1"/>
  <c r="K76" i="31"/>
  <c r="S76" s="1"/>
  <c r="D76" i="32" s="1"/>
  <c r="E76" s="1"/>
  <c r="K77" i="31"/>
  <c r="S77" s="1"/>
  <c r="D77" i="32" s="1"/>
  <c r="E77" s="1"/>
  <c r="K78" i="31"/>
  <c r="S78" s="1"/>
  <c r="D78" i="32" s="1"/>
  <c r="E78" s="1"/>
  <c r="K79" i="31"/>
  <c r="S79" s="1"/>
  <c r="D79" i="32" s="1"/>
  <c r="E79" s="1"/>
  <c r="K80" i="31"/>
  <c r="S80" s="1"/>
  <c r="D80" i="32" s="1"/>
  <c r="E80" s="1"/>
  <c r="K81" i="31"/>
  <c r="S81" s="1"/>
  <c r="D81" i="32" s="1"/>
  <c r="E81" s="1"/>
  <c r="K82" i="31"/>
  <c r="S82" s="1"/>
  <c r="D82" i="32" s="1"/>
  <c r="E82" s="1"/>
  <c r="K83" i="31"/>
  <c r="S83" s="1"/>
  <c r="D83" i="32" s="1"/>
  <c r="E83" s="1"/>
  <c r="K84" i="31"/>
  <c r="S84" s="1"/>
  <c r="D84" i="32" s="1"/>
  <c r="E84" s="1"/>
  <c r="K85" i="31"/>
  <c r="S85" s="1"/>
  <c r="D85" i="32" s="1"/>
  <c r="E85" s="1"/>
  <c r="K86" i="31"/>
  <c r="S86" s="1"/>
  <c r="D86" i="32" s="1"/>
  <c r="E86" s="1"/>
  <c r="K87" i="31"/>
  <c r="S87" s="1"/>
  <c r="D87" i="32" s="1"/>
  <c r="E87" s="1"/>
  <c r="K88" i="31"/>
  <c r="S88" s="1"/>
  <c r="D88" i="32" s="1"/>
  <c r="E88" s="1"/>
  <c r="K89" i="31"/>
  <c r="S89" s="1"/>
  <c r="D89" i="32" s="1"/>
  <c r="E89" s="1"/>
  <c r="K90" i="31"/>
  <c r="S90" s="1"/>
  <c r="D90" i="32" s="1"/>
  <c r="E90" s="1"/>
  <c r="K91" i="31"/>
  <c r="S91" s="1"/>
  <c r="D91" i="32" s="1"/>
  <c r="E91" s="1"/>
  <c r="K92" i="31"/>
  <c r="S92" s="1"/>
  <c r="D92" i="32" s="1"/>
  <c r="E92" s="1"/>
  <c r="K93" i="31"/>
  <c r="S93" s="1"/>
  <c r="D93" i="32" s="1"/>
  <c r="E93" s="1"/>
  <c r="K94" i="31"/>
  <c r="S94" s="1"/>
  <c r="D94" i="32" s="1"/>
  <c r="E94" s="1"/>
  <c r="K95" i="31"/>
  <c r="S95" s="1"/>
  <c r="D95" i="32" s="1"/>
  <c r="E95" s="1"/>
  <c r="K96" i="31"/>
  <c r="S96" s="1"/>
  <c r="D96" i="32" s="1"/>
  <c r="E96" s="1"/>
  <c r="K97" i="31"/>
  <c r="S97" s="1"/>
  <c r="D97" i="32" s="1"/>
  <c r="E97" s="1"/>
  <c r="K98" i="31"/>
  <c r="S98" s="1"/>
  <c r="D98" i="32" s="1"/>
  <c r="E98" s="1"/>
  <c r="K99" i="31"/>
  <c r="S99" s="1"/>
  <c r="D99" i="32" s="1"/>
  <c r="E99" s="1"/>
  <c r="K100" i="31"/>
  <c r="S100" s="1"/>
  <c r="D100" i="32" s="1"/>
  <c r="E100" s="1"/>
  <c r="K101" i="31"/>
  <c r="S101" s="1"/>
  <c r="D101" i="32" s="1"/>
  <c r="E101" s="1"/>
  <c r="K102" i="31"/>
  <c r="S102" s="1"/>
  <c r="D102" i="32" s="1"/>
  <c r="E102" s="1"/>
  <c r="K103" i="31"/>
  <c r="S103" s="1"/>
  <c r="D103" i="32" s="1"/>
  <c r="E103" s="1"/>
  <c r="K104" i="31"/>
  <c r="S104" s="1"/>
  <c r="D104" i="32" s="1"/>
  <c r="E104" s="1"/>
  <c r="K105" i="31"/>
  <c r="S105" s="1"/>
  <c r="D105" i="32" s="1"/>
  <c r="E105" s="1"/>
  <c r="K106" i="31"/>
  <c r="S106" s="1"/>
  <c r="D106" i="32" s="1"/>
  <c r="E106" s="1"/>
  <c r="K107" i="31"/>
  <c r="S107" s="1"/>
  <c r="D107" i="32" s="1"/>
  <c r="E107" s="1"/>
  <c r="K108" i="31"/>
  <c r="S108" s="1"/>
  <c r="D108" i="32" s="1"/>
  <c r="E108" s="1"/>
  <c r="K109" i="31"/>
  <c r="S109" s="1"/>
  <c r="D109" i="32" s="1"/>
  <c r="E109" s="1"/>
  <c r="H11" i="40" l="1"/>
  <c r="C26"/>
  <c r="C12"/>
  <c r="C11"/>
  <c r="G26"/>
  <c r="G11"/>
  <c r="C21"/>
  <c r="C27"/>
  <c r="C9"/>
  <c r="G23"/>
  <c r="H23" s="1"/>
  <c r="G8"/>
  <c r="H8" s="1"/>
  <c r="C8"/>
  <c r="G5"/>
  <c r="H5" s="1"/>
  <c r="G20"/>
  <c r="H20" s="1"/>
  <c r="C5"/>
  <c r="G4"/>
  <c r="H4" s="1"/>
  <c r="C4"/>
  <c r="G19"/>
  <c r="H19" s="1"/>
  <c r="G25"/>
  <c r="H25" s="1"/>
  <c r="D24" i="43" s="1"/>
  <c r="C10" i="40"/>
  <c r="G10"/>
  <c r="H10" s="1"/>
  <c r="C22"/>
  <c r="C23"/>
  <c r="C24"/>
  <c r="H24"/>
  <c r="D23" i="43" s="1"/>
  <c r="G18" i="40"/>
  <c r="H18" s="1"/>
  <c r="G3"/>
  <c r="H3" s="1"/>
  <c r="D3" i="43" s="1"/>
  <c r="G7" i="40"/>
  <c r="H7" s="1"/>
  <c r="C7"/>
  <c r="G22"/>
  <c r="H22" s="1"/>
  <c r="G24"/>
  <c r="G9"/>
  <c r="H9" s="1"/>
  <c r="C6"/>
  <c r="G6"/>
  <c r="H6" s="1"/>
  <c r="G21"/>
  <c r="H21" s="1"/>
  <c r="C25"/>
  <c r="S120" i="33"/>
  <c r="D120" i="34" s="1"/>
  <c r="S112" i="33"/>
  <c r="D112" i="34" s="1"/>
  <c r="S90" i="33"/>
  <c r="D90" i="34" s="1"/>
  <c r="S74" i="33"/>
  <c r="D74" i="34" s="1"/>
  <c r="E110" i="32"/>
  <c r="D14" i="35" s="1"/>
  <c r="E12" i="13"/>
  <c r="D8" i="43" l="1"/>
  <c r="E8" s="1"/>
  <c r="I8" i="40"/>
  <c r="I7"/>
  <c r="D7" i="43"/>
  <c r="D9"/>
  <c r="E9" s="1"/>
  <c r="I9" i="40"/>
  <c r="D6" i="43"/>
  <c r="E6" s="1"/>
  <c r="I6" i="40"/>
  <c r="D4" i="43"/>
  <c r="E4" s="1"/>
  <c r="I4" i="40"/>
  <c r="H28"/>
  <c r="H27"/>
  <c r="D11" i="43"/>
  <c r="I11" i="40"/>
  <c r="D10" i="43"/>
  <c r="E10" s="1"/>
  <c r="I10" i="40"/>
  <c r="D5" i="43"/>
  <c r="E5" s="1"/>
  <c r="I5" i="40"/>
  <c r="H12"/>
  <c r="H13"/>
  <c r="H26"/>
  <c r="I26" l="1"/>
  <c r="D25" i="43"/>
  <c r="E25" s="1"/>
  <c r="E11"/>
  <c r="D12"/>
  <c r="E12" s="1"/>
  <c r="I12" i="40"/>
  <c r="D27" i="43"/>
  <c r="I28" i="40"/>
  <c r="D13" i="43"/>
  <c r="E13" s="1"/>
  <c r="I13" i="40"/>
  <c r="D26" i="43"/>
  <c r="E26" s="1"/>
  <c r="I27" i="40"/>
  <c r="E7" i="43"/>
  <c r="E27" l="1"/>
</calcChain>
</file>

<file path=xl/sharedStrings.xml><?xml version="1.0" encoding="utf-8"?>
<sst xmlns="http://schemas.openxmlformats.org/spreadsheetml/2006/main" count="149" uniqueCount="64">
  <si>
    <t>Model</t>
  </si>
  <si>
    <t>Year</t>
  </si>
  <si>
    <t>From Date</t>
  </si>
  <si>
    <t>To Date</t>
  </si>
  <si>
    <t>Actual</t>
  </si>
  <si>
    <t>Forecast</t>
  </si>
  <si>
    <t>Month</t>
  </si>
  <si>
    <t>Forecast Term</t>
  </si>
  <si>
    <t>Years</t>
  </si>
  <si>
    <t>Months</t>
  </si>
  <si>
    <t>Dependent variable: Interval</t>
  </si>
  <si>
    <t>coefficient</t>
  </si>
  <si>
    <t>std. error</t>
  </si>
  <si>
    <t>t-ratio</t>
  </si>
  <si>
    <t>p-value</t>
  </si>
  <si>
    <t>const</t>
  </si>
  <si>
    <t>LondonHDD</t>
  </si>
  <si>
    <t>LondonCDD</t>
  </si>
  <si>
    <t>LONFTE</t>
  </si>
  <si>
    <t>PeakDays</t>
  </si>
  <si>
    <t>WorkDays</t>
  </si>
  <si>
    <t>Shoulder1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</si>
  <si>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</si>
  <si>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</si>
  <si>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</si>
  <si>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</si>
  <si>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</si>
  <si>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</si>
  <si>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</si>
  <si>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</si>
  <si>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</si>
  <si>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</si>
  <si>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</si>
  <si>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</si>
  <si>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</si>
  <si>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Theil's U</t>
  </si>
  <si>
    <t>Date</t>
  </si>
  <si>
    <t>Interval</t>
  </si>
  <si>
    <t>Const</t>
  </si>
  <si>
    <t>Predicted Value</t>
  </si>
  <si>
    <t>Absolute % Error</t>
  </si>
  <si>
    <t xml:space="preserve">Interval </t>
  </si>
  <si>
    <t xml:space="preserve">Predicted Value </t>
  </si>
  <si>
    <t xml:space="preserve">Absolute % Error  </t>
  </si>
  <si>
    <t>Annual Predicted vs. Actual Interval</t>
  </si>
  <si>
    <t>Mean Absolute Percentage Error (Annual)</t>
  </si>
  <si>
    <t>Mean Absolute Percentage Error (Monthly)</t>
  </si>
  <si>
    <t>Normalized Value</t>
  </si>
  <si>
    <t xml:space="preserve">Normalized Value </t>
  </si>
  <si>
    <t>Annual Actual vs. Normalized Interval</t>
  </si>
  <si>
    <t>% Change</t>
  </si>
  <si>
    <t>Increment</t>
  </si>
  <si>
    <t>Model 2: OLS, using observations 2005:01-2013:12 (T = 108)</t>
  </si>
  <si>
    <t>F(7, 100)</t>
  </si>
  <si>
    <t>Large Use</t>
  </si>
  <si>
    <t>Actual kW</t>
  </si>
  <si>
    <t>kW/kWh</t>
  </si>
  <si>
    <t>Normalized kW</t>
  </si>
  <si>
    <t>Actual kWh</t>
  </si>
  <si>
    <t>Interval kWh</t>
  </si>
  <si>
    <t>Share</t>
  </si>
  <si>
    <t>Geomean</t>
  </si>
  <si>
    <t>Normalized kWh</t>
  </si>
  <si>
    <t>GS &gt; 50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</si>
</sst>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[Red]\-#,##0\ "/>
    <numFmt numFmtId="167" formatCode="_-* #,##0.00000_-;\-* #,##0.00000_-;_-* &quot;-&quot;??_-;_-@_-"/>
    <numFmt numFmtId="168" formatCode="#,##0.000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</font>
    <font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1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5" applyNumberFormat="1" applyFont="1" applyAlignment="1">
      <alignment horizontal="center"/>
    </xf>
    <xf numFmtId="165" fontId="5" fillId="0" borderId="0" xfId="5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/>
    <xf numFmtId="17" fontId="6" fillId="0" borderId="0" xfId="0" applyNumberFormat="1" applyFont="1" applyFill="1" applyBorder="1"/>
    <xf numFmtId="164" fontId="7" fillId="0" borderId="0" xfId="4" applyNumberFormat="1" applyFont="1" applyFill="1" applyBorder="1"/>
    <xf numFmtId="164" fontId="7" fillId="0" borderId="0" xfId="4" applyNumberFormat="1" applyFont="1" applyFill="1" applyBorder="1" applyAlignment="1">
      <alignment horizontal="right" wrapText="1"/>
    </xf>
    <xf numFmtId="17" fontId="1" fillId="0" borderId="0" xfId="0" applyNumberFormat="1" applyFont="1" applyFill="1" applyBorder="1"/>
    <xf numFmtId="164" fontId="8" fillId="0" borderId="0" xfId="4" applyNumberFormat="1" applyFont="1" applyFill="1" applyBorder="1"/>
    <xf numFmtId="164" fontId="9" fillId="0" borderId="0" xfId="4" applyNumberFormat="1" applyFont="1" applyFill="1" applyBorder="1"/>
    <xf numFmtId="0" fontId="9" fillId="0" borderId="0" xfId="0" applyFont="1" applyFill="1" applyBorder="1"/>
    <xf numFmtId="165" fontId="6" fillId="0" borderId="0" xfId="5" applyNumberFormat="1" applyFont="1" applyFill="1" applyBorder="1"/>
    <xf numFmtId="0" fontId="6" fillId="0" borderId="0" xfId="0" applyNumberFormat="1" applyFont="1" applyFill="1" applyBorder="1"/>
    <xf numFmtId="0" fontId="1" fillId="0" borderId="0" xfId="0" applyNumberFormat="1" applyFont="1" applyFill="1" applyBorder="1"/>
    <xf numFmtId="165" fontId="3" fillId="0" borderId="0" xfId="0" applyNumberFormat="1" applyFont="1"/>
    <xf numFmtId="165" fontId="6" fillId="0" borderId="0" xfId="0" applyNumberFormat="1" applyFont="1" applyFill="1" applyBorder="1"/>
    <xf numFmtId="0" fontId="10" fillId="0" borderId="0" xfId="0" applyFont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167" fontId="10" fillId="0" borderId="0" xfId="4" applyNumberFormat="1" applyFont="1" applyAlignment="1">
      <alignment horizontal="center"/>
    </xf>
    <xf numFmtId="165" fontId="10" fillId="0" borderId="0" xfId="5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165" fontId="11" fillId="0" borderId="0" xfId="5" applyNumberFormat="1" applyFont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5" fontId="13" fillId="0" borderId="0" xfId="5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4" builtinId="3"/>
    <cellStyle name="Comma 2" xfId="3"/>
    <cellStyle name="Normal" xfId="0" builtinId="0"/>
    <cellStyle name="Normal 2" xfId="1"/>
    <cellStyle name="Percent" xfId="5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lineChart>
        <c:grouping val="standard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Interval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Summ'!$C$2:$C$108</c:f>
              <c:numCache>
                <c:formatCode>_-* #,##0_-;\-* #,##0_-;_-* "-"??_-;_-@_-</c:formatCode>
                <c:ptCount val="107"/>
                <c:pt idx="0">
                  <c:v>35760520.064938888</c:v>
                </c:pt>
                <c:pt idx="1">
                  <c:v>33282584.380056243</c:v>
                </c:pt>
                <c:pt idx="2">
                  <c:v>35020005.949750938</c:v>
                </c:pt>
                <c:pt idx="3">
                  <c:v>33245706.110530481</c:v>
                </c:pt>
                <c:pt idx="4">
                  <c:v>33743322.006216019</c:v>
                </c:pt>
                <c:pt idx="5">
                  <c:v>36587979.507661507</c:v>
                </c:pt>
                <c:pt idx="6">
                  <c:v>32709248.999254607</c:v>
                </c:pt>
                <c:pt idx="7">
                  <c:v>37603055.463514507</c:v>
                </c:pt>
                <c:pt idx="8">
                  <c:v>35241494.209181152</c:v>
                </c:pt>
                <c:pt idx="9">
                  <c:v>35365464.302791357</c:v>
                </c:pt>
                <c:pt idx="10">
                  <c:v>34620066.057036527</c:v>
                </c:pt>
                <c:pt idx="11">
                  <c:v>31948590.319067784</c:v>
                </c:pt>
                <c:pt idx="12">
                  <c:v>35065430.684663229</c:v>
                </c:pt>
                <c:pt idx="13">
                  <c:v>32706575.58220743</c:v>
                </c:pt>
                <c:pt idx="14">
                  <c:v>35840226.988315403</c:v>
                </c:pt>
                <c:pt idx="15">
                  <c:v>32127631.665612552</c:v>
                </c:pt>
                <c:pt idx="16">
                  <c:v>34807518.815837182</c:v>
                </c:pt>
                <c:pt idx="17">
                  <c:v>35338403.337846056</c:v>
                </c:pt>
                <c:pt idx="18">
                  <c:v>33338653.176894248</c:v>
                </c:pt>
                <c:pt idx="19">
                  <c:v>36966836.701800145</c:v>
                </c:pt>
                <c:pt idx="20">
                  <c:v>33414985.155541372</c:v>
                </c:pt>
                <c:pt idx="21">
                  <c:v>34502725.12435887</c:v>
                </c:pt>
                <c:pt idx="22">
                  <c:v>34819070.067077681</c:v>
                </c:pt>
                <c:pt idx="23">
                  <c:v>30628855.049845826</c:v>
                </c:pt>
                <c:pt idx="24">
                  <c:v>35962110.837939881</c:v>
                </c:pt>
                <c:pt idx="25">
                  <c:v>33141678.929544702</c:v>
                </c:pt>
                <c:pt idx="26">
                  <c:v>35746999.2179965</c:v>
                </c:pt>
                <c:pt idx="27">
                  <c:v>32385813.603487249</c:v>
                </c:pt>
                <c:pt idx="28">
                  <c:v>34558424.709674537</c:v>
                </c:pt>
                <c:pt idx="29">
                  <c:v>34409900.996462971</c:v>
                </c:pt>
                <c:pt idx="30">
                  <c:v>32033151.863009609</c:v>
                </c:pt>
                <c:pt idx="31">
                  <c:v>35594143.633139156</c:v>
                </c:pt>
                <c:pt idx="32">
                  <c:v>32736813.332064744</c:v>
                </c:pt>
                <c:pt idx="33">
                  <c:v>34814745.584050432</c:v>
                </c:pt>
                <c:pt idx="34">
                  <c:v>33442923.218425829</c:v>
                </c:pt>
                <c:pt idx="35">
                  <c:v>29932218.754204392</c:v>
                </c:pt>
                <c:pt idx="36">
                  <c:v>34905523.049873188</c:v>
                </c:pt>
                <c:pt idx="37">
                  <c:v>32971074.271040484</c:v>
                </c:pt>
                <c:pt idx="38">
                  <c:v>33675988.301156245</c:v>
                </c:pt>
                <c:pt idx="39">
                  <c:v>32942973.450524684</c:v>
                </c:pt>
                <c:pt idx="40">
                  <c:v>32719103.365861006</c:v>
                </c:pt>
                <c:pt idx="41">
                  <c:v>32968048.28211417</c:v>
                </c:pt>
                <c:pt idx="42">
                  <c:v>31929107.93319986</c:v>
                </c:pt>
                <c:pt idx="43">
                  <c:v>31818715.437265437</c:v>
                </c:pt>
                <c:pt idx="44">
                  <c:v>31763423.735970922</c:v>
                </c:pt>
                <c:pt idx="45">
                  <c:v>31969263.423501484</c:v>
                </c:pt>
                <c:pt idx="46">
                  <c:v>30139735.496248577</c:v>
                </c:pt>
                <c:pt idx="47">
                  <c:v>27284384.253243946</c:v>
                </c:pt>
                <c:pt idx="48">
                  <c:v>28849145.935590561</c:v>
                </c:pt>
                <c:pt idx="49">
                  <c:v>26956342.129380018</c:v>
                </c:pt>
                <c:pt idx="50">
                  <c:v>29227016.300310459</c:v>
                </c:pt>
                <c:pt idx="51">
                  <c:v>27572440.722535033</c:v>
                </c:pt>
                <c:pt idx="52">
                  <c:v>26054244.423496928</c:v>
                </c:pt>
                <c:pt idx="53">
                  <c:v>27805448.272619553</c:v>
                </c:pt>
                <c:pt idx="54">
                  <c:v>28020880.106031932</c:v>
                </c:pt>
                <c:pt idx="55">
                  <c:v>30298754.52771467</c:v>
                </c:pt>
                <c:pt idx="56">
                  <c:v>30031126.612114679</c:v>
                </c:pt>
                <c:pt idx="57">
                  <c:v>30792023.504983552</c:v>
                </c:pt>
                <c:pt idx="58">
                  <c:v>30321482.124312438</c:v>
                </c:pt>
                <c:pt idx="59">
                  <c:v>28853077.940910172</c:v>
                </c:pt>
                <c:pt idx="60">
                  <c:v>30374399.927864909</c:v>
                </c:pt>
                <c:pt idx="61">
                  <c:v>28081042.947897345</c:v>
                </c:pt>
                <c:pt idx="62">
                  <c:v>31106132.340711989</c:v>
                </c:pt>
                <c:pt idx="63">
                  <c:v>29031854.548955541</c:v>
                </c:pt>
                <c:pt idx="64">
                  <c:v>30332891.000103939</c:v>
                </c:pt>
                <c:pt idx="65">
                  <c:v>32055991.678814385</c:v>
                </c:pt>
                <c:pt idx="66">
                  <c:v>31434687.972987365</c:v>
                </c:pt>
                <c:pt idx="67">
                  <c:v>33132054.446981192</c:v>
                </c:pt>
                <c:pt idx="68">
                  <c:v>31114045.918627713</c:v>
                </c:pt>
                <c:pt idx="69">
                  <c:v>31324725.882925775</c:v>
                </c:pt>
                <c:pt idx="70">
                  <c:v>31302721.549692102</c:v>
                </c:pt>
                <c:pt idx="71">
                  <c:v>29162683.79443774</c:v>
                </c:pt>
                <c:pt idx="72">
                  <c:v>32622453.115325075</c:v>
                </c:pt>
                <c:pt idx="73">
                  <c:v>30069138.4645341</c:v>
                </c:pt>
                <c:pt idx="74">
                  <c:v>33521993.988199789</c:v>
                </c:pt>
                <c:pt idx="75">
                  <c:v>29790483.970162548</c:v>
                </c:pt>
                <c:pt idx="76">
                  <c:v>30514888.89513151</c:v>
                </c:pt>
                <c:pt idx="77">
                  <c:v>31332686.678045858</c:v>
                </c:pt>
                <c:pt idx="78">
                  <c:v>31048378.097471207</c:v>
                </c:pt>
                <c:pt idx="79">
                  <c:v>33761562.440655842</c:v>
                </c:pt>
                <c:pt idx="80">
                  <c:v>31947935.858446322</c:v>
                </c:pt>
                <c:pt idx="81">
                  <c:v>32934221.898680408</c:v>
                </c:pt>
                <c:pt idx="82">
                  <c:v>32118203.797977068</c:v>
                </c:pt>
                <c:pt idx="83">
                  <c:v>29560112.105370279</c:v>
                </c:pt>
                <c:pt idx="84">
                  <c:v>33097914.661556832</c:v>
                </c:pt>
                <c:pt idx="85">
                  <c:v>31432067.424907692</c:v>
                </c:pt>
                <c:pt idx="86">
                  <c:v>32610967.549940124</c:v>
                </c:pt>
                <c:pt idx="87">
                  <c:v>30118053.504457429</c:v>
                </c:pt>
                <c:pt idx="88">
                  <c:v>32039785.029330183</c:v>
                </c:pt>
                <c:pt idx="89">
                  <c:v>32369984.509227082</c:v>
                </c:pt>
                <c:pt idx="90">
                  <c:v>32673879.188200943</c:v>
                </c:pt>
                <c:pt idx="91">
                  <c:v>33207960.610965997</c:v>
                </c:pt>
                <c:pt idx="92">
                  <c:v>30143633.786629554</c:v>
                </c:pt>
                <c:pt idx="93">
                  <c:v>31754112.792993777</c:v>
                </c:pt>
                <c:pt idx="94">
                  <c:v>31052952.606975973</c:v>
                </c:pt>
                <c:pt idx="95">
                  <c:v>27355168.154814415</c:v>
                </c:pt>
                <c:pt idx="96">
                  <c:v>31454796.749053448</c:v>
                </c:pt>
                <c:pt idx="97">
                  <c:v>28621464.973133311</c:v>
                </c:pt>
                <c:pt idx="98">
                  <c:v>30079625.096221432</c:v>
                </c:pt>
                <c:pt idx="99">
                  <c:v>29557113.807281584</c:v>
                </c:pt>
                <c:pt idx="100">
                  <c:v>29892333.306250855</c:v>
                </c:pt>
                <c:pt idx="101">
                  <c:v>29757587.90078669</c:v>
                </c:pt>
                <c:pt idx="102">
                  <c:v>30029944.468078002</c:v>
                </c:pt>
                <c:pt idx="103">
                  <c:v>31034762.655809991</c:v>
                </c:pt>
                <c:pt idx="104">
                  <c:v>29984275.784078471</c:v>
                </c:pt>
                <c:pt idx="105">
                  <c:v>31392134.936166354</c:v>
                </c:pt>
                <c:pt idx="106">
                  <c:v>30556913.865457237</c:v>
                </c:pt>
              </c:numCache>
            </c:numRef>
          </c:val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Summ'!$D$2:$D$108</c:f>
              <c:numCache>
                <c:formatCode>General</c:formatCode>
                <c:ptCount val="107"/>
                <c:pt idx="0">
                  <c:v>33427324.75132715</c:v>
                </c:pt>
                <c:pt idx="1">
                  <c:v>33463514.096979734</c:v>
                </c:pt>
                <c:pt idx="2">
                  <c:v>34160818.64747376</c:v>
                </c:pt>
                <c:pt idx="3">
                  <c:v>34265170.654499806</c:v>
                </c:pt>
                <c:pt idx="4">
                  <c:v>33728265.072300963</c:v>
                </c:pt>
                <c:pt idx="5">
                  <c:v>35810979.13464532</c:v>
                </c:pt>
                <c:pt idx="6">
                  <c:v>34887276.925727449</c:v>
                </c:pt>
                <c:pt idx="7">
                  <c:v>35883000.047503561</c:v>
                </c:pt>
                <c:pt idx="8">
                  <c:v>34649503.977518663</c:v>
                </c:pt>
                <c:pt idx="9">
                  <c:v>33369527.909331735</c:v>
                </c:pt>
                <c:pt idx="10">
                  <c:v>34764654.989204831</c:v>
                </c:pt>
                <c:pt idx="11">
                  <c:v>32359679.891809762</c:v>
                </c:pt>
                <c:pt idx="12">
                  <c:v>32744722.642792348</c:v>
                </c:pt>
                <c:pt idx="13">
                  <c:v>32425450.951289427</c:v>
                </c:pt>
                <c:pt idx="14">
                  <c:v>34978845.571220823</c:v>
                </c:pt>
                <c:pt idx="15">
                  <c:v>30632110.264020517</c:v>
                </c:pt>
                <c:pt idx="16">
                  <c:v>34278853.75200396</c:v>
                </c:pt>
                <c:pt idx="17">
                  <c:v>34021639.210176691</c:v>
                </c:pt>
                <c:pt idx="18">
                  <c:v>33959967.397696793</c:v>
                </c:pt>
                <c:pt idx="19">
                  <c:v>34142385.452625476</c:v>
                </c:pt>
                <c:pt idx="20">
                  <c:v>33048714.593786236</c:v>
                </c:pt>
                <c:pt idx="21">
                  <c:v>33992457.530449919</c:v>
                </c:pt>
                <c:pt idx="22">
                  <c:v>34858176.552630849</c:v>
                </c:pt>
                <c:pt idx="23">
                  <c:v>31450277.925752793</c:v>
                </c:pt>
                <c:pt idx="24">
                  <c:v>33713132.243566088</c:v>
                </c:pt>
                <c:pt idx="25">
                  <c:v>32969411.108219426</c:v>
                </c:pt>
                <c:pt idx="26">
                  <c:v>34152797.586557977</c:v>
                </c:pt>
                <c:pt idx="27">
                  <c:v>31178377.88243432</c:v>
                </c:pt>
                <c:pt idx="28">
                  <c:v>33610903.804990403</c:v>
                </c:pt>
                <c:pt idx="29">
                  <c:v>33246347.154699285</c:v>
                </c:pt>
                <c:pt idx="30">
                  <c:v>33598408.136030272</c:v>
                </c:pt>
                <c:pt idx="31">
                  <c:v>34752802.137023076</c:v>
                </c:pt>
                <c:pt idx="32">
                  <c:v>33418238.524470422</c:v>
                </c:pt>
                <c:pt idx="33">
                  <c:v>34925974.151243202</c:v>
                </c:pt>
                <c:pt idx="34">
                  <c:v>35448694.865767948</c:v>
                </c:pt>
                <c:pt idx="35">
                  <c:v>32003122.837708954</c:v>
                </c:pt>
                <c:pt idx="36">
                  <c:v>33971272.073560178</c:v>
                </c:pt>
                <c:pt idx="37">
                  <c:v>32885528.596036542</c:v>
                </c:pt>
                <c:pt idx="38">
                  <c:v>32371828.515609141</c:v>
                </c:pt>
                <c:pt idx="39">
                  <c:v>33987755.770025484</c:v>
                </c:pt>
                <c:pt idx="40">
                  <c:v>32809390.434534598</c:v>
                </c:pt>
                <c:pt idx="41">
                  <c:v>33184620.717295479</c:v>
                </c:pt>
                <c:pt idx="42">
                  <c:v>34366699.277775779</c:v>
                </c:pt>
                <c:pt idx="43">
                  <c:v>32961172.833528049</c:v>
                </c:pt>
                <c:pt idx="44">
                  <c:v>33689834.206272237</c:v>
                </c:pt>
                <c:pt idx="45">
                  <c:v>34094516.094091266</c:v>
                </c:pt>
                <c:pt idx="46">
                  <c:v>32765248.89220833</c:v>
                </c:pt>
                <c:pt idx="47">
                  <c:v>31619303.424058471</c:v>
                </c:pt>
                <c:pt idx="48">
                  <c:v>31964152.324321251</c:v>
                </c:pt>
                <c:pt idx="49">
                  <c:v>29433263.16864806</c:v>
                </c:pt>
                <c:pt idx="50">
                  <c:v>32184423.729794644</c:v>
                </c:pt>
                <c:pt idx="51">
                  <c:v>29249118.852176845</c:v>
                </c:pt>
                <c:pt idx="52">
                  <c:v>29580230.301516086</c:v>
                </c:pt>
                <c:pt idx="53">
                  <c:v>30918680.788543787</c:v>
                </c:pt>
                <c:pt idx="54">
                  <c:v>30659361.43416113</c:v>
                </c:pt>
                <c:pt idx="55">
                  <c:v>30223160.617866937</c:v>
                </c:pt>
                <c:pt idx="56">
                  <c:v>30738528.32424381</c:v>
                </c:pt>
                <c:pt idx="57">
                  <c:v>30764319.678741422</c:v>
                </c:pt>
                <c:pt idx="58">
                  <c:v>31107905.399327952</c:v>
                </c:pt>
                <c:pt idx="59">
                  <c:v>30132671.955736283</c:v>
                </c:pt>
                <c:pt idx="60">
                  <c:v>29894932.972039908</c:v>
                </c:pt>
                <c:pt idx="61">
                  <c:v>28782816.928737443</c:v>
                </c:pt>
                <c:pt idx="62">
                  <c:v>31910884.644800082</c:v>
                </c:pt>
                <c:pt idx="63">
                  <c:v>29056866.045574926</c:v>
                </c:pt>
                <c:pt idx="64">
                  <c:v>30305298.217315562</c:v>
                </c:pt>
                <c:pt idx="65">
                  <c:v>31746413.305931877</c:v>
                </c:pt>
                <c:pt idx="66">
                  <c:v>32011994.709552996</c:v>
                </c:pt>
                <c:pt idx="67">
                  <c:v>31595300.225289151</c:v>
                </c:pt>
                <c:pt idx="68">
                  <c:v>30535802.175377313</c:v>
                </c:pt>
                <c:pt idx="69">
                  <c:v>29356640.78438016</c:v>
                </c:pt>
                <c:pt idx="70">
                  <c:v>31722458.463529691</c:v>
                </c:pt>
                <c:pt idx="71">
                  <c:v>30222838.581100401</c:v>
                </c:pt>
                <c:pt idx="72">
                  <c:v>30293850.709290259</c:v>
                </c:pt>
                <c:pt idx="73">
                  <c:v>29160818.956199396</c:v>
                </c:pt>
                <c:pt idx="74">
                  <c:v>33026400.210220575</c:v>
                </c:pt>
                <c:pt idx="75">
                  <c:v>29134675.269321863</c:v>
                </c:pt>
                <c:pt idx="76">
                  <c:v>30758202.904933561</c:v>
                </c:pt>
                <c:pt idx="77">
                  <c:v>30987947.962302785</c:v>
                </c:pt>
                <c:pt idx="78">
                  <c:v>31532097.430079527</c:v>
                </c:pt>
                <c:pt idx="79">
                  <c:v>31673684.370764107</c:v>
                </c:pt>
                <c:pt idx="80">
                  <c:v>31484646.553001683</c:v>
                </c:pt>
                <c:pt idx="81">
                  <c:v>30331889.664035827</c:v>
                </c:pt>
                <c:pt idx="82">
                  <c:v>31688146.89855241</c:v>
                </c:pt>
                <c:pt idx="83">
                  <c:v>28873904.289020523</c:v>
                </c:pt>
                <c:pt idx="84">
                  <c:v>30046156.434446353</c:v>
                </c:pt>
                <c:pt idx="85">
                  <c:v>28892155.724553332</c:v>
                </c:pt>
                <c:pt idx="86">
                  <c:v>30696918.549120933</c:v>
                </c:pt>
                <c:pt idx="87">
                  <c:v>28477934.505074453</c:v>
                </c:pt>
                <c:pt idx="88">
                  <c:v>31238125.395297389</c:v>
                </c:pt>
                <c:pt idx="89">
                  <c:v>31265965.890336733</c:v>
                </c:pt>
                <c:pt idx="90">
                  <c:v>32458673.702471562</c:v>
                </c:pt>
                <c:pt idx="91">
                  <c:v>31933782.772470094</c:v>
                </c:pt>
                <c:pt idx="92">
                  <c:v>30238932.54855841</c:v>
                </c:pt>
                <c:pt idx="93">
                  <c:v>31438761.716334771</c:v>
                </c:pt>
                <c:pt idx="94">
                  <c:v>31811008.827450685</c:v>
                </c:pt>
                <c:pt idx="95">
                  <c:v>28143682.153375622</c:v>
                </c:pt>
                <c:pt idx="96">
                  <c:v>30712622.794026688</c:v>
                </c:pt>
                <c:pt idx="97">
                  <c:v>28274990.04054806</c:v>
                </c:pt>
                <c:pt idx="98">
                  <c:v>29528080.108183507</c:v>
                </c:pt>
                <c:pt idx="99">
                  <c:v>29513555.160347968</c:v>
                </c:pt>
                <c:pt idx="100">
                  <c:v>30671366.251486398</c:v>
                </c:pt>
                <c:pt idx="101">
                  <c:v>29806156.227845076</c:v>
                </c:pt>
                <c:pt idx="102">
                  <c:v>31924053.664621837</c:v>
                </c:pt>
                <c:pt idx="103">
                  <c:v>30321946.866105519</c:v>
                </c:pt>
                <c:pt idx="104">
                  <c:v>30031470.358533002</c:v>
                </c:pt>
                <c:pt idx="105">
                  <c:v>30720275.060561653</c:v>
                </c:pt>
                <c:pt idx="106">
                  <c:v>31381232.45392254</c:v>
                </c:pt>
              </c:numCache>
            </c:numRef>
          </c:val>
        </c:ser>
        <c:marker val="1"/>
        <c:axId val="71379968"/>
        <c:axId val="71394048"/>
      </c:lineChart>
      <c:dateAx>
        <c:axId val="71379968"/>
        <c:scaling>
          <c:orientation val="minMax"/>
        </c:scaling>
        <c:axPos val="b"/>
        <c:numFmt formatCode="mmm\-yy" sourceLinked="1"/>
        <c:tickLblPos val="nextTo"/>
        <c:crossAx val="71394048"/>
        <c:crosses val="autoZero"/>
        <c:auto val="1"/>
        <c:lblOffset val="100"/>
        <c:baseTimeUnit val="months"/>
      </c:dateAx>
      <c:valAx>
        <c:axId val="71394048"/>
        <c:scaling>
          <c:orientation val="minMax"/>
          <c:max val="37603055.463514507"/>
          <c:min val="26054244.423496921"/>
        </c:scaling>
        <c:axPos val="l"/>
        <c:majorGridlines/>
        <c:numFmt formatCode="_-* #,##0_-;\-* #,##0_-;_-* &quot;-&quot;??_-;_-@_-" sourceLinked="1"/>
        <c:tickLblPos val="nextTo"/>
        <c:crossAx val="713799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[3 EP 17b Festival_2015_IRR_NSLS Forecast EP-17b.xlsx]PredictedAnnualDataSumm!PivotTable2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Interval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PredictedAnnualDataSumm!$B$4:$B$12</c:f>
              <c:numCache>
                <c:formatCode>#,##0_ ;[Red]\-#,##0\ </c:formatCode>
                <c:ptCount val="9"/>
                <c:pt idx="0">
                  <c:v>415128037.37</c:v>
                </c:pt>
                <c:pt idx="1">
                  <c:v>409556912.35000002</c:v>
                </c:pt>
                <c:pt idx="2">
                  <c:v>404758924.67999995</c:v>
                </c:pt>
                <c:pt idx="3">
                  <c:v>385087341</c:v>
                </c:pt>
                <c:pt idx="4">
                  <c:v>344781982.59999996</c:v>
                </c:pt>
                <c:pt idx="5">
                  <c:v>368453232.00999999</c:v>
                </c:pt>
                <c:pt idx="6">
                  <c:v>379222059.31</c:v>
                </c:pt>
                <c:pt idx="7">
                  <c:v>377856479.81999999</c:v>
                </c:pt>
                <c:pt idx="8">
                  <c:v>359953516.05000001</c:v>
                </c:pt>
              </c:numCache>
            </c:numRef>
          </c:val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PredictedAnnualDataSumm!$C$4:$C$12</c:f>
              <c:numCache>
                <c:formatCode>#,##0_ ;[Red]\-#,##0\ </c:formatCode>
                <c:ptCount val="9"/>
                <c:pt idx="0">
                  <c:v>410769716.09832275</c:v>
                </c:pt>
                <c:pt idx="1">
                  <c:v>400533601.84444582</c:v>
                </c:pt>
                <c:pt idx="2">
                  <c:v>403018210.43271142</c:v>
                </c:pt>
                <c:pt idx="3">
                  <c:v>398707170.83499557</c:v>
                </c:pt>
                <c:pt idx="4">
                  <c:v>366955816.57507813</c:v>
                </c:pt>
                <c:pt idx="5">
                  <c:v>367142247.05362952</c:v>
                </c:pt>
                <c:pt idx="6">
                  <c:v>368946265.21772254</c:v>
                </c:pt>
                <c:pt idx="7">
                  <c:v>366642098.21949029</c:v>
                </c:pt>
                <c:pt idx="8">
                  <c:v>362083358.91360581</c:v>
                </c:pt>
              </c:numCache>
            </c:numRef>
          </c:val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PredictedAnnualDataSumm!$D$4:$D$12</c:f>
              <c:numCache>
                <c:formatCode>0.0%</c:formatCode>
                <c:ptCount val="9"/>
                <c:pt idx="0">
                  <c:v>1.0498739856958208E-2</c:v>
                </c:pt>
                <c:pt idx="1">
                  <c:v>2.2031884296078098E-2</c:v>
                </c:pt>
                <c:pt idx="2">
                  <c:v>4.300619803910991E-3</c:v>
                </c:pt>
                <c:pt idx="3">
                  <c:v>3.536815777851178E-2</c:v>
                </c:pt>
                <c:pt idx="4">
                  <c:v>6.4312623901821506E-2</c:v>
                </c:pt>
                <c:pt idx="5">
                  <c:v>3.5580769619491144E-3</c:v>
                </c:pt>
                <c:pt idx="6">
                  <c:v>2.7097036788878849E-2</c:v>
                </c:pt>
                <c:pt idx="7">
                  <c:v>2.9678944783087784E-2</c:v>
                </c:pt>
                <c:pt idx="8">
                  <c:v>5.9169941912998215E-3</c:v>
                </c:pt>
              </c:numCache>
            </c:numRef>
          </c:val>
        </c:ser>
        <c:marker val="1"/>
        <c:axId val="73341952"/>
        <c:axId val="73351936"/>
      </c:lineChart>
      <c:catAx>
        <c:axId val="73341952"/>
        <c:scaling>
          <c:orientation val="minMax"/>
        </c:scaling>
        <c:axPos val="b"/>
        <c:tickLblPos val="nextTo"/>
        <c:crossAx val="73351936"/>
        <c:crosses val="autoZero"/>
        <c:auto val="1"/>
        <c:lblAlgn val="ctr"/>
        <c:lblOffset val="100"/>
      </c:catAx>
      <c:valAx>
        <c:axId val="73351936"/>
        <c:scaling>
          <c:orientation val="minMax"/>
        </c:scaling>
        <c:axPos val="l"/>
        <c:majorGridlines/>
        <c:numFmt formatCode="#,##0_ ;[Red]\-#,##0\ " sourceLinked="1"/>
        <c:tickLblPos val="nextTo"/>
        <c:crossAx val="7334195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[3 EP 17b Festival_2015_IRR_NSLS Forecast EP-17b.xlsx]PredictedAnnualDataSumm2!PivotTable2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Interval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PredictedAnnualDataSumm2!$B$4:$B$12</c:f>
              <c:numCache>
                <c:formatCode>#,##0_ ;[Red]\-#,##0\ </c:formatCode>
                <c:ptCount val="9"/>
                <c:pt idx="0">
                  <c:v>415128037.37</c:v>
                </c:pt>
                <c:pt idx="1">
                  <c:v>409556912.35000002</c:v>
                </c:pt>
                <c:pt idx="2">
                  <c:v>404758924.67999995</c:v>
                </c:pt>
                <c:pt idx="3">
                  <c:v>385087341</c:v>
                </c:pt>
                <c:pt idx="4">
                  <c:v>344781982.59999996</c:v>
                </c:pt>
                <c:pt idx="5">
                  <c:v>368453232.00999999</c:v>
                </c:pt>
                <c:pt idx="6">
                  <c:v>379222059.31</c:v>
                </c:pt>
                <c:pt idx="7">
                  <c:v>377856479.81999999</c:v>
                </c:pt>
                <c:pt idx="8">
                  <c:v>359953516.05000001</c:v>
                </c:pt>
              </c:numCache>
            </c:numRef>
          </c:val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PredictedAnnualDataSumm2!$C$4:$C$12</c:f>
              <c:numCache>
                <c:formatCode>#,##0_ ;[Red]\-#,##0\ </c:formatCode>
                <c:ptCount val="9"/>
                <c:pt idx="0">
                  <c:v>410769716.09832275</c:v>
                </c:pt>
                <c:pt idx="1">
                  <c:v>400533601.84444582</c:v>
                </c:pt>
                <c:pt idx="2">
                  <c:v>403018210.43271142</c:v>
                </c:pt>
                <c:pt idx="3">
                  <c:v>398707170.83499557</c:v>
                </c:pt>
                <c:pt idx="4">
                  <c:v>366955816.57507813</c:v>
                </c:pt>
                <c:pt idx="5">
                  <c:v>367142247.05362952</c:v>
                </c:pt>
                <c:pt idx="6">
                  <c:v>368946265.21772254</c:v>
                </c:pt>
                <c:pt idx="7">
                  <c:v>366642098.21949029</c:v>
                </c:pt>
                <c:pt idx="8">
                  <c:v>362083358.91360581</c:v>
                </c:pt>
              </c:numCache>
            </c:numRef>
          </c:val>
        </c:ser>
        <c:marker val="1"/>
        <c:axId val="74225920"/>
        <c:axId val="74235904"/>
      </c:lineChart>
      <c:catAx>
        <c:axId val="74225920"/>
        <c:scaling>
          <c:orientation val="minMax"/>
        </c:scaling>
        <c:axPos val="b"/>
        <c:tickLblPos val="nextTo"/>
        <c:crossAx val="74235904"/>
        <c:crosses val="autoZero"/>
        <c:auto val="1"/>
        <c:lblAlgn val="ctr"/>
        <c:lblOffset val="100"/>
      </c:catAx>
      <c:valAx>
        <c:axId val="74235904"/>
        <c:scaling>
          <c:orientation val="minMax"/>
        </c:scaling>
        <c:axPos val="l"/>
        <c:majorGridlines/>
        <c:numFmt formatCode="#,##0_ ;[Red]\-#,##0\ " sourceLinked="1"/>
        <c:tickLblPos val="nextTo"/>
        <c:crossAx val="742259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lineChart>
        <c:grouping val="standard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Interval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Summ'!$C$2:$C$133</c:f>
              <c:numCache>
                <c:formatCode>_-* #,##0_-;\-* #,##0_-;_-* "-"??_-;_-@_-</c:formatCode>
                <c:ptCount val="132"/>
                <c:pt idx="0">
                  <c:v>35760520.064938888</c:v>
                </c:pt>
                <c:pt idx="1">
                  <c:v>33282584.380056243</c:v>
                </c:pt>
                <c:pt idx="2">
                  <c:v>35020005.949750938</c:v>
                </c:pt>
                <c:pt idx="3">
                  <c:v>33245706.110530481</c:v>
                </c:pt>
                <c:pt idx="4">
                  <c:v>33743322.006216019</c:v>
                </c:pt>
                <c:pt idx="5">
                  <c:v>36587979.507661507</c:v>
                </c:pt>
                <c:pt idx="6">
                  <c:v>32709248.999254607</c:v>
                </c:pt>
                <c:pt idx="7">
                  <c:v>37603055.463514507</c:v>
                </c:pt>
                <c:pt idx="8">
                  <c:v>35241494.209181152</c:v>
                </c:pt>
                <c:pt idx="9">
                  <c:v>35365464.302791357</c:v>
                </c:pt>
                <c:pt idx="10">
                  <c:v>34620066.057036527</c:v>
                </c:pt>
                <c:pt idx="11">
                  <c:v>31948590.319067784</c:v>
                </c:pt>
                <c:pt idx="12">
                  <c:v>35065430.684663229</c:v>
                </c:pt>
                <c:pt idx="13">
                  <c:v>32706575.58220743</c:v>
                </c:pt>
                <c:pt idx="14">
                  <c:v>35840226.988315403</c:v>
                </c:pt>
                <c:pt idx="15">
                  <c:v>32127631.665612552</c:v>
                </c:pt>
                <c:pt idx="16">
                  <c:v>34807518.815837182</c:v>
                </c:pt>
                <c:pt idx="17">
                  <c:v>35338403.337846056</c:v>
                </c:pt>
                <c:pt idx="18">
                  <c:v>33338653.176894248</c:v>
                </c:pt>
                <c:pt idx="19">
                  <c:v>36966836.701800145</c:v>
                </c:pt>
                <c:pt idx="20">
                  <c:v>33414985.155541372</c:v>
                </c:pt>
                <c:pt idx="21">
                  <c:v>34502725.12435887</c:v>
                </c:pt>
                <c:pt idx="22">
                  <c:v>34819070.067077681</c:v>
                </c:pt>
                <c:pt idx="23">
                  <c:v>30628855.049845826</c:v>
                </c:pt>
                <c:pt idx="24">
                  <c:v>35962110.837939881</c:v>
                </c:pt>
                <c:pt idx="25">
                  <c:v>33141678.929544702</c:v>
                </c:pt>
                <c:pt idx="26">
                  <c:v>35746999.2179965</c:v>
                </c:pt>
                <c:pt idx="27">
                  <c:v>32385813.603487249</c:v>
                </c:pt>
                <c:pt idx="28">
                  <c:v>34558424.709674537</c:v>
                </c:pt>
                <c:pt idx="29">
                  <c:v>34409900.996462971</c:v>
                </c:pt>
                <c:pt idx="30">
                  <c:v>32033151.863009609</c:v>
                </c:pt>
                <c:pt idx="31">
                  <c:v>35594143.633139156</c:v>
                </c:pt>
                <c:pt idx="32">
                  <c:v>32736813.332064744</c:v>
                </c:pt>
                <c:pt idx="33">
                  <c:v>34814745.584050432</c:v>
                </c:pt>
                <c:pt idx="34">
                  <c:v>33442923.218425829</c:v>
                </c:pt>
                <c:pt idx="35">
                  <c:v>29932218.754204392</c:v>
                </c:pt>
                <c:pt idx="36">
                  <c:v>34905523.049873188</c:v>
                </c:pt>
                <c:pt idx="37">
                  <c:v>32971074.271040484</c:v>
                </c:pt>
                <c:pt idx="38">
                  <c:v>33675988.301156245</c:v>
                </c:pt>
                <c:pt idx="39">
                  <c:v>32942973.450524684</c:v>
                </c:pt>
                <c:pt idx="40">
                  <c:v>32719103.365861006</c:v>
                </c:pt>
                <c:pt idx="41">
                  <c:v>32968048.28211417</c:v>
                </c:pt>
                <c:pt idx="42">
                  <c:v>31929107.93319986</c:v>
                </c:pt>
                <c:pt idx="43">
                  <c:v>31818715.437265437</c:v>
                </c:pt>
                <c:pt idx="44">
                  <c:v>31763423.735970922</c:v>
                </c:pt>
                <c:pt idx="45">
                  <c:v>31969263.423501484</c:v>
                </c:pt>
                <c:pt idx="46">
                  <c:v>30139735.496248577</c:v>
                </c:pt>
                <c:pt idx="47">
                  <c:v>27284384.253243946</c:v>
                </c:pt>
                <c:pt idx="48">
                  <c:v>28849145.935590561</c:v>
                </c:pt>
                <c:pt idx="49">
                  <c:v>26956342.129380018</c:v>
                </c:pt>
                <c:pt idx="50">
                  <c:v>29227016.300310459</c:v>
                </c:pt>
                <c:pt idx="51">
                  <c:v>27572440.722535033</c:v>
                </c:pt>
                <c:pt idx="52">
                  <c:v>26054244.423496928</c:v>
                </c:pt>
                <c:pt idx="53">
                  <c:v>27805448.272619553</c:v>
                </c:pt>
                <c:pt idx="54">
                  <c:v>28020880.106031932</c:v>
                </c:pt>
                <c:pt idx="55">
                  <c:v>30298754.52771467</c:v>
                </c:pt>
                <c:pt idx="56">
                  <c:v>30031126.612114679</c:v>
                </c:pt>
                <c:pt idx="57">
                  <c:v>30792023.504983552</c:v>
                </c:pt>
                <c:pt idx="58">
                  <c:v>30321482.124312438</c:v>
                </c:pt>
                <c:pt idx="59">
                  <c:v>28853077.940910172</c:v>
                </c:pt>
                <c:pt idx="60">
                  <c:v>30374399.927864909</c:v>
                </c:pt>
                <c:pt idx="61">
                  <c:v>28081042.947897345</c:v>
                </c:pt>
                <c:pt idx="62">
                  <c:v>31106132.340711989</c:v>
                </c:pt>
                <c:pt idx="63">
                  <c:v>29031854.548955541</c:v>
                </c:pt>
                <c:pt idx="64">
                  <c:v>30332891.000103939</c:v>
                </c:pt>
                <c:pt idx="65">
                  <c:v>32055991.678814385</c:v>
                </c:pt>
                <c:pt idx="66">
                  <c:v>31434687.972987365</c:v>
                </c:pt>
                <c:pt idx="67">
                  <c:v>33132054.446981192</c:v>
                </c:pt>
                <c:pt idx="68">
                  <c:v>31114045.918627713</c:v>
                </c:pt>
                <c:pt idx="69">
                  <c:v>31324725.882925775</c:v>
                </c:pt>
                <c:pt idx="70">
                  <c:v>31302721.549692102</c:v>
                </c:pt>
                <c:pt idx="71">
                  <c:v>29162683.79443774</c:v>
                </c:pt>
                <c:pt idx="72">
                  <c:v>32622453.115325075</c:v>
                </c:pt>
                <c:pt idx="73">
                  <c:v>30069138.4645341</c:v>
                </c:pt>
                <c:pt idx="74">
                  <c:v>33521993.988199789</c:v>
                </c:pt>
                <c:pt idx="75">
                  <c:v>29790483.970162548</c:v>
                </c:pt>
                <c:pt idx="76">
                  <c:v>30514888.89513151</c:v>
                </c:pt>
                <c:pt idx="77">
                  <c:v>31332686.678045858</c:v>
                </c:pt>
                <c:pt idx="78">
                  <c:v>31048378.097471207</c:v>
                </c:pt>
                <c:pt idx="79">
                  <c:v>33761562.440655842</c:v>
                </c:pt>
                <c:pt idx="80">
                  <c:v>31947935.858446322</c:v>
                </c:pt>
                <c:pt idx="81">
                  <c:v>32934221.898680408</c:v>
                </c:pt>
                <c:pt idx="82">
                  <c:v>32118203.797977068</c:v>
                </c:pt>
                <c:pt idx="83">
                  <c:v>29560112.105370279</c:v>
                </c:pt>
                <c:pt idx="84">
                  <c:v>33097914.661556832</c:v>
                </c:pt>
                <c:pt idx="85">
                  <c:v>31432067.424907692</c:v>
                </c:pt>
                <c:pt idx="86">
                  <c:v>32610967.549940124</c:v>
                </c:pt>
                <c:pt idx="87">
                  <c:v>30118053.504457429</c:v>
                </c:pt>
                <c:pt idx="88">
                  <c:v>32039785.029330183</c:v>
                </c:pt>
                <c:pt idx="89">
                  <c:v>32369984.509227082</c:v>
                </c:pt>
                <c:pt idx="90">
                  <c:v>32673879.188200943</c:v>
                </c:pt>
                <c:pt idx="91">
                  <c:v>33207960.610965997</c:v>
                </c:pt>
                <c:pt idx="92">
                  <c:v>30143633.786629554</c:v>
                </c:pt>
                <c:pt idx="93">
                  <c:v>31754112.792993777</c:v>
                </c:pt>
                <c:pt idx="94">
                  <c:v>31052952.606975973</c:v>
                </c:pt>
                <c:pt idx="95">
                  <c:v>27355168.154814415</c:v>
                </c:pt>
                <c:pt idx="96">
                  <c:v>31454796.749053448</c:v>
                </c:pt>
                <c:pt idx="97">
                  <c:v>28621464.973133311</c:v>
                </c:pt>
                <c:pt idx="98">
                  <c:v>30079625.096221432</c:v>
                </c:pt>
                <c:pt idx="99">
                  <c:v>29557113.807281584</c:v>
                </c:pt>
                <c:pt idx="100">
                  <c:v>29892333.306250855</c:v>
                </c:pt>
                <c:pt idx="101">
                  <c:v>29757587.90078669</c:v>
                </c:pt>
                <c:pt idx="102">
                  <c:v>30029944.468078002</c:v>
                </c:pt>
                <c:pt idx="103">
                  <c:v>31034762.655809991</c:v>
                </c:pt>
                <c:pt idx="104">
                  <c:v>29984275.784078471</c:v>
                </c:pt>
                <c:pt idx="105">
                  <c:v>31392134.936166354</c:v>
                </c:pt>
                <c:pt idx="106">
                  <c:v>30556913.865457237</c:v>
                </c:pt>
                <c:pt idx="107">
                  <c:v>27592562.507682629</c:v>
                </c:pt>
              </c:numCache>
            </c:numRef>
          </c:val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Summ'!$D$2:$D$133</c:f>
              <c:numCache>
                <c:formatCode>General</c:formatCode>
                <c:ptCount val="132"/>
                <c:pt idx="0">
                  <c:v>33246174.355742313</c:v>
                </c:pt>
                <c:pt idx="1">
                  <c:v>33461534.144783165</c:v>
                </c:pt>
                <c:pt idx="2">
                  <c:v>33826216.601148091</c:v>
                </c:pt>
                <c:pt idx="3">
                  <c:v>34278537.926363699</c:v>
                </c:pt>
                <c:pt idx="4">
                  <c:v>33860512.675488435</c:v>
                </c:pt>
                <c:pt idx="5">
                  <c:v>34812575.871252783</c:v>
                </c:pt>
                <c:pt idx="6">
                  <c:v>34426746.793229751</c:v>
                </c:pt>
                <c:pt idx="7">
                  <c:v>35398049.219369248</c:v>
                </c:pt>
                <c:pt idx="8">
                  <c:v>34600343.661214069</c:v>
                </c:pt>
                <c:pt idx="9">
                  <c:v>33319274.273285668</c:v>
                </c:pt>
                <c:pt idx="10">
                  <c:v>34830572.166949175</c:v>
                </c:pt>
                <c:pt idx="11">
                  <c:v>32142189.758217081</c:v>
                </c:pt>
                <c:pt idx="12">
                  <c:v>33236755.994042013</c:v>
                </c:pt>
                <c:pt idx="13">
                  <c:v>32550187.939673472</c:v>
                </c:pt>
                <c:pt idx="14">
                  <c:v>34946719.298925318</c:v>
                </c:pt>
                <c:pt idx="15">
                  <c:v>30719192.679202944</c:v>
                </c:pt>
                <c:pt idx="16">
                  <c:v>34158854.918359943</c:v>
                </c:pt>
                <c:pt idx="17">
                  <c:v>34296921.872021124</c:v>
                </c:pt>
                <c:pt idx="18">
                  <c:v>33559366.388773173</c:v>
                </c:pt>
                <c:pt idx="19">
                  <c:v>34310839.811647095</c:v>
                </c:pt>
                <c:pt idx="20">
                  <c:v>33303667.770369079</c:v>
                </c:pt>
                <c:pt idx="21">
                  <c:v>33837445.519422747</c:v>
                </c:pt>
                <c:pt idx="22">
                  <c:v>34952422.277187675</c:v>
                </c:pt>
                <c:pt idx="23">
                  <c:v>31812761.481740605</c:v>
                </c:pt>
                <c:pt idx="24">
                  <c:v>33897816.092301719</c:v>
                </c:pt>
                <c:pt idx="25">
                  <c:v>32639063.699422132</c:v>
                </c:pt>
                <c:pt idx="26">
                  <c:v>34177633.015917711</c:v>
                </c:pt>
                <c:pt idx="27">
                  <c:v>31006543.471911173</c:v>
                </c:pt>
                <c:pt idx="28">
                  <c:v>33555269.317822047</c:v>
                </c:pt>
                <c:pt idx="29">
                  <c:v>33088177.582482357</c:v>
                </c:pt>
                <c:pt idx="30">
                  <c:v>34242409.38735944</c:v>
                </c:pt>
                <c:pt idx="31">
                  <c:v>34542604.423518375</c:v>
                </c:pt>
                <c:pt idx="32">
                  <c:v>33271008.648301128</c:v>
                </c:pt>
                <c:pt idx="33">
                  <c:v>34894197.823560484</c:v>
                </c:pt>
                <c:pt idx="34">
                  <c:v>35283109.940528475</c:v>
                </c:pt>
                <c:pt idx="35">
                  <c:v>31923620.14181583</c:v>
                </c:pt>
                <c:pt idx="36">
                  <c:v>34206520.855315968</c:v>
                </c:pt>
                <c:pt idx="37">
                  <c:v>32756831.703259353</c:v>
                </c:pt>
                <c:pt idx="38">
                  <c:v>32091142.090636294</c:v>
                </c:pt>
                <c:pt idx="39">
                  <c:v>34139110.479588941</c:v>
                </c:pt>
                <c:pt idx="40">
                  <c:v>32874114.636120658</c:v>
                </c:pt>
                <c:pt idx="41">
                  <c:v>33089121.740924787</c:v>
                </c:pt>
                <c:pt idx="42">
                  <c:v>34595708.881047338</c:v>
                </c:pt>
                <c:pt idx="43">
                  <c:v>33366205.55444891</c:v>
                </c:pt>
                <c:pt idx="44">
                  <c:v>33789808.824458756</c:v>
                </c:pt>
                <c:pt idx="45">
                  <c:v>34015825.968940616</c:v>
                </c:pt>
                <c:pt idx="46">
                  <c:v>32600882.399089821</c:v>
                </c:pt>
                <c:pt idx="47">
                  <c:v>31497155.603931483</c:v>
                </c:pt>
                <c:pt idx="48">
                  <c:v>31557896.594387677</c:v>
                </c:pt>
                <c:pt idx="49">
                  <c:v>29547643.484003875</c:v>
                </c:pt>
                <c:pt idx="50">
                  <c:v>32190068.85324914</c:v>
                </c:pt>
                <c:pt idx="51">
                  <c:v>29217454.342202157</c:v>
                </c:pt>
                <c:pt idx="52">
                  <c:v>29785832.36866124</c:v>
                </c:pt>
                <c:pt idx="53">
                  <c:v>31277105.552446794</c:v>
                </c:pt>
                <c:pt idx="54">
                  <c:v>32002670.800956</c:v>
                </c:pt>
                <c:pt idx="55">
                  <c:v>30289543.667173315</c:v>
                </c:pt>
                <c:pt idx="56">
                  <c:v>30889010.139795613</c:v>
                </c:pt>
                <c:pt idx="57">
                  <c:v>30641765.997235958</c:v>
                </c:pt>
                <c:pt idx="58">
                  <c:v>31283481.467959356</c:v>
                </c:pt>
                <c:pt idx="59">
                  <c:v>30113177.041800816</c:v>
                </c:pt>
                <c:pt idx="60">
                  <c:v>29843545.597338095</c:v>
                </c:pt>
                <c:pt idx="61">
                  <c:v>28834143.381833199</c:v>
                </c:pt>
                <c:pt idx="62">
                  <c:v>32169659.041385554</c:v>
                </c:pt>
                <c:pt idx="63">
                  <c:v>29295338.651787557</c:v>
                </c:pt>
                <c:pt idx="64">
                  <c:v>30072554.231348917</c:v>
                </c:pt>
                <c:pt idx="65">
                  <c:v>31805639.31872661</c:v>
                </c:pt>
                <c:pt idx="66">
                  <c:v>31673242.524479531</c:v>
                </c:pt>
                <c:pt idx="67">
                  <c:v>30840689.263800219</c:v>
                </c:pt>
                <c:pt idx="68">
                  <c:v>30494262.092360023</c:v>
                </c:pt>
                <c:pt idx="69">
                  <c:v>29422030.257533915</c:v>
                </c:pt>
                <c:pt idx="70">
                  <c:v>31724712.562953487</c:v>
                </c:pt>
                <c:pt idx="71">
                  <c:v>29971232.348120626</c:v>
                </c:pt>
                <c:pt idx="72">
                  <c:v>30042335.85871955</c:v>
                </c:pt>
                <c:pt idx="73">
                  <c:v>29076899.443867762</c:v>
                </c:pt>
                <c:pt idx="74">
                  <c:v>32830090.209624723</c:v>
                </c:pt>
                <c:pt idx="75">
                  <c:v>29086816.327107143</c:v>
                </c:pt>
                <c:pt idx="76">
                  <c:v>30810554.48075157</c:v>
                </c:pt>
                <c:pt idx="77">
                  <c:v>31344942.570311341</c:v>
                </c:pt>
                <c:pt idx="78">
                  <c:v>30673335.788043063</c:v>
                </c:pt>
                <c:pt idx="79">
                  <c:v>31600672.413529441</c:v>
                </c:pt>
                <c:pt idx="80">
                  <c:v>31407496.614354592</c:v>
                </c:pt>
                <c:pt idx="81">
                  <c:v>30412204.930671439</c:v>
                </c:pt>
                <c:pt idx="82">
                  <c:v>31890528.473845102</c:v>
                </c:pt>
                <c:pt idx="83">
                  <c:v>29125205.913970053</c:v>
                </c:pt>
                <c:pt idx="84">
                  <c:v>30263737.950448114</c:v>
                </c:pt>
                <c:pt idx="85">
                  <c:v>29188387.033963539</c:v>
                </c:pt>
                <c:pt idx="86">
                  <c:v>31280610.965024315</c:v>
                </c:pt>
                <c:pt idx="87">
                  <c:v>28417282.025589582</c:v>
                </c:pt>
                <c:pt idx="88">
                  <c:v>31218811.225255858</c:v>
                </c:pt>
                <c:pt idx="89">
                  <c:v>30894608.342038803</c:v>
                </c:pt>
                <c:pt idx="90">
                  <c:v>31598190.690221451</c:v>
                </c:pt>
                <c:pt idx="91">
                  <c:v>31898385.7263804</c:v>
                </c:pt>
                <c:pt idx="92">
                  <c:v>30088208.893162493</c:v>
                </c:pt>
                <c:pt idx="93">
                  <c:v>31458594.71466643</c:v>
                </c:pt>
                <c:pt idx="94">
                  <c:v>31792549.580818027</c:v>
                </c:pt>
                <c:pt idx="95">
                  <c:v>28433059.78210539</c:v>
                </c:pt>
                <c:pt idx="96">
                  <c:v>30891823.698217973</c:v>
                </c:pt>
                <c:pt idx="97">
                  <c:v>28254428.998506736</c:v>
                </c:pt>
                <c:pt idx="98">
                  <c:v>29385685.728940446</c:v>
                </c:pt>
                <c:pt idx="99">
                  <c:v>29368830.864516348</c:v>
                </c:pt>
                <c:pt idx="100">
                  <c:v>30571259.824064858</c:v>
                </c:pt>
                <c:pt idx="101">
                  <c:v>29894701.605602335</c:v>
                </c:pt>
                <c:pt idx="102">
                  <c:v>31940498.733746074</c:v>
                </c:pt>
                <c:pt idx="103">
                  <c:v>30634684.18602524</c:v>
                </c:pt>
                <c:pt idx="104">
                  <c:v>29935901.67933958</c:v>
                </c:pt>
                <c:pt idx="105">
                  <c:v>30909966.364944931</c:v>
                </c:pt>
                <c:pt idx="106">
                  <c:v>31144369.249606475</c:v>
                </c:pt>
                <c:pt idx="107">
                  <c:v>29061145.529875249</c:v>
                </c:pt>
                <c:pt idx="108">
                  <c:v>30734442.008909281</c:v>
                </c:pt>
                <c:pt idx="109">
                  <c:v>28246263.587826733</c:v>
                </c:pt>
                <c:pt idx="110">
                  <c:v>30396263.729826476</c:v>
                </c:pt>
                <c:pt idx="111">
                  <c:v>28505316.356869526</c:v>
                </c:pt>
                <c:pt idx="112">
                  <c:v>30116890.707072329</c:v>
                </c:pt>
                <c:pt idx="113">
                  <c:v>30565534.42120757</c:v>
                </c:pt>
                <c:pt idx="114">
                  <c:v>31945590.158288777</c:v>
                </c:pt>
                <c:pt idx="115">
                  <c:v>30189274.118905611</c:v>
                </c:pt>
                <c:pt idx="116">
                  <c:v>30812493.680683453</c:v>
                </c:pt>
                <c:pt idx="117">
                  <c:v>31037782.501984499</c:v>
                </c:pt>
                <c:pt idx="118">
                  <c:v>30377886.197545759</c:v>
                </c:pt>
                <c:pt idx="119">
                  <c:v>29536232.589348979</c:v>
                </c:pt>
                <c:pt idx="120">
                  <c:v>30171603.007829901</c:v>
                </c:pt>
                <c:pt idx="121">
                  <c:v>28305268.949465849</c:v>
                </c:pt>
                <c:pt idx="122">
                  <c:v>31079218.65988674</c:v>
                </c:pt>
                <c:pt idx="123">
                  <c:v>28565954.25226219</c:v>
                </c:pt>
                <c:pt idx="124">
                  <c:v>29561289.829394817</c:v>
                </c:pt>
                <c:pt idx="125">
                  <c:v>31273796.727109283</c:v>
                </c:pt>
                <c:pt idx="126">
                  <c:v>32032941.21093934</c:v>
                </c:pt>
                <c:pt idx="127">
                  <c:v>30277713.210202917</c:v>
                </c:pt>
                <c:pt idx="128">
                  <c:v>30896648.906160351</c:v>
                </c:pt>
                <c:pt idx="129">
                  <c:v>30487399.68709971</c:v>
                </c:pt>
                <c:pt idx="130">
                  <c:v>31077584.714012161</c:v>
                </c:pt>
                <c:pt idx="131">
                  <c:v>29606764.969920829</c:v>
                </c:pt>
              </c:numCache>
            </c:numRef>
          </c:val>
        </c:ser>
        <c:marker val="1"/>
        <c:axId val="75089024"/>
        <c:axId val="75090560"/>
      </c:lineChart>
      <c:dateAx>
        <c:axId val="75089024"/>
        <c:scaling>
          <c:orientation val="minMax"/>
        </c:scaling>
        <c:axPos val="b"/>
        <c:numFmt formatCode="mmm\-yy" sourceLinked="1"/>
        <c:tickLblPos val="nextTo"/>
        <c:crossAx val="75090560"/>
        <c:crosses val="autoZero"/>
        <c:auto val="1"/>
        <c:lblOffset val="100"/>
        <c:baseTimeUnit val="months"/>
      </c:dateAx>
      <c:valAx>
        <c:axId val="75090560"/>
        <c:scaling>
          <c:orientation val="minMax"/>
          <c:max val="37603055.463514507"/>
          <c:min val="26054244.423496921"/>
        </c:scaling>
        <c:axPos val="l"/>
        <c:majorGridlines/>
        <c:numFmt formatCode="_-* #,##0_-;\-* #,##0_-;_-* &quot;-&quot;??_-;_-@_-" sourceLinked="1"/>
        <c:tickLblPos val="nextTo"/>
        <c:crossAx val="750890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[3 EP 17b Festival_2015_IRR_NSLS Forecast EP-17b.xlsx]NormalizedAnnualDataSumm!PivotTable1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Interval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NormalizedAnnualDataSumm!$B$4:$B$14</c:f>
              <c:numCache>
                <c:formatCode>#,##0_ ;[Red]\-#,##0\ </c:formatCode>
                <c:ptCount val="11"/>
                <c:pt idx="0">
                  <c:v>415128037.37</c:v>
                </c:pt>
                <c:pt idx="1">
                  <c:v>409556912.35000002</c:v>
                </c:pt>
                <c:pt idx="2">
                  <c:v>404758924.67999995</c:v>
                </c:pt>
                <c:pt idx="3">
                  <c:v>385087341</c:v>
                </c:pt>
                <c:pt idx="4">
                  <c:v>344781982.59999996</c:v>
                </c:pt>
                <c:pt idx="5">
                  <c:v>368453232.00999999</c:v>
                </c:pt>
                <c:pt idx="6">
                  <c:v>379222059.31</c:v>
                </c:pt>
                <c:pt idx="7">
                  <c:v>377856479.81999999</c:v>
                </c:pt>
                <c:pt idx="8">
                  <c:v>359953516.05000001</c:v>
                </c:pt>
              </c:numCache>
            </c:numRef>
          </c:val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NormalizedAnnualDataSumm!$C$4:$C$14</c:f>
              <c:numCache>
                <c:formatCode>#,##0_ ;[Red]\-#,##0\ </c:formatCode>
                <c:ptCount val="11"/>
                <c:pt idx="0">
                  <c:v>408202727.44704348</c:v>
                </c:pt>
                <c:pt idx="1">
                  <c:v>401685135.95136511</c:v>
                </c:pt>
                <c:pt idx="2">
                  <c:v>402521453.54494089</c:v>
                </c:pt>
                <c:pt idx="3">
                  <c:v>399022428.73776293</c:v>
                </c:pt>
                <c:pt idx="4">
                  <c:v>368795650.30987191</c:v>
                </c:pt>
                <c:pt idx="5">
                  <c:v>366147049.27166772</c:v>
                </c:pt>
                <c:pt idx="6">
                  <c:v>368301083.02479583</c:v>
                </c:pt>
                <c:pt idx="7">
                  <c:v>366532426.92967445</c:v>
                </c:pt>
                <c:pt idx="8">
                  <c:v>361993296.4633863</c:v>
                </c:pt>
                <c:pt idx="9">
                  <c:v>362463970.05846894</c:v>
                </c:pt>
                <c:pt idx="10">
                  <c:v>363336184.12428403</c:v>
                </c:pt>
              </c:numCache>
            </c:numRef>
          </c:val>
        </c:ser>
        <c:marker val="1"/>
        <c:axId val="74612096"/>
        <c:axId val="74617984"/>
      </c:lineChart>
      <c:catAx>
        <c:axId val="74612096"/>
        <c:scaling>
          <c:orientation val="minMax"/>
        </c:scaling>
        <c:axPos val="b"/>
        <c:tickLblPos val="nextTo"/>
        <c:crossAx val="74617984"/>
        <c:crosses val="autoZero"/>
        <c:auto val="1"/>
        <c:lblAlgn val="ctr"/>
        <c:lblOffset val="100"/>
      </c:catAx>
      <c:valAx>
        <c:axId val="74617984"/>
        <c:scaling>
          <c:orientation val="minMax"/>
        </c:scaling>
        <c:axPos val="l"/>
        <c:majorGridlines/>
        <c:numFmt formatCode="#,##0_ ;[Red]\-#,##0\ " sourceLinked="1"/>
        <c:tickLblPos val="nextTo"/>
        <c:crossAx val="7461209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</xdr:row>
      <xdr:rowOff>147637</xdr:rowOff>
    </xdr:from>
    <xdr:to>
      <xdr:col>12</xdr:col>
      <xdr:colOff>581025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3</xdr:row>
      <xdr:rowOff>147637</xdr:rowOff>
    </xdr:from>
    <xdr:to>
      <xdr:col>12</xdr:col>
      <xdr:colOff>142875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147637</xdr:rowOff>
    </xdr:from>
    <xdr:to>
      <xdr:col>13</xdr:col>
      <xdr:colOff>38100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</xdr:row>
      <xdr:rowOff>147637</xdr:rowOff>
    </xdr:from>
    <xdr:to>
      <xdr:col>12</xdr:col>
      <xdr:colOff>581025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3</xdr:row>
      <xdr:rowOff>147637</xdr:rowOff>
    </xdr:from>
    <xdr:to>
      <xdr:col>12</xdr:col>
      <xdr:colOff>523875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w Frank" refreshedDate="41864.716995486109" createdVersion="4" refreshedVersion="4" minRefreshableVersion="3" recordCount="108">
  <cacheSource type="worksheet">
    <worksheetSource ref="A1:E109" sheet="Predicted Monthly Data Summ"/>
  </cacheSource>
  <cacheFields count="6">
    <cacheField name="Date" numFmtId="17">
      <sharedItems containsSemiMixedTypes="0" containsNonDate="0" containsDate="1" containsString="0" minDate="2005-01-01T00:00:00" maxDate="2013-12-02T00:00:00"/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Interval" numFmtId="164">
      <sharedItems containsSemiMixedTypes="0" containsString="0" containsNumber="1" minValue="26054244.423496928" maxValue="37603055.463514507"/>
    </cacheField>
    <cacheField name="Predicted Value" numFmtId="0">
      <sharedItems containsSemiMixedTypes="0" containsString="0" containsNumber="1" minValue="28143682.153375622" maxValue="35883000.047503561"/>
    </cacheField>
    <cacheField name="Absolute % Error" numFmtId="165">
      <sharedItems containsSemiMixedTypes="0" containsString="0" containsNumber="1" minValue="4.4621966717688847E-4" maxValue="0.15887912773032911"/>
    </cacheField>
    <cacheField name="Absolute % Error " numFmtId="0" formula=" ABS('Predicted Value'-Interval)/Interval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drew Frank" refreshedDate="41864.717112962964" createdVersion="4" refreshedVersion="4" minRefreshableVersion="3" recordCount="108">
  <cacheSource type="worksheet">
    <worksheetSource ref="A1:E109" sheet="Predicted Monthly Data Summ"/>
  </cacheSource>
  <cacheFields count="5">
    <cacheField name="Date" numFmtId="17">
      <sharedItems containsSemiMixedTypes="0" containsNonDate="0" containsDate="1" containsString="0" minDate="2005-01-01T00:00:00" maxDate="2013-12-02T00:00:00"/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Interval" numFmtId="164">
      <sharedItems containsSemiMixedTypes="0" containsString="0" containsNumber="1" minValue="26054244.423496928" maxValue="37603055.463514507"/>
    </cacheField>
    <cacheField name="Predicted Value" numFmtId="0">
      <sharedItems containsSemiMixedTypes="0" containsString="0" containsNumber="1" minValue="28143682.153375622" maxValue="35883000.047503561"/>
    </cacheField>
    <cacheField name="Absolute % Error" numFmtId="165">
      <sharedItems containsSemiMixedTypes="0" containsString="0" containsNumber="1" minValue="4.4621966717688847E-4" maxValue="0.15887912773032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ndrew Frank" refreshedDate="41864.719780902778" createdVersion="4" refreshedVersion="4" minRefreshableVersion="3" recordCount="132">
  <cacheSource type="worksheet">
    <worksheetSource ref="A1:D133" sheet="Normalized Monthly Data Summ"/>
  </cacheSource>
  <cacheFields count="4">
    <cacheField name="Date" numFmtId="17">
      <sharedItems containsSemiMixedTypes="0" containsNonDate="0" containsDate="1" containsString="0" minDate="2005-01-01T00:00:00" maxDate="2015-12-02T00:00:00"/>
    </cacheField>
    <cacheField name="Year" numFmtId="0">
      <sharedItems containsSemiMixedTypes="0" containsString="0" containsNumber="1" containsInteger="1" minValue="2005" maxValue="2015" count="11">
        <n v="2005"/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Interval" numFmtId="0">
      <sharedItems containsString="0" containsBlank="1" containsNumber="1" minValue="26054244.423496928" maxValue="37603055.463514507"/>
    </cacheField>
    <cacheField name="Normalized Value" numFmtId="0">
      <sharedItems containsSemiMixedTypes="0" containsString="0" containsNumber="1" minValue="28246263.587826733" maxValue="35398049.2193692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d v="2005-01-01T00:00:00"/>
    <x v="0"/>
    <n v="35760520.064938888"/>
    <n v="33427324.75132715"/>
    <n v="6.5245005088706773E-2"/>
  </r>
  <r>
    <d v="2005-02-01T00:00:00"/>
    <x v="0"/>
    <n v="33282584.380056243"/>
    <n v="33463514.096979734"/>
    <n v="5.4361679026316174E-3"/>
  </r>
  <r>
    <d v="2005-03-01T00:00:00"/>
    <x v="0"/>
    <n v="35020005.949750938"/>
    <n v="34160818.64747376"/>
    <n v="2.4534184931607302E-2"/>
  </r>
  <r>
    <d v="2005-04-01T00:00:00"/>
    <x v="0"/>
    <n v="33245706.110530481"/>
    <n v="34265170.654499806"/>
    <n v="3.0664547793930394E-2"/>
  </r>
  <r>
    <d v="2005-05-01T00:00:00"/>
    <x v="0"/>
    <n v="33743322.006216019"/>
    <n v="33728265.072300963"/>
    <n v="4.4621966717688847E-4"/>
  </r>
  <r>
    <d v="2005-06-01T00:00:00"/>
    <x v="0"/>
    <n v="36587979.507661507"/>
    <n v="35810979.13464532"/>
    <n v="2.1236493063342909E-2"/>
  </r>
  <r>
    <d v="2005-07-01T00:00:00"/>
    <x v="0"/>
    <n v="32709248.999254607"/>
    <n v="34887276.925727449"/>
    <n v="6.6587524724963168E-2"/>
  </r>
  <r>
    <d v="2005-08-01T00:00:00"/>
    <x v="0"/>
    <n v="37603055.463514507"/>
    <n v="35883000.047503561"/>
    <n v="4.5742437544201202E-2"/>
  </r>
  <r>
    <d v="2005-09-01T00:00:00"/>
    <x v="0"/>
    <n v="35241494.209181152"/>
    <n v="34649503.977518663"/>
    <n v="1.6798102491019339E-2"/>
  </r>
  <r>
    <d v="2005-10-01T00:00:00"/>
    <x v="0"/>
    <n v="35365464.302791357"/>
    <n v="33369527.909331735"/>
    <n v="5.6437443500553297E-2"/>
  </r>
  <r>
    <d v="2005-11-01T00:00:00"/>
    <x v="0"/>
    <n v="34620066.057036527"/>
    <n v="34764654.989204831"/>
    <n v="4.176448766160492E-3"/>
  </r>
  <r>
    <d v="2005-12-01T00:00:00"/>
    <x v="0"/>
    <n v="31948590.319067784"/>
    <n v="32359679.891809762"/>
    <n v="1.2867221014650793E-2"/>
  </r>
  <r>
    <d v="2006-01-01T00:00:00"/>
    <x v="1"/>
    <n v="35065430.684663229"/>
    <n v="32744722.642792348"/>
    <n v="6.6182219826146388E-2"/>
  </r>
  <r>
    <d v="2006-02-01T00:00:00"/>
    <x v="1"/>
    <n v="32706575.58220743"/>
    <n v="32425450.951289427"/>
    <n v="8.5953550903365462E-3"/>
  </r>
  <r>
    <d v="2006-03-01T00:00:00"/>
    <x v="1"/>
    <n v="35840226.988315403"/>
    <n v="34978845.571220823"/>
    <n v="2.4033927502060955E-2"/>
  </r>
  <r>
    <d v="2006-04-01T00:00:00"/>
    <x v="1"/>
    <n v="32127631.665612552"/>
    <n v="30632110.264020517"/>
    <n v="4.6549382075764686E-2"/>
  </r>
  <r>
    <d v="2006-05-01T00:00:00"/>
    <x v="1"/>
    <n v="34807518.815837182"/>
    <n v="34278853.75200396"/>
    <n v="1.5188243282445137E-2"/>
  </r>
  <r>
    <d v="2006-06-01T00:00:00"/>
    <x v="1"/>
    <n v="35338403.337846056"/>
    <n v="34021639.210176691"/>
    <n v="3.7261562586195313E-2"/>
  </r>
  <r>
    <d v="2006-07-01T00:00:00"/>
    <x v="1"/>
    <n v="33338653.176894248"/>
    <n v="33959967.397696793"/>
    <n v="1.8636452333747989E-2"/>
  </r>
  <r>
    <d v="2006-08-01T00:00:00"/>
    <x v="1"/>
    <n v="36966836.701800145"/>
    <n v="34142385.452625476"/>
    <n v="7.6405002460952498E-2"/>
  </r>
  <r>
    <d v="2006-09-01T00:00:00"/>
    <x v="1"/>
    <n v="33414985.155541372"/>
    <n v="33048714.593786236"/>
    <n v="1.0961266630830606E-2"/>
  </r>
  <r>
    <d v="2006-10-01T00:00:00"/>
    <x v="1"/>
    <n v="34502725.12435887"/>
    <n v="33992457.530449919"/>
    <n v="1.4789196855314555E-2"/>
  </r>
  <r>
    <d v="2006-11-01T00:00:00"/>
    <x v="1"/>
    <n v="34819070.067077681"/>
    <n v="34858176.552630849"/>
    <n v="1.1231341181091434E-3"/>
  </r>
  <r>
    <d v="2006-12-01T00:00:00"/>
    <x v="1"/>
    <n v="30628855.049845826"/>
    <n v="31450277.925752793"/>
    <n v="2.6818595555405892E-2"/>
  </r>
  <r>
    <d v="2007-01-01T00:00:00"/>
    <x v="2"/>
    <n v="35962110.837939881"/>
    <n v="33713132.243566088"/>
    <n v="6.2537446828653032E-2"/>
  </r>
  <r>
    <d v="2007-02-01T00:00:00"/>
    <x v="2"/>
    <n v="33141678.929544702"/>
    <n v="32969411.108219426"/>
    <n v="5.1979207719529573E-3"/>
  </r>
  <r>
    <d v="2007-03-01T00:00:00"/>
    <x v="2"/>
    <n v="35746999.2179965"/>
    <n v="34152797.586557977"/>
    <n v="4.4596795991646128E-2"/>
  </r>
  <r>
    <d v="2007-04-01T00:00:00"/>
    <x v="2"/>
    <n v="32385813.603487249"/>
    <n v="31178377.88243432"/>
    <n v="3.7282858965226526E-2"/>
  </r>
  <r>
    <d v="2007-05-01T00:00:00"/>
    <x v="2"/>
    <n v="34558424.709674537"/>
    <n v="33610903.804990403"/>
    <n v="2.7417942589810174E-2"/>
  </r>
  <r>
    <d v="2007-06-01T00:00:00"/>
    <x v="2"/>
    <n v="34409900.996462971"/>
    <n v="33246347.154699285"/>
    <n v="3.3814507106059079E-2"/>
  </r>
  <r>
    <d v="2007-07-01T00:00:00"/>
    <x v="2"/>
    <n v="32033151.863009609"/>
    <n v="33598408.136030272"/>
    <n v="4.8863636014167787E-2"/>
  </r>
  <r>
    <d v="2007-08-01T00:00:00"/>
    <x v="2"/>
    <n v="35594143.633139156"/>
    <n v="34752802.137023076"/>
    <n v="2.3637076503022443E-2"/>
  </r>
  <r>
    <d v="2007-09-01T00:00:00"/>
    <x v="2"/>
    <n v="32736813.332064744"/>
    <n v="33418238.524470422"/>
    <n v="2.0815257291345535E-2"/>
  </r>
  <r>
    <d v="2007-10-01T00:00:00"/>
    <x v="2"/>
    <n v="34814745.584050432"/>
    <n v="34925974.151243202"/>
    <n v="3.1948694533539069E-3"/>
  </r>
  <r>
    <d v="2007-11-01T00:00:00"/>
    <x v="2"/>
    <n v="33442923.218425829"/>
    <n v="35448694.865767948"/>
    <n v="5.9975966641487022E-2"/>
  </r>
  <r>
    <d v="2007-12-01T00:00:00"/>
    <x v="2"/>
    <n v="29932218.754204392"/>
    <n v="32003122.837708954"/>
    <n v="6.9186454252198534E-2"/>
  </r>
  <r>
    <d v="2008-01-01T00:00:00"/>
    <x v="3"/>
    <n v="34905523.049873188"/>
    <n v="33971272.073560178"/>
    <n v="2.6765133270690352E-2"/>
  </r>
  <r>
    <d v="2008-02-01T00:00:00"/>
    <x v="3"/>
    <n v="32971074.271040484"/>
    <n v="32885528.596036542"/>
    <n v="2.5945674169033529E-3"/>
  </r>
  <r>
    <d v="2008-03-01T00:00:00"/>
    <x v="3"/>
    <n v="33675988.301156245"/>
    <n v="32371828.515609141"/>
    <n v="3.8726696715900871E-2"/>
  </r>
  <r>
    <d v="2008-04-01T00:00:00"/>
    <x v="3"/>
    <n v="32942973.450524684"/>
    <n v="33987755.770025484"/>
    <n v="3.1714876043897611E-2"/>
  </r>
  <r>
    <d v="2008-05-01T00:00:00"/>
    <x v="3"/>
    <n v="32719103.365861006"/>
    <n v="32809390.434534598"/>
    <n v="2.7594603575780523E-3"/>
  </r>
  <r>
    <d v="2008-06-01T00:00:00"/>
    <x v="3"/>
    <n v="32968048.28211417"/>
    <n v="33184620.717295479"/>
    <n v="6.5691615508462918E-3"/>
  </r>
  <r>
    <d v="2008-07-01T00:00:00"/>
    <x v="3"/>
    <n v="31929107.93319986"/>
    <n v="34366699.277775779"/>
    <n v="7.6343859956115895E-2"/>
  </r>
  <r>
    <d v="2008-08-01T00:00:00"/>
    <x v="3"/>
    <n v="31818715.437265437"/>
    <n v="32961172.833528049"/>
    <n v="3.5905201720512862E-2"/>
  </r>
  <r>
    <d v="2008-09-01T00:00:00"/>
    <x v="3"/>
    <n v="31763423.735970922"/>
    <n v="33689834.206272237"/>
    <n v="6.0648703562762515E-2"/>
  </r>
  <r>
    <d v="2008-10-01T00:00:00"/>
    <x v="3"/>
    <n v="31969263.423501484"/>
    <n v="34094516.094091266"/>
    <n v="6.6477999271870952E-2"/>
  </r>
  <r>
    <d v="2008-11-01T00:00:00"/>
    <x v="3"/>
    <n v="30139735.496248577"/>
    <n v="32765248.89220833"/>
    <n v="8.7111361554136568E-2"/>
  </r>
  <r>
    <d v="2008-12-01T00:00:00"/>
    <x v="3"/>
    <n v="27284384.253243946"/>
    <n v="31619303.424058471"/>
    <n v="0.15887912773032911"/>
  </r>
  <r>
    <d v="2009-01-01T00:00:00"/>
    <x v="4"/>
    <n v="28849145.935590561"/>
    <n v="31964152.324321251"/>
    <n v="0.10797568828156449"/>
  </r>
  <r>
    <d v="2009-02-01T00:00:00"/>
    <x v="4"/>
    <n v="26956342.129380018"/>
    <n v="29433263.16864806"/>
    <n v="9.1886392722713636E-2"/>
  </r>
  <r>
    <d v="2009-03-01T00:00:00"/>
    <x v="4"/>
    <n v="29227016.300310459"/>
    <n v="32184423.729794644"/>
    <n v="0.10118745612266861"/>
  </r>
  <r>
    <d v="2009-04-01T00:00:00"/>
    <x v="4"/>
    <n v="27572440.722535033"/>
    <n v="29249118.852176845"/>
    <n v="6.0809927801257671E-2"/>
  </r>
  <r>
    <d v="2009-05-01T00:00:00"/>
    <x v="4"/>
    <n v="26054244.423496928"/>
    <n v="29580230.301516086"/>
    <n v="0.13533249403460956"/>
  </r>
  <r>
    <d v="2009-06-01T00:00:00"/>
    <x v="4"/>
    <n v="27805448.272619553"/>
    <n v="30918680.788543787"/>
    <n v="0.11196483816410474"/>
  </r>
  <r>
    <d v="2009-07-01T00:00:00"/>
    <x v="4"/>
    <n v="28020880.106031932"/>
    <n v="30659361.43416113"/>
    <n v="9.4161258252599425E-2"/>
  </r>
  <r>
    <d v="2009-08-01T00:00:00"/>
    <x v="4"/>
    <n v="30298754.52771467"/>
    <n v="30223160.617866937"/>
    <n v="2.4949510640308956E-3"/>
  </r>
  <r>
    <d v="2009-09-01T00:00:00"/>
    <x v="4"/>
    <n v="30031126.612114679"/>
    <n v="30738528.32424381"/>
    <n v="2.3555616852674526E-2"/>
  </r>
  <r>
    <d v="2009-10-01T00:00:00"/>
    <x v="4"/>
    <n v="30792023.504983552"/>
    <n v="30764319.678741422"/>
    <n v="8.9970788173912987E-4"/>
  </r>
  <r>
    <d v="2009-11-01T00:00:00"/>
    <x v="4"/>
    <n v="30321482.124312438"/>
    <n v="31107905.399327952"/>
    <n v="2.5936175276370897E-2"/>
  </r>
  <r>
    <d v="2009-12-01T00:00:00"/>
    <x v="4"/>
    <n v="28853077.940910172"/>
    <n v="30132671.955736283"/>
    <n v="4.4348613948455115E-2"/>
  </r>
  <r>
    <d v="2010-01-01T00:00:00"/>
    <x v="5"/>
    <n v="30374399.927864909"/>
    <n v="29894932.972039908"/>
    <n v="1.5785232200921505E-2"/>
  </r>
  <r>
    <d v="2010-02-01T00:00:00"/>
    <x v="5"/>
    <n v="28081042.947897345"/>
    <n v="28782816.928737443"/>
    <n v="2.4991022667576725E-2"/>
  </r>
  <r>
    <d v="2010-03-01T00:00:00"/>
    <x v="5"/>
    <n v="31106132.340711989"/>
    <n v="31910884.644800082"/>
    <n v="2.5871178559695968E-2"/>
  </r>
  <r>
    <d v="2010-04-01T00:00:00"/>
    <x v="5"/>
    <n v="29031854.548955541"/>
    <n v="29056866.045574926"/>
    <n v="8.6151907991990667E-4"/>
  </r>
  <r>
    <d v="2010-05-01T00:00:00"/>
    <x v="5"/>
    <n v="30332891.000103939"/>
    <n v="30305298.217315562"/>
    <n v="9.0966544495487442E-4"/>
  </r>
  <r>
    <d v="2010-06-01T00:00:00"/>
    <x v="5"/>
    <n v="32055991.678814385"/>
    <n v="31746413.305931877"/>
    <n v="9.6574261680728544E-3"/>
  </r>
  <r>
    <d v="2010-07-01T00:00:00"/>
    <x v="5"/>
    <n v="31434687.972987365"/>
    <n v="32011994.709552996"/>
    <n v="1.8365276507968695E-2"/>
  </r>
  <r>
    <d v="2010-08-01T00:00:00"/>
    <x v="5"/>
    <n v="33132054.446981192"/>
    <n v="31595300.225289151"/>
    <n v="4.638270241138219E-2"/>
  </r>
  <r>
    <d v="2010-09-01T00:00:00"/>
    <x v="5"/>
    <n v="31114045.918627713"/>
    <n v="30535802.175377313"/>
    <n v="1.8584652885152757E-2"/>
  </r>
  <r>
    <d v="2010-10-01T00:00:00"/>
    <x v="5"/>
    <n v="31324725.882925775"/>
    <n v="29356640.78438016"/>
    <n v="6.2828485902836337E-2"/>
  </r>
  <r>
    <d v="2010-11-01T00:00:00"/>
    <x v="5"/>
    <n v="31302721.549692102"/>
    <n v="31722458.463529691"/>
    <n v="1.3408959127444237E-2"/>
  </r>
  <r>
    <d v="2010-12-01T00:00:00"/>
    <x v="5"/>
    <n v="29162683.79443774"/>
    <n v="30222838.581100401"/>
    <n v="3.6353128338101247E-2"/>
  </r>
  <r>
    <d v="2011-01-01T00:00:00"/>
    <x v="6"/>
    <n v="32622453.115325075"/>
    <n v="30293850.709290259"/>
    <n v="7.1380358730315924E-2"/>
  </r>
  <r>
    <d v="2011-02-01T00:00:00"/>
    <x v="6"/>
    <n v="30069138.4645341"/>
    <n v="29160818.956199396"/>
    <n v="3.0207699811753735E-2"/>
  </r>
  <r>
    <d v="2011-03-01T00:00:00"/>
    <x v="6"/>
    <n v="33521993.988199789"/>
    <n v="33026400.210220575"/>
    <n v="1.4784137785886773E-2"/>
  </r>
  <r>
    <d v="2011-04-01T00:00:00"/>
    <x v="6"/>
    <n v="29790483.970162548"/>
    <n v="29134675.269321863"/>
    <n v="2.20140331220375E-2"/>
  </r>
  <r>
    <d v="2011-05-01T00:00:00"/>
    <x v="6"/>
    <n v="30514888.89513151"/>
    <n v="30758202.904933561"/>
    <n v="7.9736161137021339E-3"/>
  </r>
  <r>
    <d v="2011-06-01T00:00:00"/>
    <x v="6"/>
    <n v="31332686.678045858"/>
    <n v="30987947.962302785"/>
    <n v="1.1002526508032373E-2"/>
  </r>
  <r>
    <d v="2011-07-01T00:00:00"/>
    <x v="6"/>
    <n v="31048378.097471207"/>
    <n v="31532097.430079527"/>
    <n v="1.5579536267233142E-2"/>
  </r>
  <r>
    <d v="2011-08-01T00:00:00"/>
    <x v="6"/>
    <n v="33761562.440655842"/>
    <n v="31673684.370764107"/>
    <n v="6.1841867465751606E-2"/>
  </r>
  <r>
    <d v="2011-09-01T00:00:00"/>
    <x v="6"/>
    <n v="31947935.858446322"/>
    <n v="31484646.553001683"/>
    <n v="1.4501384612056425E-2"/>
  </r>
  <r>
    <d v="2011-10-01T00:00:00"/>
    <x v="6"/>
    <n v="32934221.898680408"/>
    <n v="30331889.664035827"/>
    <n v="7.9016053351752324E-2"/>
  </r>
  <r>
    <d v="2011-11-01T00:00:00"/>
    <x v="6"/>
    <n v="32118203.797977068"/>
    <n v="31688146.89855241"/>
    <n v="1.3389817878039117E-2"/>
  </r>
  <r>
    <d v="2011-12-01T00:00:00"/>
    <x v="6"/>
    <n v="29560112.105370279"/>
    <n v="28873904.289020523"/>
    <n v="2.3213978820638182E-2"/>
  </r>
  <r>
    <d v="2012-01-01T00:00:00"/>
    <x v="7"/>
    <n v="33097914.661556832"/>
    <n v="30046156.434446353"/>
    <n v="9.2203942705039676E-2"/>
  </r>
  <r>
    <d v="2012-02-01T00:00:00"/>
    <x v="7"/>
    <n v="31432067.424907692"/>
    <n v="28892155.724553332"/>
    <n v="8.0806383685142508E-2"/>
  </r>
  <r>
    <d v="2012-03-01T00:00:00"/>
    <x v="7"/>
    <n v="32610967.549940124"/>
    <n v="30696918.549120933"/>
    <n v="5.8693413431785947E-2"/>
  </r>
  <r>
    <d v="2012-04-01T00:00:00"/>
    <x v="7"/>
    <n v="30118053.504457429"/>
    <n v="28477934.505074453"/>
    <n v="5.4456341248621566E-2"/>
  </r>
  <r>
    <d v="2012-05-01T00:00:00"/>
    <x v="7"/>
    <n v="32039785.029330183"/>
    <n v="31238125.395297389"/>
    <n v="2.5020755704163747E-2"/>
  </r>
  <r>
    <d v="2012-06-01T00:00:00"/>
    <x v="7"/>
    <n v="32369984.509227082"/>
    <n v="31265965.890336733"/>
    <n v="3.410624489411318E-2"/>
  </r>
  <r>
    <d v="2012-07-01T00:00:00"/>
    <x v="7"/>
    <n v="32673879.188200943"/>
    <n v="32458673.702471562"/>
    <n v="6.5864687963679428E-3"/>
  </r>
  <r>
    <d v="2012-08-01T00:00:00"/>
    <x v="7"/>
    <n v="33207960.610965997"/>
    <n v="31933782.772470094"/>
    <n v="3.8369650380612089E-2"/>
  </r>
  <r>
    <d v="2012-09-01T00:00:00"/>
    <x v="7"/>
    <n v="30143633.786629554"/>
    <n v="30238932.54855841"/>
    <n v="3.1614888438276771E-3"/>
  </r>
  <r>
    <d v="2012-10-01T00:00:00"/>
    <x v="7"/>
    <n v="31754112.792993777"/>
    <n v="31438761.716334771"/>
    <n v="9.9310309412450077E-3"/>
  </r>
  <r>
    <d v="2012-11-01T00:00:00"/>
    <x v="7"/>
    <n v="31052952.606975973"/>
    <n v="31811008.827450685"/>
    <n v="2.4411727608292456E-2"/>
  </r>
  <r>
    <d v="2012-12-01T00:00:00"/>
    <x v="7"/>
    <n v="27355168.154814415"/>
    <n v="28143682.153375622"/>
    <n v="2.8825046663894533E-2"/>
  </r>
  <r>
    <d v="2013-01-01T00:00:00"/>
    <x v="8"/>
    <n v="31454796.749053448"/>
    <n v="30712622.794026688"/>
    <n v="2.3594937234782627E-2"/>
  </r>
  <r>
    <d v="2013-02-01T00:00:00"/>
    <x v="8"/>
    <n v="28621464.973133311"/>
    <n v="28274990.04054806"/>
    <n v="1.2105422727679496E-2"/>
  </r>
  <r>
    <d v="2013-03-01T00:00:00"/>
    <x v="8"/>
    <n v="30079625.096221432"/>
    <n v="29528080.108183507"/>
    <n v="1.8336165636160459E-2"/>
  </r>
  <r>
    <d v="2013-04-01T00:00:00"/>
    <x v="8"/>
    <n v="29557113.807281584"/>
    <n v="29513555.160347968"/>
    <n v="1.4737111078445102E-3"/>
  </r>
  <r>
    <d v="2013-05-01T00:00:00"/>
    <x v="8"/>
    <n v="29892333.306250855"/>
    <n v="30671366.251486398"/>
    <n v="2.6061295960213234E-2"/>
  </r>
  <r>
    <d v="2013-06-01T00:00:00"/>
    <x v="8"/>
    <n v="29757587.90078669"/>
    <n v="29806156.227845076"/>
    <n v="1.6321325243267475E-3"/>
  </r>
  <r>
    <d v="2013-07-01T00:00:00"/>
    <x v="8"/>
    <n v="30029944.468078002"/>
    <n v="31924053.664621837"/>
    <n v="6.307401595621609E-2"/>
  </r>
  <r>
    <d v="2013-08-01T00:00:00"/>
    <x v="8"/>
    <n v="31034762.655809991"/>
    <n v="30321946.866105519"/>
    <n v="2.296830163033408E-2"/>
  </r>
  <r>
    <d v="2013-09-01T00:00:00"/>
    <x v="8"/>
    <n v="29984275.784078471"/>
    <n v="30031470.358533002"/>
    <n v="1.5739774672026995E-3"/>
  </r>
  <r>
    <d v="2013-10-01T00:00:00"/>
    <x v="8"/>
    <n v="31392134.936166354"/>
    <n v="30720275.060561653"/>
    <n v="2.1402172135500788E-2"/>
  </r>
  <r>
    <d v="2013-11-01T00:00:00"/>
    <x v="8"/>
    <n v="30556913.865457237"/>
    <n v="31381232.45392254"/>
    <n v="2.6976500051503764E-2"/>
  </r>
  <r>
    <d v="2013-12-01T00:00:00"/>
    <x v="8"/>
    <n v="27592562.507682629"/>
    <n v="29197609.927423611"/>
    <n v="5.8169567226461376E-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">
  <r>
    <d v="2005-01-01T00:00:00"/>
    <x v="0"/>
    <n v="35760520.064938888"/>
    <n v="33427324.75132715"/>
    <n v="6.5245005088706773E-2"/>
  </r>
  <r>
    <d v="2005-02-01T00:00:00"/>
    <x v="0"/>
    <n v="33282584.380056243"/>
    <n v="33463514.096979734"/>
    <n v="5.4361679026316174E-3"/>
  </r>
  <r>
    <d v="2005-03-01T00:00:00"/>
    <x v="0"/>
    <n v="35020005.949750938"/>
    <n v="34160818.64747376"/>
    <n v="2.4534184931607302E-2"/>
  </r>
  <r>
    <d v="2005-04-01T00:00:00"/>
    <x v="0"/>
    <n v="33245706.110530481"/>
    <n v="34265170.654499806"/>
    <n v="3.0664547793930394E-2"/>
  </r>
  <r>
    <d v="2005-05-01T00:00:00"/>
    <x v="0"/>
    <n v="33743322.006216019"/>
    <n v="33728265.072300963"/>
    <n v="4.4621966717688847E-4"/>
  </r>
  <r>
    <d v="2005-06-01T00:00:00"/>
    <x v="0"/>
    <n v="36587979.507661507"/>
    <n v="35810979.13464532"/>
    <n v="2.1236493063342909E-2"/>
  </r>
  <r>
    <d v="2005-07-01T00:00:00"/>
    <x v="0"/>
    <n v="32709248.999254607"/>
    <n v="34887276.925727449"/>
    <n v="6.6587524724963168E-2"/>
  </r>
  <r>
    <d v="2005-08-01T00:00:00"/>
    <x v="0"/>
    <n v="37603055.463514507"/>
    <n v="35883000.047503561"/>
    <n v="4.5742437544201202E-2"/>
  </r>
  <r>
    <d v="2005-09-01T00:00:00"/>
    <x v="0"/>
    <n v="35241494.209181152"/>
    <n v="34649503.977518663"/>
    <n v="1.6798102491019339E-2"/>
  </r>
  <r>
    <d v="2005-10-01T00:00:00"/>
    <x v="0"/>
    <n v="35365464.302791357"/>
    <n v="33369527.909331735"/>
    <n v="5.6437443500553297E-2"/>
  </r>
  <r>
    <d v="2005-11-01T00:00:00"/>
    <x v="0"/>
    <n v="34620066.057036527"/>
    <n v="34764654.989204831"/>
    <n v="4.176448766160492E-3"/>
  </r>
  <r>
    <d v="2005-12-01T00:00:00"/>
    <x v="0"/>
    <n v="31948590.319067784"/>
    <n v="32359679.891809762"/>
    <n v="1.2867221014650793E-2"/>
  </r>
  <r>
    <d v="2006-01-01T00:00:00"/>
    <x v="1"/>
    <n v="35065430.684663229"/>
    <n v="32744722.642792348"/>
    <n v="6.6182219826146388E-2"/>
  </r>
  <r>
    <d v="2006-02-01T00:00:00"/>
    <x v="1"/>
    <n v="32706575.58220743"/>
    <n v="32425450.951289427"/>
    <n v="8.5953550903365462E-3"/>
  </r>
  <r>
    <d v="2006-03-01T00:00:00"/>
    <x v="1"/>
    <n v="35840226.988315403"/>
    <n v="34978845.571220823"/>
    <n v="2.4033927502060955E-2"/>
  </r>
  <r>
    <d v="2006-04-01T00:00:00"/>
    <x v="1"/>
    <n v="32127631.665612552"/>
    <n v="30632110.264020517"/>
    <n v="4.6549382075764686E-2"/>
  </r>
  <r>
    <d v="2006-05-01T00:00:00"/>
    <x v="1"/>
    <n v="34807518.815837182"/>
    <n v="34278853.75200396"/>
    <n v="1.5188243282445137E-2"/>
  </r>
  <r>
    <d v="2006-06-01T00:00:00"/>
    <x v="1"/>
    <n v="35338403.337846056"/>
    <n v="34021639.210176691"/>
    <n v="3.7261562586195313E-2"/>
  </r>
  <r>
    <d v="2006-07-01T00:00:00"/>
    <x v="1"/>
    <n v="33338653.176894248"/>
    <n v="33959967.397696793"/>
    <n v="1.8636452333747989E-2"/>
  </r>
  <r>
    <d v="2006-08-01T00:00:00"/>
    <x v="1"/>
    <n v="36966836.701800145"/>
    <n v="34142385.452625476"/>
    <n v="7.6405002460952498E-2"/>
  </r>
  <r>
    <d v="2006-09-01T00:00:00"/>
    <x v="1"/>
    <n v="33414985.155541372"/>
    <n v="33048714.593786236"/>
    <n v="1.0961266630830606E-2"/>
  </r>
  <r>
    <d v="2006-10-01T00:00:00"/>
    <x v="1"/>
    <n v="34502725.12435887"/>
    <n v="33992457.530449919"/>
    <n v="1.4789196855314555E-2"/>
  </r>
  <r>
    <d v="2006-11-01T00:00:00"/>
    <x v="1"/>
    <n v="34819070.067077681"/>
    <n v="34858176.552630849"/>
    <n v="1.1231341181091434E-3"/>
  </r>
  <r>
    <d v="2006-12-01T00:00:00"/>
    <x v="1"/>
    <n v="30628855.049845826"/>
    <n v="31450277.925752793"/>
    <n v="2.6818595555405892E-2"/>
  </r>
  <r>
    <d v="2007-01-01T00:00:00"/>
    <x v="2"/>
    <n v="35962110.837939881"/>
    <n v="33713132.243566088"/>
    <n v="6.2537446828653032E-2"/>
  </r>
  <r>
    <d v="2007-02-01T00:00:00"/>
    <x v="2"/>
    <n v="33141678.929544702"/>
    <n v="32969411.108219426"/>
    <n v="5.1979207719529573E-3"/>
  </r>
  <r>
    <d v="2007-03-01T00:00:00"/>
    <x v="2"/>
    <n v="35746999.2179965"/>
    <n v="34152797.586557977"/>
    <n v="4.4596795991646128E-2"/>
  </r>
  <r>
    <d v="2007-04-01T00:00:00"/>
    <x v="2"/>
    <n v="32385813.603487249"/>
    <n v="31178377.88243432"/>
    <n v="3.7282858965226526E-2"/>
  </r>
  <r>
    <d v="2007-05-01T00:00:00"/>
    <x v="2"/>
    <n v="34558424.709674537"/>
    <n v="33610903.804990403"/>
    <n v="2.7417942589810174E-2"/>
  </r>
  <r>
    <d v="2007-06-01T00:00:00"/>
    <x v="2"/>
    <n v="34409900.996462971"/>
    <n v="33246347.154699285"/>
    <n v="3.3814507106059079E-2"/>
  </r>
  <r>
    <d v="2007-07-01T00:00:00"/>
    <x v="2"/>
    <n v="32033151.863009609"/>
    <n v="33598408.136030272"/>
    <n v="4.8863636014167787E-2"/>
  </r>
  <r>
    <d v="2007-08-01T00:00:00"/>
    <x v="2"/>
    <n v="35594143.633139156"/>
    <n v="34752802.137023076"/>
    <n v="2.3637076503022443E-2"/>
  </r>
  <r>
    <d v="2007-09-01T00:00:00"/>
    <x v="2"/>
    <n v="32736813.332064744"/>
    <n v="33418238.524470422"/>
    <n v="2.0815257291345535E-2"/>
  </r>
  <r>
    <d v="2007-10-01T00:00:00"/>
    <x v="2"/>
    <n v="34814745.584050432"/>
    <n v="34925974.151243202"/>
    <n v="3.1948694533539069E-3"/>
  </r>
  <r>
    <d v="2007-11-01T00:00:00"/>
    <x v="2"/>
    <n v="33442923.218425829"/>
    <n v="35448694.865767948"/>
    <n v="5.9975966641487022E-2"/>
  </r>
  <r>
    <d v="2007-12-01T00:00:00"/>
    <x v="2"/>
    <n v="29932218.754204392"/>
    <n v="32003122.837708954"/>
    <n v="6.9186454252198534E-2"/>
  </r>
  <r>
    <d v="2008-01-01T00:00:00"/>
    <x v="3"/>
    <n v="34905523.049873188"/>
    <n v="33971272.073560178"/>
    <n v="2.6765133270690352E-2"/>
  </r>
  <r>
    <d v="2008-02-01T00:00:00"/>
    <x v="3"/>
    <n v="32971074.271040484"/>
    <n v="32885528.596036542"/>
    <n v="2.5945674169033529E-3"/>
  </r>
  <r>
    <d v="2008-03-01T00:00:00"/>
    <x v="3"/>
    <n v="33675988.301156245"/>
    <n v="32371828.515609141"/>
    <n v="3.8726696715900871E-2"/>
  </r>
  <r>
    <d v="2008-04-01T00:00:00"/>
    <x v="3"/>
    <n v="32942973.450524684"/>
    <n v="33987755.770025484"/>
    <n v="3.1714876043897611E-2"/>
  </r>
  <r>
    <d v="2008-05-01T00:00:00"/>
    <x v="3"/>
    <n v="32719103.365861006"/>
    <n v="32809390.434534598"/>
    <n v="2.7594603575780523E-3"/>
  </r>
  <r>
    <d v="2008-06-01T00:00:00"/>
    <x v="3"/>
    <n v="32968048.28211417"/>
    <n v="33184620.717295479"/>
    <n v="6.5691615508462918E-3"/>
  </r>
  <r>
    <d v="2008-07-01T00:00:00"/>
    <x v="3"/>
    <n v="31929107.93319986"/>
    <n v="34366699.277775779"/>
    <n v="7.6343859956115895E-2"/>
  </r>
  <r>
    <d v="2008-08-01T00:00:00"/>
    <x v="3"/>
    <n v="31818715.437265437"/>
    <n v="32961172.833528049"/>
    <n v="3.5905201720512862E-2"/>
  </r>
  <r>
    <d v="2008-09-01T00:00:00"/>
    <x v="3"/>
    <n v="31763423.735970922"/>
    <n v="33689834.206272237"/>
    <n v="6.0648703562762515E-2"/>
  </r>
  <r>
    <d v="2008-10-01T00:00:00"/>
    <x v="3"/>
    <n v="31969263.423501484"/>
    <n v="34094516.094091266"/>
    <n v="6.6477999271870952E-2"/>
  </r>
  <r>
    <d v="2008-11-01T00:00:00"/>
    <x v="3"/>
    <n v="30139735.496248577"/>
    <n v="32765248.89220833"/>
    <n v="8.7111361554136568E-2"/>
  </r>
  <r>
    <d v="2008-12-01T00:00:00"/>
    <x v="3"/>
    <n v="27284384.253243946"/>
    <n v="31619303.424058471"/>
    <n v="0.15887912773032911"/>
  </r>
  <r>
    <d v="2009-01-01T00:00:00"/>
    <x v="4"/>
    <n v="28849145.935590561"/>
    <n v="31964152.324321251"/>
    <n v="0.10797568828156449"/>
  </r>
  <r>
    <d v="2009-02-01T00:00:00"/>
    <x v="4"/>
    <n v="26956342.129380018"/>
    <n v="29433263.16864806"/>
    <n v="9.1886392722713636E-2"/>
  </r>
  <r>
    <d v="2009-03-01T00:00:00"/>
    <x v="4"/>
    <n v="29227016.300310459"/>
    <n v="32184423.729794644"/>
    <n v="0.10118745612266861"/>
  </r>
  <r>
    <d v="2009-04-01T00:00:00"/>
    <x v="4"/>
    <n v="27572440.722535033"/>
    <n v="29249118.852176845"/>
    <n v="6.0809927801257671E-2"/>
  </r>
  <r>
    <d v="2009-05-01T00:00:00"/>
    <x v="4"/>
    <n v="26054244.423496928"/>
    <n v="29580230.301516086"/>
    <n v="0.13533249403460956"/>
  </r>
  <r>
    <d v="2009-06-01T00:00:00"/>
    <x v="4"/>
    <n v="27805448.272619553"/>
    <n v="30918680.788543787"/>
    <n v="0.11196483816410474"/>
  </r>
  <r>
    <d v="2009-07-01T00:00:00"/>
    <x v="4"/>
    <n v="28020880.106031932"/>
    <n v="30659361.43416113"/>
    <n v="9.4161258252599425E-2"/>
  </r>
  <r>
    <d v="2009-08-01T00:00:00"/>
    <x v="4"/>
    <n v="30298754.52771467"/>
    <n v="30223160.617866937"/>
    <n v="2.4949510640308956E-3"/>
  </r>
  <r>
    <d v="2009-09-01T00:00:00"/>
    <x v="4"/>
    <n v="30031126.612114679"/>
    <n v="30738528.32424381"/>
    <n v="2.3555616852674526E-2"/>
  </r>
  <r>
    <d v="2009-10-01T00:00:00"/>
    <x v="4"/>
    <n v="30792023.504983552"/>
    <n v="30764319.678741422"/>
    <n v="8.9970788173912987E-4"/>
  </r>
  <r>
    <d v="2009-11-01T00:00:00"/>
    <x v="4"/>
    <n v="30321482.124312438"/>
    <n v="31107905.399327952"/>
    <n v="2.5936175276370897E-2"/>
  </r>
  <r>
    <d v="2009-12-01T00:00:00"/>
    <x v="4"/>
    <n v="28853077.940910172"/>
    <n v="30132671.955736283"/>
    <n v="4.4348613948455115E-2"/>
  </r>
  <r>
    <d v="2010-01-01T00:00:00"/>
    <x v="5"/>
    <n v="30374399.927864909"/>
    <n v="29894932.972039908"/>
    <n v="1.5785232200921505E-2"/>
  </r>
  <r>
    <d v="2010-02-01T00:00:00"/>
    <x v="5"/>
    <n v="28081042.947897345"/>
    <n v="28782816.928737443"/>
    <n v="2.4991022667576725E-2"/>
  </r>
  <r>
    <d v="2010-03-01T00:00:00"/>
    <x v="5"/>
    <n v="31106132.340711989"/>
    <n v="31910884.644800082"/>
    <n v="2.5871178559695968E-2"/>
  </r>
  <r>
    <d v="2010-04-01T00:00:00"/>
    <x v="5"/>
    <n v="29031854.548955541"/>
    <n v="29056866.045574926"/>
    <n v="8.6151907991990667E-4"/>
  </r>
  <r>
    <d v="2010-05-01T00:00:00"/>
    <x v="5"/>
    <n v="30332891.000103939"/>
    <n v="30305298.217315562"/>
    <n v="9.0966544495487442E-4"/>
  </r>
  <r>
    <d v="2010-06-01T00:00:00"/>
    <x v="5"/>
    <n v="32055991.678814385"/>
    <n v="31746413.305931877"/>
    <n v="9.6574261680728544E-3"/>
  </r>
  <r>
    <d v="2010-07-01T00:00:00"/>
    <x v="5"/>
    <n v="31434687.972987365"/>
    <n v="32011994.709552996"/>
    <n v="1.8365276507968695E-2"/>
  </r>
  <r>
    <d v="2010-08-01T00:00:00"/>
    <x v="5"/>
    <n v="33132054.446981192"/>
    <n v="31595300.225289151"/>
    <n v="4.638270241138219E-2"/>
  </r>
  <r>
    <d v="2010-09-01T00:00:00"/>
    <x v="5"/>
    <n v="31114045.918627713"/>
    <n v="30535802.175377313"/>
    <n v="1.8584652885152757E-2"/>
  </r>
  <r>
    <d v="2010-10-01T00:00:00"/>
    <x v="5"/>
    <n v="31324725.882925775"/>
    <n v="29356640.78438016"/>
    <n v="6.2828485902836337E-2"/>
  </r>
  <r>
    <d v="2010-11-01T00:00:00"/>
    <x v="5"/>
    <n v="31302721.549692102"/>
    <n v="31722458.463529691"/>
    <n v="1.3408959127444237E-2"/>
  </r>
  <r>
    <d v="2010-12-01T00:00:00"/>
    <x v="5"/>
    <n v="29162683.79443774"/>
    <n v="30222838.581100401"/>
    <n v="3.6353128338101247E-2"/>
  </r>
  <r>
    <d v="2011-01-01T00:00:00"/>
    <x v="6"/>
    <n v="32622453.115325075"/>
    <n v="30293850.709290259"/>
    <n v="7.1380358730315924E-2"/>
  </r>
  <r>
    <d v="2011-02-01T00:00:00"/>
    <x v="6"/>
    <n v="30069138.4645341"/>
    <n v="29160818.956199396"/>
    <n v="3.0207699811753735E-2"/>
  </r>
  <r>
    <d v="2011-03-01T00:00:00"/>
    <x v="6"/>
    <n v="33521993.988199789"/>
    <n v="33026400.210220575"/>
    <n v="1.4784137785886773E-2"/>
  </r>
  <r>
    <d v="2011-04-01T00:00:00"/>
    <x v="6"/>
    <n v="29790483.970162548"/>
    <n v="29134675.269321863"/>
    <n v="2.20140331220375E-2"/>
  </r>
  <r>
    <d v="2011-05-01T00:00:00"/>
    <x v="6"/>
    <n v="30514888.89513151"/>
    <n v="30758202.904933561"/>
    <n v="7.9736161137021339E-3"/>
  </r>
  <r>
    <d v="2011-06-01T00:00:00"/>
    <x v="6"/>
    <n v="31332686.678045858"/>
    <n v="30987947.962302785"/>
    <n v="1.1002526508032373E-2"/>
  </r>
  <r>
    <d v="2011-07-01T00:00:00"/>
    <x v="6"/>
    <n v="31048378.097471207"/>
    <n v="31532097.430079527"/>
    <n v="1.5579536267233142E-2"/>
  </r>
  <r>
    <d v="2011-08-01T00:00:00"/>
    <x v="6"/>
    <n v="33761562.440655842"/>
    <n v="31673684.370764107"/>
    <n v="6.1841867465751606E-2"/>
  </r>
  <r>
    <d v="2011-09-01T00:00:00"/>
    <x v="6"/>
    <n v="31947935.858446322"/>
    <n v="31484646.553001683"/>
    <n v="1.4501384612056425E-2"/>
  </r>
  <r>
    <d v="2011-10-01T00:00:00"/>
    <x v="6"/>
    <n v="32934221.898680408"/>
    <n v="30331889.664035827"/>
    <n v="7.9016053351752324E-2"/>
  </r>
  <r>
    <d v="2011-11-01T00:00:00"/>
    <x v="6"/>
    <n v="32118203.797977068"/>
    <n v="31688146.89855241"/>
    <n v="1.3389817878039117E-2"/>
  </r>
  <r>
    <d v="2011-12-01T00:00:00"/>
    <x v="6"/>
    <n v="29560112.105370279"/>
    <n v="28873904.289020523"/>
    <n v="2.3213978820638182E-2"/>
  </r>
  <r>
    <d v="2012-01-01T00:00:00"/>
    <x v="7"/>
    <n v="33097914.661556832"/>
    <n v="30046156.434446353"/>
    <n v="9.2203942705039676E-2"/>
  </r>
  <r>
    <d v="2012-02-01T00:00:00"/>
    <x v="7"/>
    <n v="31432067.424907692"/>
    <n v="28892155.724553332"/>
    <n v="8.0806383685142508E-2"/>
  </r>
  <r>
    <d v="2012-03-01T00:00:00"/>
    <x v="7"/>
    <n v="32610967.549940124"/>
    <n v="30696918.549120933"/>
    <n v="5.8693413431785947E-2"/>
  </r>
  <r>
    <d v="2012-04-01T00:00:00"/>
    <x v="7"/>
    <n v="30118053.504457429"/>
    <n v="28477934.505074453"/>
    <n v="5.4456341248621566E-2"/>
  </r>
  <r>
    <d v="2012-05-01T00:00:00"/>
    <x v="7"/>
    <n v="32039785.029330183"/>
    <n v="31238125.395297389"/>
    <n v="2.5020755704163747E-2"/>
  </r>
  <r>
    <d v="2012-06-01T00:00:00"/>
    <x v="7"/>
    <n v="32369984.509227082"/>
    <n v="31265965.890336733"/>
    <n v="3.410624489411318E-2"/>
  </r>
  <r>
    <d v="2012-07-01T00:00:00"/>
    <x v="7"/>
    <n v="32673879.188200943"/>
    <n v="32458673.702471562"/>
    <n v="6.5864687963679428E-3"/>
  </r>
  <r>
    <d v="2012-08-01T00:00:00"/>
    <x v="7"/>
    <n v="33207960.610965997"/>
    <n v="31933782.772470094"/>
    <n v="3.8369650380612089E-2"/>
  </r>
  <r>
    <d v="2012-09-01T00:00:00"/>
    <x v="7"/>
    <n v="30143633.786629554"/>
    <n v="30238932.54855841"/>
    <n v="3.1614888438276771E-3"/>
  </r>
  <r>
    <d v="2012-10-01T00:00:00"/>
    <x v="7"/>
    <n v="31754112.792993777"/>
    <n v="31438761.716334771"/>
    <n v="9.9310309412450077E-3"/>
  </r>
  <r>
    <d v="2012-11-01T00:00:00"/>
    <x v="7"/>
    <n v="31052952.606975973"/>
    <n v="31811008.827450685"/>
    <n v="2.4411727608292456E-2"/>
  </r>
  <r>
    <d v="2012-12-01T00:00:00"/>
    <x v="7"/>
    <n v="27355168.154814415"/>
    <n v="28143682.153375622"/>
    <n v="2.8825046663894533E-2"/>
  </r>
  <r>
    <d v="2013-01-01T00:00:00"/>
    <x v="8"/>
    <n v="31454796.749053448"/>
    <n v="30712622.794026688"/>
    <n v="2.3594937234782627E-2"/>
  </r>
  <r>
    <d v="2013-02-01T00:00:00"/>
    <x v="8"/>
    <n v="28621464.973133311"/>
    <n v="28274990.04054806"/>
    <n v="1.2105422727679496E-2"/>
  </r>
  <r>
    <d v="2013-03-01T00:00:00"/>
    <x v="8"/>
    <n v="30079625.096221432"/>
    <n v="29528080.108183507"/>
    <n v="1.8336165636160459E-2"/>
  </r>
  <r>
    <d v="2013-04-01T00:00:00"/>
    <x v="8"/>
    <n v="29557113.807281584"/>
    <n v="29513555.160347968"/>
    <n v="1.4737111078445102E-3"/>
  </r>
  <r>
    <d v="2013-05-01T00:00:00"/>
    <x v="8"/>
    <n v="29892333.306250855"/>
    <n v="30671366.251486398"/>
    <n v="2.6061295960213234E-2"/>
  </r>
  <r>
    <d v="2013-06-01T00:00:00"/>
    <x v="8"/>
    <n v="29757587.90078669"/>
    <n v="29806156.227845076"/>
    <n v="1.6321325243267475E-3"/>
  </r>
  <r>
    <d v="2013-07-01T00:00:00"/>
    <x v="8"/>
    <n v="30029944.468078002"/>
    <n v="31924053.664621837"/>
    <n v="6.307401595621609E-2"/>
  </r>
  <r>
    <d v="2013-08-01T00:00:00"/>
    <x v="8"/>
    <n v="31034762.655809991"/>
    <n v="30321946.866105519"/>
    <n v="2.296830163033408E-2"/>
  </r>
  <r>
    <d v="2013-09-01T00:00:00"/>
    <x v="8"/>
    <n v="29984275.784078471"/>
    <n v="30031470.358533002"/>
    <n v="1.5739774672026995E-3"/>
  </r>
  <r>
    <d v="2013-10-01T00:00:00"/>
    <x v="8"/>
    <n v="31392134.936166354"/>
    <n v="30720275.060561653"/>
    <n v="2.1402172135500788E-2"/>
  </r>
  <r>
    <d v="2013-11-01T00:00:00"/>
    <x v="8"/>
    <n v="30556913.865457237"/>
    <n v="31381232.45392254"/>
    <n v="2.6976500051503764E-2"/>
  </r>
  <r>
    <d v="2013-12-01T00:00:00"/>
    <x v="8"/>
    <n v="27592562.507682629"/>
    <n v="29197609.927423611"/>
    <n v="5.8169567226461376E-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2">
  <r>
    <d v="2005-01-01T00:00:00"/>
    <x v="0"/>
    <n v="35760520.064938888"/>
    <n v="33246174.355742313"/>
  </r>
  <r>
    <d v="2005-02-01T00:00:00"/>
    <x v="0"/>
    <n v="33282584.380056243"/>
    <n v="33461534.144783165"/>
  </r>
  <r>
    <d v="2005-03-01T00:00:00"/>
    <x v="0"/>
    <n v="35020005.949750938"/>
    <n v="33826216.601148091"/>
  </r>
  <r>
    <d v="2005-04-01T00:00:00"/>
    <x v="0"/>
    <n v="33245706.110530481"/>
    <n v="34278537.926363699"/>
  </r>
  <r>
    <d v="2005-05-01T00:00:00"/>
    <x v="0"/>
    <n v="33743322.006216019"/>
    <n v="33860512.675488435"/>
  </r>
  <r>
    <d v="2005-06-01T00:00:00"/>
    <x v="0"/>
    <n v="36587979.507661507"/>
    <n v="34812575.871252783"/>
  </r>
  <r>
    <d v="2005-07-01T00:00:00"/>
    <x v="0"/>
    <n v="32709248.999254607"/>
    <n v="34426746.793229751"/>
  </r>
  <r>
    <d v="2005-08-01T00:00:00"/>
    <x v="0"/>
    <n v="37603055.463514507"/>
    <n v="35398049.219369248"/>
  </r>
  <r>
    <d v="2005-09-01T00:00:00"/>
    <x v="0"/>
    <n v="35241494.209181152"/>
    <n v="34600343.661214069"/>
  </r>
  <r>
    <d v="2005-10-01T00:00:00"/>
    <x v="0"/>
    <n v="35365464.302791357"/>
    <n v="33319274.273285668"/>
  </r>
  <r>
    <d v="2005-11-01T00:00:00"/>
    <x v="0"/>
    <n v="34620066.057036527"/>
    <n v="34830572.166949175"/>
  </r>
  <r>
    <d v="2005-12-01T00:00:00"/>
    <x v="0"/>
    <n v="31948590.319067784"/>
    <n v="32142189.758217081"/>
  </r>
  <r>
    <d v="2006-01-01T00:00:00"/>
    <x v="1"/>
    <n v="35065430.684663229"/>
    <n v="33236755.994042013"/>
  </r>
  <r>
    <d v="2006-02-01T00:00:00"/>
    <x v="1"/>
    <n v="32706575.58220743"/>
    <n v="32550187.939673472"/>
  </r>
  <r>
    <d v="2006-03-01T00:00:00"/>
    <x v="1"/>
    <n v="35840226.988315403"/>
    <n v="34946719.298925318"/>
  </r>
  <r>
    <d v="2006-04-01T00:00:00"/>
    <x v="1"/>
    <n v="32127631.665612552"/>
    <n v="30719192.679202944"/>
  </r>
  <r>
    <d v="2006-05-01T00:00:00"/>
    <x v="1"/>
    <n v="34807518.815837182"/>
    <n v="34158854.918359943"/>
  </r>
  <r>
    <d v="2006-06-01T00:00:00"/>
    <x v="1"/>
    <n v="35338403.337846056"/>
    <n v="34296921.872021124"/>
  </r>
  <r>
    <d v="2006-07-01T00:00:00"/>
    <x v="1"/>
    <n v="33338653.176894248"/>
    <n v="33559366.388773173"/>
  </r>
  <r>
    <d v="2006-08-01T00:00:00"/>
    <x v="1"/>
    <n v="36966836.701800145"/>
    <n v="34310839.811647095"/>
  </r>
  <r>
    <d v="2006-09-01T00:00:00"/>
    <x v="1"/>
    <n v="33414985.155541372"/>
    <n v="33303667.770369079"/>
  </r>
  <r>
    <d v="2006-10-01T00:00:00"/>
    <x v="1"/>
    <n v="34502725.12435887"/>
    <n v="33837445.519422747"/>
  </r>
  <r>
    <d v="2006-11-01T00:00:00"/>
    <x v="1"/>
    <n v="34819070.067077681"/>
    <n v="34952422.277187675"/>
  </r>
  <r>
    <d v="2006-12-01T00:00:00"/>
    <x v="1"/>
    <n v="30628855.049845826"/>
    <n v="31812761.481740605"/>
  </r>
  <r>
    <d v="2007-01-01T00:00:00"/>
    <x v="2"/>
    <n v="35962110.837939881"/>
    <n v="33897816.092301719"/>
  </r>
  <r>
    <d v="2007-02-01T00:00:00"/>
    <x v="2"/>
    <n v="33141678.929544702"/>
    <n v="32639063.699422132"/>
  </r>
  <r>
    <d v="2007-03-01T00:00:00"/>
    <x v="2"/>
    <n v="35746999.2179965"/>
    <n v="34177633.015917711"/>
  </r>
  <r>
    <d v="2007-04-01T00:00:00"/>
    <x v="2"/>
    <n v="32385813.603487249"/>
    <n v="31006543.471911173"/>
  </r>
  <r>
    <d v="2007-05-01T00:00:00"/>
    <x v="2"/>
    <n v="34558424.709674537"/>
    <n v="33555269.317822047"/>
  </r>
  <r>
    <d v="2007-06-01T00:00:00"/>
    <x v="2"/>
    <n v="34409900.996462971"/>
    <n v="33088177.582482357"/>
  </r>
  <r>
    <d v="2007-07-01T00:00:00"/>
    <x v="2"/>
    <n v="32033151.863009609"/>
    <n v="34242409.38735944"/>
  </r>
  <r>
    <d v="2007-08-01T00:00:00"/>
    <x v="2"/>
    <n v="35594143.633139156"/>
    <n v="34542604.423518375"/>
  </r>
  <r>
    <d v="2007-09-01T00:00:00"/>
    <x v="2"/>
    <n v="32736813.332064744"/>
    <n v="33271008.648301128"/>
  </r>
  <r>
    <d v="2007-10-01T00:00:00"/>
    <x v="2"/>
    <n v="34814745.584050432"/>
    <n v="34894197.823560484"/>
  </r>
  <r>
    <d v="2007-11-01T00:00:00"/>
    <x v="2"/>
    <n v="33442923.218425829"/>
    <n v="35283109.940528475"/>
  </r>
  <r>
    <d v="2007-12-01T00:00:00"/>
    <x v="2"/>
    <n v="29932218.754204392"/>
    <n v="31923620.14181583"/>
  </r>
  <r>
    <d v="2008-01-01T00:00:00"/>
    <x v="3"/>
    <n v="34905523.049873188"/>
    <n v="34206520.855315968"/>
  </r>
  <r>
    <d v="2008-02-01T00:00:00"/>
    <x v="3"/>
    <n v="32971074.271040484"/>
    <n v="32756831.703259353"/>
  </r>
  <r>
    <d v="2008-03-01T00:00:00"/>
    <x v="3"/>
    <n v="33675988.301156245"/>
    <n v="32091142.090636294"/>
  </r>
  <r>
    <d v="2008-04-01T00:00:00"/>
    <x v="3"/>
    <n v="32942973.450524684"/>
    <n v="34139110.479588941"/>
  </r>
  <r>
    <d v="2008-05-01T00:00:00"/>
    <x v="3"/>
    <n v="32719103.365861006"/>
    <n v="32874114.636120658"/>
  </r>
  <r>
    <d v="2008-06-01T00:00:00"/>
    <x v="3"/>
    <n v="32968048.28211417"/>
    <n v="33089121.740924787"/>
  </r>
  <r>
    <d v="2008-07-01T00:00:00"/>
    <x v="3"/>
    <n v="31929107.93319986"/>
    <n v="34595708.881047338"/>
  </r>
  <r>
    <d v="2008-08-01T00:00:00"/>
    <x v="3"/>
    <n v="31818715.437265437"/>
    <n v="33366205.55444891"/>
  </r>
  <r>
    <d v="2008-09-01T00:00:00"/>
    <x v="3"/>
    <n v="31763423.735970922"/>
    <n v="33789808.824458756"/>
  </r>
  <r>
    <d v="2008-10-01T00:00:00"/>
    <x v="3"/>
    <n v="31969263.423501484"/>
    <n v="34015825.968940616"/>
  </r>
  <r>
    <d v="2008-11-01T00:00:00"/>
    <x v="3"/>
    <n v="30139735.496248577"/>
    <n v="32600882.399089821"/>
  </r>
  <r>
    <d v="2008-12-01T00:00:00"/>
    <x v="3"/>
    <n v="27284384.253243946"/>
    <n v="31497155.603931483"/>
  </r>
  <r>
    <d v="2009-01-01T00:00:00"/>
    <x v="4"/>
    <n v="28849145.935590561"/>
    <n v="31557896.594387677"/>
  </r>
  <r>
    <d v="2009-02-01T00:00:00"/>
    <x v="4"/>
    <n v="26956342.129380018"/>
    <n v="29547643.484003875"/>
  </r>
  <r>
    <d v="2009-03-01T00:00:00"/>
    <x v="4"/>
    <n v="29227016.300310459"/>
    <n v="32190068.85324914"/>
  </r>
  <r>
    <d v="2009-04-01T00:00:00"/>
    <x v="4"/>
    <n v="27572440.722535033"/>
    <n v="29217454.342202157"/>
  </r>
  <r>
    <d v="2009-05-01T00:00:00"/>
    <x v="4"/>
    <n v="26054244.423496928"/>
    <n v="29785832.36866124"/>
  </r>
  <r>
    <d v="2009-06-01T00:00:00"/>
    <x v="4"/>
    <n v="27805448.272619553"/>
    <n v="31277105.552446794"/>
  </r>
  <r>
    <d v="2009-07-01T00:00:00"/>
    <x v="4"/>
    <n v="28020880.106031932"/>
    <n v="32002670.800956"/>
  </r>
  <r>
    <d v="2009-08-01T00:00:00"/>
    <x v="4"/>
    <n v="30298754.52771467"/>
    <n v="30289543.667173315"/>
  </r>
  <r>
    <d v="2009-09-01T00:00:00"/>
    <x v="4"/>
    <n v="30031126.612114679"/>
    <n v="30889010.139795613"/>
  </r>
  <r>
    <d v="2009-10-01T00:00:00"/>
    <x v="4"/>
    <n v="30792023.504983552"/>
    <n v="30641765.997235958"/>
  </r>
  <r>
    <d v="2009-11-01T00:00:00"/>
    <x v="4"/>
    <n v="30321482.124312438"/>
    <n v="31283481.467959356"/>
  </r>
  <r>
    <d v="2009-12-01T00:00:00"/>
    <x v="4"/>
    <n v="28853077.940910172"/>
    <n v="30113177.041800816"/>
  </r>
  <r>
    <d v="2010-01-01T00:00:00"/>
    <x v="5"/>
    <n v="30374399.927864909"/>
    <n v="29843545.597338095"/>
  </r>
  <r>
    <d v="2010-02-01T00:00:00"/>
    <x v="5"/>
    <n v="28081042.947897345"/>
    <n v="28834143.381833199"/>
  </r>
  <r>
    <d v="2010-03-01T00:00:00"/>
    <x v="5"/>
    <n v="31106132.340711989"/>
    <n v="32169659.041385554"/>
  </r>
  <r>
    <d v="2010-04-01T00:00:00"/>
    <x v="5"/>
    <n v="29031854.548955541"/>
    <n v="29295338.651787557"/>
  </r>
  <r>
    <d v="2010-05-01T00:00:00"/>
    <x v="5"/>
    <n v="30332891.000103939"/>
    <n v="30072554.231348917"/>
  </r>
  <r>
    <d v="2010-06-01T00:00:00"/>
    <x v="5"/>
    <n v="32055991.678814385"/>
    <n v="31805639.31872661"/>
  </r>
  <r>
    <d v="2010-07-01T00:00:00"/>
    <x v="5"/>
    <n v="31434687.972987365"/>
    <n v="31673242.524479531"/>
  </r>
  <r>
    <d v="2010-08-01T00:00:00"/>
    <x v="5"/>
    <n v="33132054.446981192"/>
    <n v="30840689.263800219"/>
  </r>
  <r>
    <d v="2010-09-01T00:00:00"/>
    <x v="5"/>
    <n v="31114045.918627713"/>
    <n v="30494262.092360023"/>
  </r>
  <r>
    <d v="2010-10-01T00:00:00"/>
    <x v="5"/>
    <n v="31324725.882925775"/>
    <n v="29422030.257533915"/>
  </r>
  <r>
    <d v="2010-11-01T00:00:00"/>
    <x v="5"/>
    <n v="31302721.549692102"/>
    <n v="31724712.562953487"/>
  </r>
  <r>
    <d v="2010-12-01T00:00:00"/>
    <x v="5"/>
    <n v="29162683.79443774"/>
    <n v="29971232.348120626"/>
  </r>
  <r>
    <d v="2011-01-01T00:00:00"/>
    <x v="6"/>
    <n v="32622453.115325075"/>
    <n v="30042335.85871955"/>
  </r>
  <r>
    <d v="2011-02-01T00:00:00"/>
    <x v="6"/>
    <n v="30069138.4645341"/>
    <n v="29076899.443867762"/>
  </r>
  <r>
    <d v="2011-03-01T00:00:00"/>
    <x v="6"/>
    <n v="33521993.988199789"/>
    <n v="32830090.209624723"/>
  </r>
  <r>
    <d v="2011-04-01T00:00:00"/>
    <x v="6"/>
    <n v="29790483.970162548"/>
    <n v="29086816.327107143"/>
  </r>
  <r>
    <d v="2011-05-01T00:00:00"/>
    <x v="6"/>
    <n v="30514888.89513151"/>
    <n v="30810554.48075157"/>
  </r>
  <r>
    <d v="2011-06-01T00:00:00"/>
    <x v="6"/>
    <n v="31332686.678045858"/>
    <n v="31344942.570311341"/>
  </r>
  <r>
    <d v="2011-07-01T00:00:00"/>
    <x v="6"/>
    <n v="31048378.097471207"/>
    <n v="30673335.788043063"/>
  </r>
  <r>
    <d v="2011-08-01T00:00:00"/>
    <x v="6"/>
    <n v="33761562.440655842"/>
    <n v="31600672.413529441"/>
  </r>
  <r>
    <d v="2011-09-01T00:00:00"/>
    <x v="6"/>
    <n v="31947935.858446322"/>
    <n v="31407496.614354592"/>
  </r>
  <r>
    <d v="2011-10-01T00:00:00"/>
    <x v="6"/>
    <n v="32934221.898680408"/>
    <n v="30412204.930671439"/>
  </r>
  <r>
    <d v="2011-11-01T00:00:00"/>
    <x v="6"/>
    <n v="32118203.797977068"/>
    <n v="31890528.473845102"/>
  </r>
  <r>
    <d v="2011-12-01T00:00:00"/>
    <x v="6"/>
    <n v="29560112.105370279"/>
    <n v="29125205.913970053"/>
  </r>
  <r>
    <d v="2012-01-01T00:00:00"/>
    <x v="7"/>
    <n v="33097914.661556832"/>
    <n v="30263737.950448114"/>
  </r>
  <r>
    <d v="2012-02-01T00:00:00"/>
    <x v="7"/>
    <n v="31432067.424907692"/>
    <n v="29188387.033963539"/>
  </r>
  <r>
    <d v="2012-03-01T00:00:00"/>
    <x v="7"/>
    <n v="32610967.549940124"/>
    <n v="31280610.965024315"/>
  </r>
  <r>
    <d v="2012-04-01T00:00:00"/>
    <x v="7"/>
    <n v="30118053.504457429"/>
    <n v="28417282.025589582"/>
  </r>
  <r>
    <d v="2012-05-01T00:00:00"/>
    <x v="7"/>
    <n v="32039785.029330183"/>
    <n v="31218811.225255858"/>
  </r>
  <r>
    <d v="2012-06-01T00:00:00"/>
    <x v="7"/>
    <n v="32369984.509227082"/>
    <n v="30894608.342038803"/>
  </r>
  <r>
    <d v="2012-07-01T00:00:00"/>
    <x v="7"/>
    <n v="32673879.188200943"/>
    <n v="31598190.690221451"/>
  </r>
  <r>
    <d v="2012-08-01T00:00:00"/>
    <x v="7"/>
    <n v="33207960.610965997"/>
    <n v="31898385.7263804"/>
  </r>
  <r>
    <d v="2012-09-01T00:00:00"/>
    <x v="7"/>
    <n v="30143633.786629554"/>
    <n v="30088208.893162493"/>
  </r>
  <r>
    <d v="2012-10-01T00:00:00"/>
    <x v="7"/>
    <n v="31754112.792993777"/>
    <n v="31458594.71466643"/>
  </r>
  <r>
    <d v="2012-11-01T00:00:00"/>
    <x v="7"/>
    <n v="31052952.606975973"/>
    <n v="31792549.580818027"/>
  </r>
  <r>
    <d v="2012-12-01T00:00:00"/>
    <x v="7"/>
    <n v="27355168.154814415"/>
    <n v="28433059.78210539"/>
  </r>
  <r>
    <d v="2013-01-01T00:00:00"/>
    <x v="8"/>
    <n v="31454796.749053448"/>
    <n v="30891823.698217973"/>
  </r>
  <r>
    <d v="2013-02-01T00:00:00"/>
    <x v="8"/>
    <n v="28621464.973133311"/>
    <n v="28254428.998506736"/>
  </r>
  <r>
    <d v="2013-03-01T00:00:00"/>
    <x v="8"/>
    <n v="30079625.096221432"/>
    <n v="29385685.728940446"/>
  </r>
  <r>
    <d v="2013-04-01T00:00:00"/>
    <x v="8"/>
    <n v="29557113.807281584"/>
    <n v="29368830.864516348"/>
  </r>
  <r>
    <d v="2013-05-01T00:00:00"/>
    <x v="8"/>
    <n v="29892333.306250855"/>
    <n v="30571259.824064858"/>
  </r>
  <r>
    <d v="2013-06-01T00:00:00"/>
    <x v="8"/>
    <n v="29757587.90078669"/>
    <n v="29894701.605602335"/>
  </r>
  <r>
    <d v="2013-07-01T00:00:00"/>
    <x v="8"/>
    <n v="30029944.468078002"/>
    <n v="31940498.733746074"/>
  </r>
  <r>
    <d v="2013-08-01T00:00:00"/>
    <x v="8"/>
    <n v="31034762.655809991"/>
    <n v="30634684.18602524"/>
  </r>
  <r>
    <d v="2013-09-01T00:00:00"/>
    <x v="8"/>
    <n v="29984275.784078471"/>
    <n v="29935901.67933958"/>
  </r>
  <r>
    <d v="2013-10-01T00:00:00"/>
    <x v="8"/>
    <n v="31392134.936166354"/>
    <n v="30909966.364944931"/>
  </r>
  <r>
    <d v="2013-11-01T00:00:00"/>
    <x v="8"/>
    <n v="30556913.865457237"/>
    <n v="31144369.249606475"/>
  </r>
  <r>
    <d v="2013-12-01T00:00:00"/>
    <x v="8"/>
    <n v="27592562.507682629"/>
    <n v="29061145.529875249"/>
  </r>
  <r>
    <d v="2014-01-01T00:00:00"/>
    <x v="9"/>
    <m/>
    <n v="30734442.008909281"/>
  </r>
  <r>
    <d v="2014-02-01T00:00:00"/>
    <x v="9"/>
    <m/>
    <n v="28246263.587826733"/>
  </r>
  <r>
    <d v="2014-03-01T00:00:00"/>
    <x v="9"/>
    <m/>
    <n v="30396263.729826476"/>
  </r>
  <r>
    <d v="2014-04-01T00:00:00"/>
    <x v="9"/>
    <m/>
    <n v="28505316.356869526"/>
  </r>
  <r>
    <d v="2014-05-01T00:00:00"/>
    <x v="9"/>
    <m/>
    <n v="30116890.707072329"/>
  </r>
  <r>
    <d v="2014-06-01T00:00:00"/>
    <x v="9"/>
    <m/>
    <n v="30565534.42120757"/>
  </r>
  <r>
    <d v="2014-07-01T00:00:00"/>
    <x v="9"/>
    <m/>
    <n v="31945590.158288777"/>
  </r>
  <r>
    <d v="2014-08-01T00:00:00"/>
    <x v="9"/>
    <m/>
    <n v="30189274.118905611"/>
  </r>
  <r>
    <d v="2014-09-01T00:00:00"/>
    <x v="9"/>
    <m/>
    <n v="30812493.680683453"/>
  </r>
  <r>
    <d v="2014-10-01T00:00:00"/>
    <x v="9"/>
    <m/>
    <n v="31037782.501984499"/>
  </r>
  <r>
    <d v="2014-11-01T00:00:00"/>
    <x v="9"/>
    <m/>
    <n v="30377886.197545759"/>
  </r>
  <r>
    <d v="2014-12-01T00:00:00"/>
    <x v="9"/>
    <m/>
    <n v="29536232.589348979"/>
  </r>
  <r>
    <d v="2015-01-01T00:00:00"/>
    <x v="10"/>
    <m/>
    <n v="30171603.007829901"/>
  </r>
  <r>
    <d v="2015-02-01T00:00:00"/>
    <x v="10"/>
    <m/>
    <n v="28305268.949465849"/>
  </r>
  <r>
    <d v="2015-03-01T00:00:00"/>
    <x v="10"/>
    <m/>
    <n v="31079218.65988674"/>
  </r>
  <r>
    <d v="2015-04-01T00:00:00"/>
    <x v="10"/>
    <m/>
    <n v="28565954.25226219"/>
  </r>
  <r>
    <d v="2015-05-01T00:00:00"/>
    <x v="10"/>
    <m/>
    <n v="29561289.829394817"/>
  </r>
  <r>
    <d v="2015-06-01T00:00:00"/>
    <x v="10"/>
    <m/>
    <n v="31273796.727109283"/>
  </r>
  <r>
    <d v="2015-07-01T00:00:00"/>
    <x v="10"/>
    <m/>
    <n v="32032941.21093934"/>
  </r>
  <r>
    <d v="2015-08-01T00:00:00"/>
    <x v="10"/>
    <m/>
    <n v="30277713.210202917"/>
  </r>
  <r>
    <d v="2015-09-01T00:00:00"/>
    <x v="10"/>
    <m/>
    <n v="30896648.906160351"/>
  </r>
  <r>
    <d v="2015-10-01T00:00:00"/>
    <x v="10"/>
    <m/>
    <n v="30487399.68709971"/>
  </r>
  <r>
    <d v="2015-11-01T00:00:00"/>
    <x v="10"/>
    <m/>
    <n v="31077584.714012161"/>
  </r>
  <r>
    <d v="2015-12-01T00:00:00"/>
    <x v="10"/>
    <m/>
    <n v="29606764.9699208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2" firstHeaderRow="0" firstDataRow="1" firstDataCol="1"/>
  <pivotFields count="6">
    <pivotField numFmtId="17" showAll="0" defaultSubtotal="0"/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4" showAll="0" defaultSubtotal="0"/>
    <pivotField dataField="1" showAll="0" defaultSubtotal="0"/>
    <pivotField numFmtId="165" showAll="0" defaultSubtotal="0"/>
    <pivotField dataField="1" dragToRow="0" dragToCol="0" dragToPage="0" showAll="0" defaultSubtota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3">
    <i>
      <x/>
    </i>
    <i i="1">
      <x v="1"/>
    </i>
    <i i="2">
      <x v="2"/>
    </i>
  </colItems>
  <dataFields count="3">
    <dataField name="Interval " fld="2" baseField="0" baseItem="0" numFmtId="166"/>
    <dataField name="Predicted Value " fld="3" baseField="0" baseItem="0" numFmtId="166"/>
    <dataField name="Absolute % Error 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2" firstHeaderRow="0" firstDataRow="1" firstDataCol="1"/>
  <pivotFields count="5">
    <pivotField numFmtId="17" showAll="0" defaultSubtotal="0"/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4" showAll="0" defaultSubtotal="0"/>
    <pivotField dataField="1" showAll="0" defaultSubtotal="0"/>
    <pivotField numFmtId="165" showAll="0" defaultSubtota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2">
    <i>
      <x/>
    </i>
    <i i="1">
      <x v="1"/>
    </i>
  </colItems>
  <dataFields count="2">
    <dataField name="Interval " fld="2" baseField="0" baseItem="0" numFmtId="166"/>
    <dataField name="Predict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4" firstHeaderRow="0" firstDataRow="1" firstDataCol="1"/>
  <pivotFields count="4">
    <pivotField numFmtId="17" showAll="0" defaultSubtotal="0"/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/>
    <pivotField dataField="1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2">
    <i>
      <x/>
    </i>
    <i i="1">
      <x v="1"/>
    </i>
  </colItems>
  <dataFields count="2">
    <dataField name="Interval 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37"/>
  <sheetViews>
    <sheetView workbookViewId="0">
      <selection activeCell="N9" sqref="N9"/>
    </sheetView>
  </sheetViews>
  <sheetFormatPr defaultRowHeight="15"/>
  <cols>
    <col min="1" max="1" width="15" customWidth="1"/>
    <col min="2" max="2" width="10.5703125" bestFit="1" customWidth="1"/>
  </cols>
  <sheetData>
    <row r="1" spans="1:28">
      <c r="AA1" t="s">
        <v>1</v>
      </c>
      <c r="AB1" t="s">
        <v>6</v>
      </c>
    </row>
    <row r="2" spans="1:28">
      <c r="A2" t="s">
        <v>0</v>
      </c>
      <c r="B2" s="4" t="s">
        <v>37</v>
      </c>
      <c r="AA2">
        <v>1995</v>
      </c>
      <c r="AB2">
        <v>1</v>
      </c>
    </row>
    <row r="3" spans="1:28">
      <c r="AA3">
        <v>1996</v>
      </c>
      <c r="AB3">
        <v>2</v>
      </c>
    </row>
    <row r="4" spans="1:28">
      <c r="A4" t="s">
        <v>4</v>
      </c>
      <c r="B4" s="1" t="s">
        <v>1</v>
      </c>
      <c r="C4" s="1" t="s">
        <v>6</v>
      </c>
      <c r="AA4">
        <v>1997</v>
      </c>
      <c r="AB4">
        <v>3</v>
      </c>
    </row>
    <row r="5" spans="1:28">
      <c r="A5" t="s">
        <v>2</v>
      </c>
      <c r="B5" s="3">
        <v>2005</v>
      </c>
      <c r="C5" s="3">
        <v>1</v>
      </c>
      <c r="AA5">
        <v>1998</v>
      </c>
      <c r="AB5">
        <v>4</v>
      </c>
    </row>
    <row r="6" spans="1:28">
      <c r="A6" t="s">
        <v>3</v>
      </c>
      <c r="B6" s="3">
        <v>2013</v>
      </c>
      <c r="C6" s="3">
        <v>12</v>
      </c>
      <c r="AA6">
        <v>1999</v>
      </c>
      <c r="AB6">
        <v>5</v>
      </c>
    </row>
    <row r="7" spans="1:28">
      <c r="AA7">
        <v>2000</v>
      </c>
      <c r="AB7">
        <v>6</v>
      </c>
    </row>
    <row r="8" spans="1:28">
      <c r="A8" t="s">
        <v>7</v>
      </c>
      <c r="B8" s="2">
        <v>2</v>
      </c>
      <c r="C8" s="1" t="s">
        <v>8</v>
      </c>
      <c r="AA8">
        <v>2001</v>
      </c>
      <c r="AB8">
        <v>7</v>
      </c>
    </row>
    <row r="9" spans="1:28">
      <c r="AA9">
        <v>2002</v>
      </c>
      <c r="AB9">
        <v>8</v>
      </c>
    </row>
    <row r="10" spans="1:28">
      <c r="A10" t="s">
        <v>5</v>
      </c>
      <c r="B10" s="1" t="s">
        <v>1</v>
      </c>
      <c r="C10" s="1" t="s">
        <v>6</v>
      </c>
      <c r="AA10">
        <v>2003</v>
      </c>
      <c r="AB10">
        <v>9</v>
      </c>
    </row>
    <row r="11" spans="1:28">
      <c r="A11" t="s">
        <v>2</v>
      </c>
      <c r="B11" s="3">
        <v>2014</v>
      </c>
      <c r="C11" s="3">
        <v>1</v>
      </c>
      <c r="E11" s="1" t="s">
        <v>9</v>
      </c>
      <c r="AA11">
        <v>2004</v>
      </c>
      <c r="AB11">
        <v>10</v>
      </c>
    </row>
    <row r="12" spans="1:28">
      <c r="A12" t="s">
        <v>3</v>
      </c>
      <c r="B12" s="3">
        <v>2015</v>
      </c>
      <c r="C12" s="3">
        <v>12</v>
      </c>
      <c r="E12" s="3" t="e">
        <f ca="1">MyMonthsCount(B11,C11,B12,C12)</f>
        <v>#NAME?</v>
      </c>
      <c r="AA12">
        <v>2005</v>
      </c>
      <c r="AB12">
        <v>11</v>
      </c>
    </row>
    <row r="13" spans="1:28">
      <c r="AA13">
        <v>2006</v>
      </c>
      <c r="AB13">
        <v>12</v>
      </c>
    </row>
    <row r="14" spans="1:28">
      <c r="AA14">
        <v>2007</v>
      </c>
    </row>
    <row r="15" spans="1:28">
      <c r="AA15">
        <v>2008</v>
      </c>
    </row>
    <row r="16" spans="1:28">
      <c r="AA16">
        <v>2009</v>
      </c>
    </row>
    <row r="17" spans="27:27">
      <c r="AA17">
        <v>2010</v>
      </c>
    </row>
    <row r="18" spans="27:27">
      <c r="AA18">
        <v>2011</v>
      </c>
    </row>
    <row r="19" spans="27:27">
      <c r="AA19">
        <v>2012</v>
      </c>
    </row>
    <row r="20" spans="27:27">
      <c r="AA20">
        <v>2013</v>
      </c>
    </row>
    <row r="21" spans="27:27">
      <c r="AA21">
        <v>2014</v>
      </c>
    </row>
    <row r="22" spans="27:27">
      <c r="AA22">
        <v>2015</v>
      </c>
    </row>
    <row r="23" spans="27:27">
      <c r="AA23">
        <v>2016</v>
      </c>
    </row>
    <row r="24" spans="27:27">
      <c r="AA24">
        <v>2017</v>
      </c>
    </row>
    <row r="25" spans="27:27">
      <c r="AA25">
        <v>2018</v>
      </c>
    </row>
    <row r="26" spans="27:27">
      <c r="AA26">
        <v>2019</v>
      </c>
    </row>
    <row r="27" spans="27:27">
      <c r="AA27">
        <v>2020</v>
      </c>
    </row>
    <row r="28" spans="27:27">
      <c r="AA28">
        <v>2021</v>
      </c>
    </row>
    <row r="29" spans="27:27">
      <c r="AA29">
        <v>2022</v>
      </c>
    </row>
    <row r="30" spans="27:27">
      <c r="AA30">
        <v>2023</v>
      </c>
    </row>
    <row r="31" spans="27:27">
      <c r="AA31">
        <v>2024</v>
      </c>
    </row>
    <row r="32" spans="27:27">
      <c r="AA32">
        <v>2025</v>
      </c>
    </row>
    <row r="33" spans="27:27">
      <c r="AA33">
        <v>2026</v>
      </c>
    </row>
    <row r="34" spans="27:27">
      <c r="AA34">
        <v>2027</v>
      </c>
    </row>
    <row r="35" spans="27:27">
      <c r="AA35">
        <v>2028</v>
      </c>
    </row>
    <row r="36" spans="27:27">
      <c r="AA36">
        <v>2029</v>
      </c>
    </row>
    <row r="37" spans="27:27">
      <c r="AA37">
        <v>2030</v>
      </c>
    </row>
  </sheetData>
  <dataValidations count="1">
    <dataValidation type="list" allowBlank="1" showInputMessage="1" showErrorMessage="1" sqref="B8">
      <formula1>"0,1,2,3,4,5"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C10" sqref="C10"/>
    </sheetView>
  </sheetViews>
  <sheetFormatPr defaultRowHeight="15"/>
  <cols>
    <col min="1" max="1" width="5" customWidth="1"/>
    <col min="2" max="2" width="11.5703125" customWidth="1"/>
    <col min="3" max="3" width="17.5703125" customWidth="1"/>
  </cols>
  <sheetData>
    <row r="2" spans="1:3">
      <c r="A2" s="9" t="s">
        <v>49</v>
      </c>
    </row>
    <row r="3" spans="1:3">
      <c r="B3" t="s">
        <v>41</v>
      </c>
      <c r="C3" t="s">
        <v>48</v>
      </c>
    </row>
    <row r="4" spans="1:3">
      <c r="A4" s="6">
        <v>2005</v>
      </c>
      <c r="B4" s="7">
        <v>415128037.37</v>
      </c>
      <c r="C4" s="7">
        <v>408202727.44704348</v>
      </c>
    </row>
    <row r="5" spans="1:3">
      <c r="A5" s="6">
        <v>2006</v>
      </c>
      <c r="B5" s="7">
        <v>409556912.35000002</v>
      </c>
      <c r="C5" s="7">
        <v>401685135.95136511</v>
      </c>
    </row>
    <row r="6" spans="1:3">
      <c r="A6" s="6">
        <v>2007</v>
      </c>
      <c r="B6" s="7">
        <v>404758924.67999995</v>
      </c>
      <c r="C6" s="7">
        <v>402521453.54494089</v>
      </c>
    </row>
    <row r="7" spans="1:3">
      <c r="A7" s="6">
        <v>2008</v>
      </c>
      <c r="B7" s="7">
        <v>385087341</v>
      </c>
      <c r="C7" s="7">
        <v>399022428.73776293</v>
      </c>
    </row>
    <row r="8" spans="1:3">
      <c r="A8" s="6">
        <v>2009</v>
      </c>
      <c r="B8" s="7">
        <v>344781982.59999996</v>
      </c>
      <c r="C8" s="7">
        <v>368795650.30987191</v>
      </c>
    </row>
    <row r="9" spans="1:3">
      <c r="A9" s="6">
        <v>2010</v>
      </c>
      <c r="B9" s="7">
        <v>368453232.00999999</v>
      </c>
      <c r="C9" s="7">
        <v>366147049.27166772</v>
      </c>
    </row>
    <row r="10" spans="1:3">
      <c r="A10" s="6">
        <v>2011</v>
      </c>
      <c r="B10" s="7">
        <v>379222059.31</v>
      </c>
      <c r="C10" s="7">
        <v>368301083.02479583</v>
      </c>
    </row>
    <row r="11" spans="1:3">
      <c r="A11" s="6">
        <v>2012</v>
      </c>
      <c r="B11" s="7">
        <v>377856479.81999999</v>
      </c>
      <c r="C11" s="7">
        <v>366532426.92967445</v>
      </c>
    </row>
    <row r="12" spans="1:3">
      <c r="A12" s="6">
        <v>2013</v>
      </c>
      <c r="B12" s="7">
        <v>359953516.05000001</v>
      </c>
      <c r="C12" s="7">
        <v>361993296.4633863</v>
      </c>
    </row>
    <row r="13" spans="1:3">
      <c r="A13" s="6">
        <v>2014</v>
      </c>
      <c r="B13" s="7"/>
      <c r="C13" s="7">
        <v>362463970.05846894</v>
      </c>
    </row>
    <row r="14" spans="1:3">
      <c r="A14" s="6">
        <v>2015</v>
      </c>
      <c r="B14" s="7"/>
      <c r="C14" s="7">
        <v>363336184.12428403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14"/>
  <sheetViews>
    <sheetView workbookViewId="0">
      <selection activeCell="I19" sqref="I19"/>
    </sheetView>
  </sheetViews>
  <sheetFormatPr defaultRowHeight="1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>
      <c r="A2" s="9" t="s">
        <v>49</v>
      </c>
    </row>
    <row r="3" spans="1:5">
      <c r="A3" s="1"/>
      <c r="B3" s="1" t="s">
        <v>41</v>
      </c>
      <c r="C3" s="1" t="s">
        <v>50</v>
      </c>
      <c r="D3" s="1" t="s">
        <v>48</v>
      </c>
      <c r="E3" s="1" t="s">
        <v>50</v>
      </c>
    </row>
    <row r="4" spans="1:5">
      <c r="A4" s="1">
        <v>2005</v>
      </c>
      <c r="B4" s="11">
        <f>GETPIVOTDATA("Interval ",NormalizedAnnualDataSumm!$A$3,"Year",A4)</f>
        <v>415128037.37</v>
      </c>
      <c r="C4" s="11"/>
      <c r="D4" s="11">
        <f>GETPIVOTDATA("Normalized Value ",NormalizedAnnualDataSumm!$A$3,"Year",A4)</f>
        <v>408202727.44704348</v>
      </c>
    </row>
    <row r="5" spans="1:5">
      <c r="A5" s="1">
        <v>2006</v>
      </c>
      <c r="B5" s="11">
        <f>GETPIVOTDATA("Interval ",NormalizedAnnualDataSumm!$A$3,"Year",A5)</f>
        <v>409556912.35000002</v>
      </c>
      <c r="C5" s="12">
        <f>B5/B4-1</f>
        <v>-1.3420257170041472E-2</v>
      </c>
      <c r="D5" s="11">
        <f>GETPIVOTDATA("Normalized Value ",NormalizedAnnualDataSumm!$A$3,"Year",A5)</f>
        <v>401685135.95136511</v>
      </c>
      <c r="E5" s="12">
        <f>D5/D4-1</f>
        <v>-1.5966555481979006E-2</v>
      </c>
    </row>
    <row r="6" spans="1:5">
      <c r="A6" s="1">
        <v>2007</v>
      </c>
      <c r="B6" s="11">
        <f>GETPIVOTDATA("Interval ",NormalizedAnnualDataSumm!$A$3,"Year",A6)</f>
        <v>404758924.67999995</v>
      </c>
      <c r="C6" s="12">
        <f t="shared" ref="C6:C12" si="0">B6/B5-1</f>
        <v>-1.1715069445341952E-2</v>
      </c>
      <c r="D6" s="11">
        <f>GETPIVOTDATA("Normalized Value ",NormalizedAnnualDataSumm!$A$3,"Year",A6)</f>
        <v>402521453.54494089</v>
      </c>
      <c r="E6" s="12">
        <f t="shared" ref="E6:E14" si="1">D6/D5-1</f>
        <v>2.0820227554474435E-3</v>
      </c>
    </row>
    <row r="7" spans="1:5">
      <c r="A7" s="1">
        <v>2008</v>
      </c>
      <c r="B7" s="11">
        <f>GETPIVOTDATA("Interval ",NormalizedAnnualDataSumm!$A$3,"Year",A7)</f>
        <v>385087341</v>
      </c>
      <c r="C7" s="12">
        <f t="shared" si="0"/>
        <v>-4.8600741035054851E-2</v>
      </c>
      <c r="D7" s="11">
        <f>GETPIVOTDATA("Normalized Value ",NormalizedAnnualDataSumm!$A$3,"Year",A7)</f>
        <v>399022428.73776293</v>
      </c>
      <c r="E7" s="12">
        <f t="shared" si="1"/>
        <v>-8.692766003805863E-3</v>
      </c>
    </row>
    <row r="8" spans="1:5">
      <c r="A8" s="1">
        <v>2009</v>
      </c>
      <c r="B8" s="11">
        <f>GETPIVOTDATA("Interval ",NormalizedAnnualDataSumm!$A$3,"Year",A8)</f>
        <v>344781982.59999996</v>
      </c>
      <c r="C8" s="12">
        <f t="shared" si="0"/>
        <v>-0.10466549820966464</v>
      </c>
      <c r="D8" s="11">
        <f>GETPIVOTDATA("Normalized Value ",NormalizedAnnualDataSumm!$A$3,"Year",A8)</f>
        <v>368795650.30987191</v>
      </c>
      <c r="E8" s="12">
        <f t="shared" si="1"/>
        <v>-7.5752078707726045E-2</v>
      </c>
    </row>
    <row r="9" spans="1:5">
      <c r="A9" s="1">
        <v>2010</v>
      </c>
      <c r="B9" s="11">
        <f>GETPIVOTDATA("Interval ",NormalizedAnnualDataSumm!$A$3,"Year",A9)</f>
        <v>368453232.00999999</v>
      </c>
      <c r="C9" s="12">
        <f t="shared" si="0"/>
        <v>6.865570303730828E-2</v>
      </c>
      <c r="D9" s="11">
        <f>GETPIVOTDATA("Normalized Value ",NormalizedAnnualDataSumm!$A$3,"Year",A9)</f>
        <v>366147049.27166772</v>
      </c>
      <c r="E9" s="12">
        <f t="shared" si="1"/>
        <v>-7.1817577999598869E-3</v>
      </c>
    </row>
    <row r="10" spans="1:5">
      <c r="A10" s="1">
        <v>2011</v>
      </c>
      <c r="B10" s="11">
        <f>GETPIVOTDATA("Interval ",NormalizedAnnualDataSumm!$A$3,"Year",A10)</f>
        <v>379222059.31</v>
      </c>
      <c r="C10" s="12">
        <f t="shared" si="0"/>
        <v>2.9227121285525071E-2</v>
      </c>
      <c r="D10" s="11">
        <f>GETPIVOTDATA("Normalized Value ",NormalizedAnnualDataSumm!$A$3,"Year",A10)</f>
        <v>368301083.02479583</v>
      </c>
      <c r="E10" s="12">
        <f t="shared" si="1"/>
        <v>5.8829744973034614E-3</v>
      </c>
    </row>
    <row r="11" spans="1:5">
      <c r="A11" s="1">
        <v>2012</v>
      </c>
      <c r="B11" s="11">
        <f>GETPIVOTDATA("Interval ",NormalizedAnnualDataSumm!$A$3,"Year",A11)</f>
        <v>377856479.81999999</v>
      </c>
      <c r="C11" s="12">
        <f t="shared" si="0"/>
        <v>-3.6010022530986729E-3</v>
      </c>
      <c r="D11" s="11">
        <f>GETPIVOTDATA("Normalized Value ",NormalizedAnnualDataSumm!$A$3,"Year",A11)</f>
        <v>366532426.92967445</v>
      </c>
      <c r="E11" s="12">
        <f t="shared" si="1"/>
        <v>-4.8022017220142876E-3</v>
      </c>
    </row>
    <row r="12" spans="1:5">
      <c r="A12" s="1">
        <v>2013</v>
      </c>
      <c r="B12" s="11">
        <f>GETPIVOTDATA("Interval ",NormalizedAnnualDataSumm!$A$3,"Year",A12)</f>
        <v>359953516.05000001</v>
      </c>
      <c r="C12" s="12">
        <f t="shared" si="0"/>
        <v>-4.7380327521519439E-2</v>
      </c>
      <c r="D12" s="11">
        <f>GETPIVOTDATA("Normalized Value ",NormalizedAnnualDataSumm!$A$3,"Year",A12)</f>
        <v>361993296.4633863</v>
      </c>
      <c r="E12" s="12">
        <f t="shared" si="1"/>
        <v>-1.2383980605238709E-2</v>
      </c>
    </row>
    <row r="13" spans="1:5">
      <c r="A13" s="15">
        <v>2014</v>
      </c>
      <c r="B13" s="14"/>
      <c r="C13" s="13"/>
      <c r="D13" s="14">
        <f>GETPIVOTDATA("Normalized Value ",NormalizedAnnualDataSumm!$A$3,"Year",A13)</f>
        <v>362463970.05846894</v>
      </c>
      <c r="E13" s="13">
        <f t="shared" si="1"/>
        <v>1.3002273790179153E-3</v>
      </c>
    </row>
    <row r="14" spans="1:5">
      <c r="A14" s="15">
        <v>2015</v>
      </c>
      <c r="B14" s="14"/>
      <c r="C14" s="13"/>
      <c r="D14" s="14">
        <f>GETPIVOTDATA("Normalized Value ",NormalizedAnnualDataSumm!$A$3,"Year",A14)</f>
        <v>363336184.12428403</v>
      </c>
      <c r="E14" s="13">
        <f t="shared" si="1"/>
        <v>2.4063469416681915E-3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10" sqref="B10"/>
    </sheetView>
  </sheetViews>
  <sheetFormatPr defaultRowHeight="15"/>
  <cols>
    <col min="1" max="1" width="13.85546875" customWidth="1"/>
    <col min="2" max="2" width="19.85546875" customWidth="1"/>
    <col min="3" max="5" width="9.5703125" customWidth="1"/>
    <col min="6" max="6" width="12" bestFit="1" customWidth="1"/>
    <col min="7" max="7" width="0" hidden="1" customWidth="1"/>
    <col min="8" max="8" width="15.85546875" bestFit="1" customWidth="1"/>
  </cols>
  <sheetData>
    <row r="1" spans="1:9">
      <c r="A1" t="s">
        <v>58</v>
      </c>
      <c r="E1" s="42" t="s">
        <v>63</v>
      </c>
      <c r="F1" s="42"/>
      <c r="G1" s="42"/>
      <c r="H1" s="42"/>
      <c r="I1" s="42"/>
    </row>
    <row r="2" spans="1:9">
      <c r="A2" s="1" t="s">
        <v>1</v>
      </c>
      <c r="B2" s="1" t="s">
        <v>59</v>
      </c>
      <c r="C2" s="1" t="s">
        <v>50</v>
      </c>
      <c r="D2" s="1"/>
      <c r="E2" s="1" t="s">
        <v>1</v>
      </c>
      <c r="F2" s="1" t="s">
        <v>58</v>
      </c>
      <c r="G2" s="29" t="s">
        <v>60</v>
      </c>
      <c r="H2" s="1" t="s">
        <v>62</v>
      </c>
      <c r="I2" s="29" t="s">
        <v>50</v>
      </c>
    </row>
    <row r="3" spans="1:9">
      <c r="A3" s="1">
        <v>2005</v>
      </c>
      <c r="B3" s="30">
        <f>NormalizedAnnualDataSumm2!B4</f>
        <v>415128037.37</v>
      </c>
      <c r="C3" s="11"/>
      <c r="D3" s="11"/>
      <c r="E3" s="1">
        <v>2005</v>
      </c>
      <c r="F3" s="31">
        <v>408742729</v>
      </c>
      <c r="G3" s="32">
        <f t="shared" ref="G3:G11" si="0">F3/$B3</f>
        <v>0.98461846034189004</v>
      </c>
      <c r="H3" s="11">
        <f t="shared" ref="H3:H11" si="1">$B18*G3</f>
        <v>401923941.00626814</v>
      </c>
      <c r="I3" s="35"/>
    </row>
    <row r="4" spans="1:9">
      <c r="A4" s="1">
        <v>2006</v>
      </c>
      <c r="B4" s="30">
        <f>NormalizedAnnualDataSumm2!B5</f>
        <v>409556912.35000002</v>
      </c>
      <c r="C4" s="12">
        <f>B4/B3-1</f>
        <v>-1.3420257170041472E-2</v>
      </c>
      <c r="D4" s="12"/>
      <c r="E4" s="1">
        <v>2006</v>
      </c>
      <c r="F4" s="31">
        <v>402804822</v>
      </c>
      <c r="G4" s="32">
        <f t="shared" si="0"/>
        <v>0.98351367014841196</v>
      </c>
      <c r="H4" s="11">
        <f t="shared" si="1"/>
        <v>395062822.30359089</v>
      </c>
      <c r="I4" s="33">
        <f>H4/H3-1</f>
        <v>-1.7070689259016447E-2</v>
      </c>
    </row>
    <row r="5" spans="1:9">
      <c r="A5" s="1">
        <v>2007</v>
      </c>
      <c r="B5" s="30">
        <f>NormalizedAnnualDataSumm2!B6</f>
        <v>404758924.67999995</v>
      </c>
      <c r="C5" s="12">
        <f t="shared" ref="C5:C11" si="2">B5/B4-1</f>
        <v>-1.1715069445341952E-2</v>
      </c>
      <c r="D5" s="12"/>
      <c r="E5" s="1">
        <v>2007</v>
      </c>
      <c r="F5" s="31">
        <v>397763768</v>
      </c>
      <c r="G5" s="32">
        <f t="shared" si="0"/>
        <v>0.98271772096061805</v>
      </c>
      <c r="H5" s="11">
        <f t="shared" si="1"/>
        <v>395564965.46543962</v>
      </c>
      <c r="I5" s="33">
        <f t="shared" ref="I5:I13" si="3">H5/H4-1</f>
        <v>1.2710463589582499E-3</v>
      </c>
    </row>
    <row r="6" spans="1:9">
      <c r="A6" s="1">
        <v>2008</v>
      </c>
      <c r="B6" s="30">
        <f>NormalizedAnnualDataSumm2!B7</f>
        <v>385087341</v>
      </c>
      <c r="C6" s="12">
        <f t="shared" si="2"/>
        <v>-4.8600741035054851E-2</v>
      </c>
      <c r="D6" s="12"/>
      <c r="E6" s="1">
        <v>2008</v>
      </c>
      <c r="F6" s="31">
        <v>380372511</v>
      </c>
      <c r="G6" s="32">
        <f t="shared" si="0"/>
        <v>0.98775646587665944</v>
      </c>
      <c r="H6" s="11">
        <f t="shared" si="1"/>
        <v>394136984.01553392</v>
      </c>
      <c r="I6" s="33">
        <f t="shared" si="3"/>
        <v>-3.6099795850865757E-3</v>
      </c>
    </row>
    <row r="7" spans="1:9">
      <c r="A7" s="1">
        <v>2009</v>
      </c>
      <c r="B7" s="30">
        <f>NormalizedAnnualDataSumm2!B8</f>
        <v>344781982.59999996</v>
      </c>
      <c r="C7" s="12">
        <f t="shared" si="2"/>
        <v>-0.10466549820966464</v>
      </c>
      <c r="D7" s="12"/>
      <c r="E7" s="1">
        <v>2009</v>
      </c>
      <c r="F7" s="31">
        <v>341075319</v>
      </c>
      <c r="G7" s="32">
        <f t="shared" si="0"/>
        <v>0.98924925376886574</v>
      </c>
      <c r="H7" s="11">
        <f t="shared" si="1"/>
        <v>364830821.86224437</v>
      </c>
      <c r="I7" s="33">
        <f t="shared" si="3"/>
        <v>-7.4355270735350532E-2</v>
      </c>
    </row>
    <row r="8" spans="1:9">
      <c r="A8" s="1">
        <v>2010</v>
      </c>
      <c r="B8" s="30">
        <f>NormalizedAnnualDataSumm2!B9</f>
        <v>368453232.00999999</v>
      </c>
      <c r="C8" s="12">
        <f t="shared" si="2"/>
        <v>6.865570303730828E-2</v>
      </c>
      <c r="D8" s="12"/>
      <c r="E8" s="1">
        <v>2010</v>
      </c>
      <c r="F8" s="31">
        <v>360896551</v>
      </c>
      <c r="G8" s="32">
        <f t="shared" si="0"/>
        <v>0.97949080004326061</v>
      </c>
      <c r="H8" s="11">
        <f t="shared" si="1"/>
        <v>358637666.224585</v>
      </c>
      <c r="I8" s="33">
        <f t="shared" si="3"/>
        <v>-1.6975417828041461E-2</v>
      </c>
    </row>
    <row r="9" spans="1:9">
      <c r="A9" s="1">
        <v>2011</v>
      </c>
      <c r="B9" s="30">
        <f>NormalizedAnnualDataSumm2!B10</f>
        <v>379222059.31</v>
      </c>
      <c r="C9" s="12">
        <f t="shared" si="2"/>
        <v>2.9227121285525071E-2</v>
      </c>
      <c r="D9" s="12"/>
      <c r="E9" s="1">
        <v>2011</v>
      </c>
      <c r="F9" s="31">
        <v>370522725</v>
      </c>
      <c r="G9" s="32">
        <f t="shared" si="0"/>
        <v>0.97706005202907087</v>
      </c>
      <c r="H9" s="11">
        <f t="shared" si="1"/>
        <v>359852275.34257019</v>
      </c>
      <c r="I9" s="33">
        <f t="shared" si="3"/>
        <v>3.386730486988343E-3</v>
      </c>
    </row>
    <row r="10" spans="1:9">
      <c r="A10" s="1">
        <v>2012</v>
      </c>
      <c r="B10" s="30">
        <f>NormalizedAnnualDataSumm2!B11</f>
        <v>377856479.81999999</v>
      </c>
      <c r="C10" s="12">
        <f t="shared" si="2"/>
        <v>-3.6010022530986729E-3</v>
      </c>
      <c r="D10" s="12"/>
      <c r="E10" s="1">
        <v>2012</v>
      </c>
      <c r="F10" s="31">
        <v>370402101</v>
      </c>
      <c r="G10" s="32">
        <f t="shared" si="0"/>
        <v>0.98027193069826124</v>
      </c>
      <c r="H10" s="11">
        <f t="shared" si="1"/>
        <v>359301449.80987132</v>
      </c>
      <c r="I10" s="33">
        <f t="shared" si="3"/>
        <v>-1.5306990408063825E-3</v>
      </c>
    </row>
    <row r="11" spans="1:9">
      <c r="A11" s="1">
        <v>2013</v>
      </c>
      <c r="B11" s="30">
        <f>NormalizedAnnualDataSumm2!B12</f>
        <v>359953516.05000001</v>
      </c>
      <c r="C11" s="12">
        <f t="shared" si="2"/>
        <v>-4.7380327521519439E-2</v>
      </c>
      <c r="D11" s="12"/>
      <c r="E11" s="1">
        <v>2013</v>
      </c>
      <c r="F11" s="31">
        <v>358315517.80000001</v>
      </c>
      <c r="G11" s="32">
        <f t="shared" si="0"/>
        <v>0.99544941728038994</v>
      </c>
      <c r="H11" s="11">
        <f t="shared" si="1"/>
        <v>360346016.02388531</v>
      </c>
      <c r="I11" s="33">
        <f t="shared" si="3"/>
        <v>2.9072140247881073E-3</v>
      </c>
    </row>
    <row r="12" spans="1:9" s="35" customFormat="1">
      <c r="A12" s="34" t="s">
        <v>61</v>
      </c>
      <c r="C12" s="36">
        <f>(B11/B3)^(1/8)-1</f>
        <v>-1.7668559633441827E-2</v>
      </c>
      <c r="D12" s="36"/>
      <c r="E12" s="15">
        <v>2014</v>
      </c>
      <c r="G12" s="29"/>
      <c r="H12" s="14">
        <f>G$11*$B27</f>
        <v>360814547.77983963</v>
      </c>
      <c r="I12" s="38">
        <f t="shared" si="3"/>
        <v>1.3002273790181373E-3</v>
      </c>
    </row>
    <row r="13" spans="1:9">
      <c r="E13" s="15">
        <v>2015</v>
      </c>
      <c r="H13" s="14">
        <f>G$11*$B28</f>
        <v>361682792.763399</v>
      </c>
      <c r="I13" s="38">
        <f t="shared" si="3"/>
        <v>2.4063469416681915E-3</v>
      </c>
    </row>
    <row r="14" spans="1:9">
      <c r="E14" s="15"/>
      <c r="H14" s="14"/>
      <c r="I14" s="38"/>
    </row>
    <row r="15" spans="1:9">
      <c r="E15" s="15"/>
      <c r="H15" s="14"/>
      <c r="I15" s="38"/>
    </row>
    <row r="16" spans="1:9">
      <c r="A16" s="6" t="s">
        <v>62</v>
      </c>
      <c r="E16" s="42" t="s">
        <v>54</v>
      </c>
      <c r="F16" s="42"/>
      <c r="G16" s="42"/>
      <c r="H16" s="42"/>
      <c r="I16" s="42"/>
    </row>
    <row r="17" spans="1:9">
      <c r="A17" s="1" t="s">
        <v>1</v>
      </c>
      <c r="B17" s="1" t="s">
        <v>59</v>
      </c>
      <c r="C17" s="1" t="s">
        <v>50</v>
      </c>
      <c r="D17" s="1"/>
      <c r="E17" s="1" t="s">
        <v>1</v>
      </c>
      <c r="F17" s="1" t="s">
        <v>58</v>
      </c>
      <c r="G17" s="29" t="s">
        <v>60</v>
      </c>
      <c r="H17" s="1" t="s">
        <v>62</v>
      </c>
      <c r="I17" s="29" t="s">
        <v>50</v>
      </c>
    </row>
    <row r="18" spans="1:9">
      <c r="A18" s="1">
        <v>2005</v>
      </c>
      <c r="B18" s="30">
        <f>NormalizedAnnualDataSumm2!D4</f>
        <v>408202727.44704348</v>
      </c>
      <c r="C18" s="29"/>
      <c r="D18" s="29"/>
      <c r="E18" s="1">
        <v>2005</v>
      </c>
      <c r="F18" s="31"/>
      <c r="G18" s="32">
        <f t="shared" ref="G18:G26" si="4">F18/$B3</f>
        <v>0</v>
      </c>
      <c r="H18" s="11">
        <f t="shared" ref="H18:H26" si="5">$B18*G18</f>
        <v>0</v>
      </c>
      <c r="I18" s="35"/>
    </row>
    <row r="19" spans="1:9">
      <c r="A19" s="1">
        <v>2006</v>
      </c>
      <c r="B19" s="30">
        <f>NormalizedAnnualDataSumm2!D5</f>
        <v>401685135.95136511</v>
      </c>
      <c r="C19" s="33">
        <f>B19/B18-1</f>
        <v>-1.5966555481979006E-2</v>
      </c>
      <c r="D19" s="33"/>
      <c r="E19" s="1">
        <v>2006</v>
      </c>
      <c r="F19" s="31"/>
      <c r="G19" s="32">
        <f t="shared" si="4"/>
        <v>0</v>
      </c>
      <c r="H19" s="11">
        <f t="shared" si="5"/>
        <v>0</v>
      </c>
      <c r="I19" s="33"/>
    </row>
    <row r="20" spans="1:9">
      <c r="A20" s="1">
        <v>2007</v>
      </c>
      <c r="B20" s="30">
        <f>NormalizedAnnualDataSumm2!D6</f>
        <v>402521453.54494089</v>
      </c>
      <c r="C20" s="33">
        <f t="shared" ref="C20:C28" si="6">B20/B19-1</f>
        <v>2.0820227554474435E-3</v>
      </c>
      <c r="D20" s="33"/>
      <c r="E20" s="1">
        <v>2007</v>
      </c>
      <c r="F20" s="31"/>
      <c r="G20" s="32">
        <f t="shared" si="4"/>
        <v>0</v>
      </c>
      <c r="H20" s="11">
        <f t="shared" si="5"/>
        <v>0</v>
      </c>
      <c r="I20" s="33"/>
    </row>
    <row r="21" spans="1:9">
      <c r="A21" s="1">
        <v>2008</v>
      </c>
      <c r="B21" s="30">
        <f>NormalizedAnnualDataSumm2!D7</f>
        <v>399022428.73776293</v>
      </c>
      <c r="C21" s="33">
        <f t="shared" si="6"/>
        <v>-8.692766003805863E-3</v>
      </c>
      <c r="D21" s="33"/>
      <c r="E21" s="1">
        <v>2008</v>
      </c>
      <c r="F21" s="31"/>
      <c r="G21" s="32">
        <f t="shared" si="4"/>
        <v>0</v>
      </c>
      <c r="H21" s="11">
        <f t="shared" si="5"/>
        <v>0</v>
      </c>
      <c r="I21" s="33"/>
    </row>
    <row r="22" spans="1:9">
      <c r="A22" s="1">
        <v>2009</v>
      </c>
      <c r="B22" s="30">
        <f>NormalizedAnnualDataSumm2!D8</f>
        <v>368795650.30987191</v>
      </c>
      <c r="C22" s="33">
        <f t="shared" si="6"/>
        <v>-7.5752078707726045E-2</v>
      </c>
      <c r="D22" s="33"/>
      <c r="E22" s="1">
        <v>2009</v>
      </c>
      <c r="F22" s="31"/>
      <c r="G22" s="32">
        <f t="shared" si="4"/>
        <v>0</v>
      </c>
      <c r="H22" s="11">
        <f t="shared" si="5"/>
        <v>0</v>
      </c>
      <c r="I22" s="33"/>
    </row>
    <row r="23" spans="1:9">
      <c r="A23" s="1">
        <v>2010</v>
      </c>
      <c r="B23" s="30">
        <f>NormalizedAnnualDataSumm2!D9</f>
        <v>366147049.27166772</v>
      </c>
      <c r="C23" s="33">
        <f t="shared" si="6"/>
        <v>-7.1817577999598869E-3</v>
      </c>
      <c r="D23" s="33"/>
      <c r="E23" s="1">
        <v>2010</v>
      </c>
      <c r="F23" s="31"/>
      <c r="G23" s="32">
        <f t="shared" si="4"/>
        <v>0</v>
      </c>
      <c r="H23" s="11">
        <f t="shared" si="5"/>
        <v>0</v>
      </c>
      <c r="I23" s="33"/>
    </row>
    <row r="24" spans="1:9">
      <c r="A24" s="1">
        <v>2011</v>
      </c>
      <c r="B24" s="30">
        <f>NormalizedAnnualDataSumm2!D10</f>
        <v>368301083.02479583</v>
      </c>
      <c r="C24" s="33">
        <f t="shared" si="6"/>
        <v>5.8829744973034614E-3</v>
      </c>
      <c r="D24" s="33"/>
      <c r="E24" s="1">
        <v>2011</v>
      </c>
      <c r="F24" s="31">
        <v>2464261</v>
      </c>
      <c r="G24" s="32">
        <f t="shared" si="4"/>
        <v>6.4982005648188254E-3</v>
      </c>
      <c r="H24" s="11">
        <f t="shared" si="5"/>
        <v>2393294.3057351136</v>
      </c>
      <c r="I24" s="33"/>
    </row>
    <row r="25" spans="1:9">
      <c r="A25" s="1">
        <v>2012</v>
      </c>
      <c r="B25" s="30">
        <f>NormalizedAnnualDataSumm2!D11</f>
        <v>366532426.92967445</v>
      </c>
      <c r="C25" s="33">
        <f t="shared" si="6"/>
        <v>-4.8022017220142876E-3</v>
      </c>
      <c r="D25" s="33"/>
      <c r="E25" s="1">
        <v>2012</v>
      </c>
      <c r="F25" s="31">
        <v>18846858</v>
      </c>
      <c r="G25" s="32">
        <f t="shared" si="4"/>
        <v>4.9878350661018443E-2</v>
      </c>
      <c r="H25" s="11">
        <f t="shared" si="5"/>
        <v>18282032.919032421</v>
      </c>
      <c r="I25" s="33"/>
    </row>
    <row r="26" spans="1:9">
      <c r="A26" s="1">
        <v>2013</v>
      </c>
      <c r="B26" s="30">
        <f>NormalizedAnnualDataSumm2!D12</f>
        <v>361993296.4633863</v>
      </c>
      <c r="C26" s="33">
        <f t="shared" si="6"/>
        <v>-1.2383980605238709E-2</v>
      </c>
      <c r="D26" s="33"/>
      <c r="E26" s="1">
        <v>2013</v>
      </c>
      <c r="F26" s="31">
        <v>21975629.199999999</v>
      </c>
      <c r="G26" s="32">
        <f t="shared" si="4"/>
        <v>6.10512975151698E-2</v>
      </c>
      <c r="H26" s="11">
        <f t="shared" si="5"/>
        <v>22100160.44088326</v>
      </c>
      <c r="I26" s="33">
        <f t="shared" ref="I26:I28" si="7">H26/H25-1</f>
        <v>0.20884589469675419</v>
      </c>
    </row>
    <row r="27" spans="1:9">
      <c r="A27" s="1">
        <v>2014</v>
      </c>
      <c r="B27" s="37">
        <f>NormalizedAnnualDataSumm2!D13</f>
        <v>362463970.05846894</v>
      </c>
      <c r="C27" s="38">
        <f t="shared" si="6"/>
        <v>1.3002273790179153E-3</v>
      </c>
      <c r="D27" s="38"/>
      <c r="E27" s="15">
        <v>2014</v>
      </c>
      <c r="F27" s="35"/>
      <c r="G27" s="29"/>
      <c r="H27" s="14">
        <f>G$26*$B27</f>
        <v>22128895.674569186</v>
      </c>
      <c r="I27" s="38">
        <f t="shared" si="7"/>
        <v>1.3002273790179153E-3</v>
      </c>
    </row>
    <row r="28" spans="1:9">
      <c r="A28" s="1">
        <v>2015</v>
      </c>
      <c r="B28" s="37">
        <f>NormalizedAnnualDataSumm2!D14</f>
        <v>363336184.12428403</v>
      </c>
      <c r="C28" s="38">
        <f t="shared" si="6"/>
        <v>2.4063469416681915E-3</v>
      </c>
      <c r="D28" s="38"/>
      <c r="E28" s="15">
        <v>2015</v>
      </c>
      <c r="H28" s="14">
        <f>G$26*$B28</f>
        <v>22182145.47499818</v>
      </c>
      <c r="I28" s="38">
        <f t="shared" si="7"/>
        <v>2.4063469416681915E-3</v>
      </c>
    </row>
    <row r="29" spans="1:9">
      <c r="A29" s="34"/>
    </row>
  </sheetData>
  <mergeCells count="2">
    <mergeCell ref="E1:I1"/>
    <mergeCell ref="E16:I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sqref="A1:E32"/>
    </sheetView>
  </sheetViews>
  <sheetFormatPr defaultRowHeight="15"/>
  <cols>
    <col min="1" max="1" width="10.42578125" customWidth="1"/>
    <col min="2" max="2" width="11.42578125" style="1" customWidth="1"/>
    <col min="3" max="3" width="10.7109375" customWidth="1"/>
    <col min="8" max="8" width="9.42578125" bestFit="1" customWidth="1"/>
  </cols>
  <sheetData>
    <row r="1" spans="1:9">
      <c r="A1" s="42" t="s">
        <v>63</v>
      </c>
      <c r="B1" s="42"/>
      <c r="C1" s="42"/>
      <c r="D1" s="42"/>
      <c r="E1" s="42"/>
    </row>
    <row r="2" spans="1:9">
      <c r="A2" s="1" t="s">
        <v>1</v>
      </c>
      <c r="B2" t="s">
        <v>55</v>
      </c>
      <c r="C2" s="1" t="s">
        <v>56</v>
      </c>
      <c r="D2" s="6" t="s">
        <v>57</v>
      </c>
      <c r="E2" s="1" t="s">
        <v>50</v>
      </c>
    </row>
    <row r="3" spans="1:9">
      <c r="A3" s="1">
        <v>2005</v>
      </c>
      <c r="B3" s="31">
        <v>964785.05</v>
      </c>
      <c r="C3" s="39">
        <f>B3/'Rate Class kWh Forecast'!F3</f>
        <v>2.3603723847525617E-3</v>
      </c>
      <c r="D3" s="40">
        <f>'Rate Class kWh Forecast'!H3*C3</f>
        <v>948690.17112211313</v>
      </c>
    </row>
    <row r="4" spans="1:9">
      <c r="A4" s="1">
        <v>2006</v>
      </c>
      <c r="B4" s="31">
        <v>985468.31</v>
      </c>
      <c r="C4" s="39">
        <f>B4/'Rate Class kWh Forecast'!F4</f>
        <v>2.4465156725457472E-3</v>
      </c>
      <c r="D4" s="40">
        <f>'Rate Class kWh Forecast'!H4*C4</f>
        <v>966527.38640589069</v>
      </c>
      <c r="E4" s="33">
        <f>D4/D3-1</f>
        <v>1.8801939586535088E-2</v>
      </c>
    </row>
    <row r="5" spans="1:9">
      <c r="A5" s="1">
        <v>2007</v>
      </c>
      <c r="B5" s="31">
        <v>996918.08</v>
      </c>
      <c r="C5" s="39">
        <f>B5/'Rate Class kWh Forecast'!F5</f>
        <v>2.5063069092808874E-3</v>
      </c>
      <c r="D5" s="40">
        <f>'Rate Class kWh Forecast'!H5*C5</f>
        <v>991407.20601548697</v>
      </c>
      <c r="E5" s="33">
        <f t="shared" ref="E5:E13" si="0">D5/D4-1</f>
        <v>2.5741453330271336E-2</v>
      </c>
    </row>
    <row r="6" spans="1:9">
      <c r="A6" s="1">
        <v>2008</v>
      </c>
      <c r="B6" s="31">
        <v>981947.17999999993</v>
      </c>
      <c r="C6" s="39">
        <f>B6/'Rate Class kWh Forecast'!F6</f>
        <v>2.581540862189171E-3</v>
      </c>
      <c r="D6" s="40">
        <f>'Rate Class kWh Forecast'!H6*C6</f>
        <v>1017480.729536101</v>
      </c>
      <c r="E6" s="33">
        <f t="shared" si="0"/>
        <v>2.6299509790134401E-2</v>
      </c>
    </row>
    <row r="7" spans="1:9">
      <c r="A7" s="1">
        <v>2009</v>
      </c>
      <c r="B7" s="31">
        <v>938300.71</v>
      </c>
      <c r="C7" s="39">
        <f>B7/'Rate Class kWh Forecast'!F7</f>
        <v>2.7510073515463018E-3</v>
      </c>
      <c r="D7" s="40">
        <f>'Rate Class kWh Forecast'!H7*C7</f>
        <v>1003652.2730137135</v>
      </c>
      <c r="E7" s="33">
        <f t="shared" si="0"/>
        <v>-1.3590878058882039E-2</v>
      </c>
    </row>
    <row r="8" spans="1:9">
      <c r="A8" s="1">
        <v>2010</v>
      </c>
      <c r="B8" s="31">
        <v>922410.42</v>
      </c>
      <c r="C8" s="39">
        <f>B8/'Rate Class kWh Forecast'!F8</f>
        <v>2.5558859386273273E-3</v>
      </c>
      <c r="D8" s="40">
        <f>'Rate Class kWh Forecast'!H8*C8</f>
        <v>916636.96816553758</v>
      </c>
      <c r="E8" s="33">
        <f t="shared" si="0"/>
        <v>-8.6698657680404634E-2</v>
      </c>
    </row>
    <row r="9" spans="1:9">
      <c r="A9" s="1">
        <v>2011</v>
      </c>
      <c r="B9" s="31">
        <v>948362.62610520341</v>
      </c>
      <c r="C9" s="39">
        <f>B9/'Rate Class kWh Forecast'!F9</f>
        <v>2.5595262101810448E-3</v>
      </c>
      <c r="D9" s="40">
        <f>'Rate Class kWh Forecast'!H9*C9</f>
        <v>921051.33053259447</v>
      </c>
      <c r="E9" s="33">
        <f t="shared" si="0"/>
        <v>4.8158240616145154E-3</v>
      </c>
    </row>
    <row r="10" spans="1:9">
      <c r="A10" s="1">
        <v>2012</v>
      </c>
      <c r="B10" s="31">
        <v>959778.30999999994</v>
      </c>
      <c r="C10" s="39">
        <f>B10/'Rate Class kWh Forecast'!F10</f>
        <v>2.591179443660877E-3</v>
      </c>
      <c r="D10" s="40">
        <f>'Rate Class kWh Forecast'!H10*C10</f>
        <v>931014.53082488885</v>
      </c>
      <c r="E10" s="33">
        <f t="shared" si="0"/>
        <v>1.0817204168776628E-2</v>
      </c>
    </row>
    <row r="11" spans="1:9">
      <c r="A11" s="1">
        <v>2013</v>
      </c>
      <c r="B11" s="31">
        <v>935276.9317999999</v>
      </c>
      <c r="C11" s="39">
        <f>B11/'Rate Class kWh Forecast'!F11</f>
        <v>2.6102049320734159E-3</v>
      </c>
      <c r="D11" s="40">
        <f>'Rate Class kWh Forecast'!H11*C$11</f>
        <v>940576.94827855157</v>
      </c>
      <c r="E11" s="33">
        <f t="shared" si="0"/>
        <v>1.0270964777735925E-2</v>
      </c>
    </row>
    <row r="12" spans="1:9">
      <c r="A12" s="15">
        <v>2014</v>
      </c>
      <c r="D12" s="41">
        <f>'Rate Class kWh Forecast'!H12*C$11</f>
        <v>941799.91217877658</v>
      </c>
      <c r="E12" s="38">
        <f t="shared" si="0"/>
        <v>1.3002273790181373E-3</v>
      </c>
    </row>
    <row r="13" spans="1:9">
      <c r="A13" s="15">
        <v>2015</v>
      </c>
      <c r="D13" s="41">
        <f>'Rate Class kWh Forecast'!H13*C$11</f>
        <v>944066.2095171113</v>
      </c>
      <c r="E13" s="38">
        <f t="shared" si="0"/>
        <v>2.4063469416681915E-3</v>
      </c>
    </row>
    <row r="14" spans="1:9">
      <c r="A14" s="6"/>
      <c r="E14" s="41"/>
      <c r="F14" s="38"/>
    </row>
    <row r="15" spans="1:9">
      <c r="A15" s="42" t="s">
        <v>54</v>
      </c>
      <c r="B15" s="42"/>
      <c r="C15" s="42"/>
      <c r="D15" s="42"/>
      <c r="E15" s="42"/>
      <c r="F15" s="38"/>
    </row>
    <row r="16" spans="1:9">
      <c r="A16" s="1" t="s">
        <v>1</v>
      </c>
      <c r="B16" t="s">
        <v>55</v>
      </c>
      <c r="C16" s="1" t="s">
        <v>56</v>
      </c>
      <c r="D16" s="6" t="s">
        <v>57</v>
      </c>
      <c r="E16" s="1" t="s">
        <v>50</v>
      </c>
      <c r="F16" s="1"/>
      <c r="I16" s="1"/>
    </row>
    <row r="17" spans="1:5">
      <c r="A17" s="1">
        <v>2005</v>
      </c>
      <c r="B17" s="40"/>
      <c r="C17" s="39"/>
      <c r="D17" s="40"/>
    </row>
    <row r="18" spans="1:5">
      <c r="A18" s="1">
        <v>2006</v>
      </c>
      <c r="B18" s="40"/>
      <c r="C18" s="39"/>
      <c r="D18" s="40"/>
      <c r="E18" s="33"/>
    </row>
    <row r="19" spans="1:5">
      <c r="A19" s="1">
        <v>2007</v>
      </c>
      <c r="B19" s="40"/>
      <c r="C19" s="39"/>
      <c r="D19" s="40"/>
      <c r="E19" s="33"/>
    </row>
    <row r="20" spans="1:5">
      <c r="A20" s="1">
        <v>2008</v>
      </c>
      <c r="B20" s="40"/>
      <c r="C20" s="39"/>
      <c r="D20" s="40"/>
      <c r="E20" s="33"/>
    </row>
    <row r="21" spans="1:5">
      <c r="A21" s="1">
        <v>2009</v>
      </c>
      <c r="B21" s="40"/>
      <c r="C21" s="39"/>
      <c r="D21" s="40"/>
      <c r="E21" s="33"/>
    </row>
    <row r="22" spans="1:5">
      <c r="A22" s="1">
        <v>2010</v>
      </c>
      <c r="B22" s="40"/>
      <c r="C22" s="39"/>
      <c r="D22" s="40"/>
      <c r="E22" s="33"/>
    </row>
    <row r="23" spans="1:5">
      <c r="A23" s="1">
        <v>2011</v>
      </c>
      <c r="B23" s="31">
        <v>3991.9438947965427</v>
      </c>
      <c r="C23" s="39">
        <f>B23/'Rate Class kWh Forecast'!F24</f>
        <v>1.6199355079663002E-3</v>
      </c>
      <c r="D23" s="40">
        <f>'Rate Class kWh Forecast'!H24*C23</f>
        <v>3876.9824268738648</v>
      </c>
      <c r="E23" s="33"/>
    </row>
    <row r="24" spans="1:5">
      <c r="A24" s="1">
        <v>2012</v>
      </c>
      <c r="B24" s="31">
        <v>31447.040000000005</v>
      </c>
      <c r="C24" s="39">
        <f>B24/'Rate Class kWh Forecast'!F25</f>
        <v>1.6685561062751151E-3</v>
      </c>
      <c r="D24" s="40">
        <f>'Rate Class kWh Forecast'!H25*C24</f>
        <v>30504.597662174212</v>
      </c>
      <c r="E24" s="33"/>
    </row>
    <row r="25" spans="1:5">
      <c r="A25" s="1">
        <v>2013</v>
      </c>
      <c r="B25" s="31">
        <v>34025.93</v>
      </c>
      <c r="C25" s="39">
        <f>B25/'Rate Class kWh Forecast'!F26</f>
        <v>1.5483483858564559E-3</v>
      </c>
      <c r="D25" s="40">
        <f>'Rate Class kWh Forecast'!H26*C$25</f>
        <v>34218.747745810295</v>
      </c>
      <c r="E25" s="33">
        <f t="shared" ref="E25:E27" si="1">D25/D24-1</f>
        <v>0.12175705855126351</v>
      </c>
    </row>
    <row r="26" spans="1:5">
      <c r="A26" s="15">
        <v>2014</v>
      </c>
      <c r="D26" s="41">
        <f>'Rate Class kWh Forecast'!H27*C$25</f>
        <v>34263.239898505104</v>
      </c>
      <c r="E26" s="38">
        <f t="shared" si="1"/>
        <v>1.3002273790179153E-3</v>
      </c>
    </row>
    <row r="27" spans="1:5">
      <c r="A27" s="15">
        <v>2015</v>
      </c>
      <c r="D27" s="41">
        <f>'Rate Class kWh Forecast'!H28*C$25</f>
        <v>34345.689141046518</v>
      </c>
      <c r="E27" s="38">
        <f t="shared" si="1"/>
        <v>2.4063469416681915E-3</v>
      </c>
    </row>
  </sheetData>
  <mergeCells count="2">
    <mergeCell ref="A15:E15"/>
    <mergeCell ref="A1:E1"/>
  </mergeCells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123"/>
  <sheetViews>
    <sheetView workbookViewId="0">
      <selection activeCell="G6" sqref="G6"/>
    </sheetView>
  </sheetViews>
  <sheetFormatPr defaultRowHeight="15"/>
  <cols>
    <col min="1" max="1" width="9.140625" style="16"/>
    <col min="2" max="2" width="15" style="16" customWidth="1"/>
    <col min="3" max="4" width="12.140625" style="16" customWidth="1"/>
    <col min="5" max="16384" width="9.140625" style="16"/>
  </cols>
  <sheetData>
    <row r="1" spans="1:9">
      <c r="A1" s="16" t="s">
        <v>36</v>
      </c>
      <c r="B1" s="16" t="s">
        <v>37</v>
      </c>
      <c r="C1" s="16" t="s">
        <v>16</v>
      </c>
      <c r="D1" s="16" t="s">
        <v>17</v>
      </c>
      <c r="E1" s="16" t="s">
        <v>18</v>
      </c>
      <c r="F1" s="16" t="s">
        <v>19</v>
      </c>
      <c r="G1" s="16" t="s">
        <v>20</v>
      </c>
      <c r="H1" s="16" t="s">
        <v>21</v>
      </c>
      <c r="I1" s="16" t="s">
        <v>51</v>
      </c>
    </row>
    <row r="2" spans="1:9">
      <c r="A2" s="17">
        <v>38353</v>
      </c>
      <c r="B2" s="18">
        <v>35760520.064938888</v>
      </c>
      <c r="C2" s="16">
        <v>775.7</v>
      </c>
      <c r="D2" s="16">
        <v>0</v>
      </c>
      <c r="E2" s="16">
        <v>262.8</v>
      </c>
      <c r="F2" s="16">
        <v>20</v>
      </c>
      <c r="G2" s="16">
        <v>21</v>
      </c>
      <c r="H2" s="16">
        <v>0</v>
      </c>
      <c r="I2" s="16">
        <v>1</v>
      </c>
    </row>
    <row r="3" spans="1:9">
      <c r="A3" s="17">
        <v>38384</v>
      </c>
      <c r="B3" s="19">
        <v>33282584.380056243</v>
      </c>
      <c r="C3" s="16">
        <v>650.9</v>
      </c>
      <c r="D3" s="16">
        <v>0</v>
      </c>
      <c r="E3" s="16">
        <v>262.7</v>
      </c>
      <c r="F3" s="16">
        <v>20</v>
      </c>
      <c r="G3" s="16">
        <v>20</v>
      </c>
      <c r="H3" s="16">
        <v>0</v>
      </c>
      <c r="I3" s="16">
        <v>2</v>
      </c>
    </row>
    <row r="4" spans="1:9">
      <c r="A4" s="17">
        <v>38412</v>
      </c>
      <c r="B4" s="18">
        <v>35020005.949750938</v>
      </c>
      <c r="C4" s="16">
        <v>645</v>
      </c>
      <c r="D4" s="16">
        <v>0</v>
      </c>
      <c r="E4" s="16">
        <v>262.5</v>
      </c>
      <c r="F4" s="16">
        <v>21</v>
      </c>
      <c r="G4" s="16">
        <v>23</v>
      </c>
      <c r="H4" s="16">
        <v>1</v>
      </c>
      <c r="I4" s="16">
        <v>3</v>
      </c>
    </row>
    <row r="5" spans="1:9">
      <c r="A5" s="17">
        <v>38443</v>
      </c>
      <c r="B5" s="18">
        <v>33245706.110530481</v>
      </c>
      <c r="C5" s="16">
        <v>310.3</v>
      </c>
      <c r="D5" s="16">
        <v>0</v>
      </c>
      <c r="E5" s="16">
        <v>264.7</v>
      </c>
      <c r="F5" s="16">
        <v>21</v>
      </c>
      <c r="G5" s="16">
        <v>21</v>
      </c>
      <c r="H5" s="16">
        <v>1</v>
      </c>
      <c r="I5" s="16">
        <v>4</v>
      </c>
    </row>
    <row r="6" spans="1:9">
      <c r="A6" s="17">
        <v>38473</v>
      </c>
      <c r="B6" s="18">
        <v>33743322.006216019</v>
      </c>
      <c r="C6" s="16">
        <v>198.5</v>
      </c>
      <c r="D6" s="16">
        <v>0</v>
      </c>
      <c r="E6" s="16">
        <v>267.3</v>
      </c>
      <c r="F6" s="16">
        <v>21</v>
      </c>
      <c r="G6" s="16">
        <v>22</v>
      </c>
      <c r="H6" s="16">
        <v>1</v>
      </c>
      <c r="I6" s="16">
        <v>5</v>
      </c>
    </row>
    <row r="7" spans="1:9">
      <c r="A7" s="17">
        <v>38504</v>
      </c>
      <c r="B7" s="18">
        <v>36587979.507661507</v>
      </c>
      <c r="C7" s="16">
        <v>11.4</v>
      </c>
      <c r="D7" s="16">
        <v>121.1</v>
      </c>
      <c r="E7" s="16">
        <v>272.39999999999998</v>
      </c>
      <c r="F7" s="16">
        <v>22</v>
      </c>
      <c r="G7" s="16">
        <v>22</v>
      </c>
      <c r="H7" s="16">
        <v>0</v>
      </c>
      <c r="I7" s="16">
        <v>6</v>
      </c>
    </row>
    <row r="8" spans="1:9">
      <c r="A8" s="17">
        <v>38534</v>
      </c>
      <c r="B8" s="19">
        <v>32709248.999254607</v>
      </c>
      <c r="C8" s="16">
        <v>1.5</v>
      </c>
      <c r="D8" s="16">
        <v>137.5</v>
      </c>
      <c r="E8" s="16">
        <v>277.5</v>
      </c>
      <c r="F8" s="16">
        <v>20</v>
      </c>
      <c r="G8" s="16">
        <v>21</v>
      </c>
      <c r="H8" s="16">
        <v>0</v>
      </c>
      <c r="I8" s="16">
        <v>7</v>
      </c>
    </row>
    <row r="9" spans="1:9">
      <c r="A9" s="17">
        <v>38565</v>
      </c>
      <c r="B9" s="19">
        <v>37603055.463514507</v>
      </c>
      <c r="C9" s="16">
        <v>4.5</v>
      </c>
      <c r="D9" s="16">
        <v>106.3</v>
      </c>
      <c r="E9" s="16">
        <v>280.2</v>
      </c>
      <c r="F9" s="16">
        <v>22</v>
      </c>
      <c r="G9" s="16">
        <v>23</v>
      </c>
      <c r="H9" s="16">
        <v>0</v>
      </c>
      <c r="I9" s="16">
        <v>8</v>
      </c>
    </row>
    <row r="10" spans="1:9">
      <c r="A10" s="17">
        <v>38596</v>
      </c>
      <c r="B10" s="18">
        <v>35241494.209181152</v>
      </c>
      <c r="C10" s="16">
        <v>30.5</v>
      </c>
      <c r="D10" s="16">
        <v>34.700000000000003</v>
      </c>
      <c r="E10" s="16">
        <v>275.89999999999998</v>
      </c>
      <c r="F10" s="16">
        <v>21</v>
      </c>
      <c r="G10" s="16">
        <v>22</v>
      </c>
      <c r="H10" s="16">
        <v>1</v>
      </c>
      <c r="I10" s="16">
        <v>9</v>
      </c>
    </row>
    <row r="11" spans="1:9">
      <c r="A11" s="17">
        <v>38626</v>
      </c>
      <c r="B11" s="18">
        <v>35365464.302791357</v>
      </c>
      <c r="C11" s="16">
        <v>228.3</v>
      </c>
      <c r="D11" s="16">
        <v>8.6999999999999993</v>
      </c>
      <c r="E11" s="16">
        <v>268.8</v>
      </c>
      <c r="F11" s="16">
        <v>20</v>
      </c>
      <c r="G11" s="16">
        <v>21</v>
      </c>
      <c r="H11" s="16">
        <v>1</v>
      </c>
      <c r="I11" s="16">
        <v>10</v>
      </c>
    </row>
    <row r="12" spans="1:9">
      <c r="A12" s="17">
        <v>38657</v>
      </c>
      <c r="B12" s="19">
        <v>34620066.057036527</v>
      </c>
      <c r="C12" s="16">
        <v>392.7</v>
      </c>
      <c r="D12" s="16">
        <v>0</v>
      </c>
      <c r="E12" s="16">
        <v>263</v>
      </c>
      <c r="F12" s="16">
        <v>22</v>
      </c>
      <c r="G12" s="16">
        <v>22</v>
      </c>
      <c r="H12" s="16">
        <v>1</v>
      </c>
      <c r="I12" s="16">
        <v>11</v>
      </c>
    </row>
    <row r="13" spans="1:9">
      <c r="A13" s="17">
        <v>38687</v>
      </c>
      <c r="B13" s="18">
        <v>31948590.319067784</v>
      </c>
      <c r="C13" s="16">
        <v>702.3</v>
      </c>
      <c r="D13" s="16">
        <v>0</v>
      </c>
      <c r="E13" s="16">
        <v>262</v>
      </c>
      <c r="F13" s="16">
        <v>20</v>
      </c>
      <c r="G13" s="16">
        <v>22</v>
      </c>
      <c r="H13" s="16">
        <v>0</v>
      </c>
      <c r="I13" s="16">
        <v>12</v>
      </c>
    </row>
    <row r="14" spans="1:9">
      <c r="A14" s="17">
        <v>38718</v>
      </c>
      <c r="B14" s="18">
        <v>35065430.684663229</v>
      </c>
      <c r="C14" s="16">
        <v>554.70000000000005</v>
      </c>
      <c r="D14" s="16">
        <v>0</v>
      </c>
      <c r="E14" s="16">
        <v>260</v>
      </c>
      <c r="F14" s="16">
        <v>21</v>
      </c>
      <c r="G14" s="16">
        <v>22</v>
      </c>
      <c r="H14" s="16">
        <v>0</v>
      </c>
      <c r="I14" s="16">
        <v>13</v>
      </c>
    </row>
    <row r="15" spans="1:9">
      <c r="A15" s="17">
        <v>38749</v>
      </c>
      <c r="B15" s="18">
        <v>32706575.58220743</v>
      </c>
      <c r="C15" s="16">
        <v>609.29999999999995</v>
      </c>
      <c r="D15" s="16">
        <v>0</v>
      </c>
      <c r="E15" s="16">
        <v>257.39999999999998</v>
      </c>
      <c r="F15" s="16">
        <v>20</v>
      </c>
      <c r="G15" s="16">
        <v>20</v>
      </c>
      <c r="H15" s="16">
        <v>0</v>
      </c>
      <c r="I15" s="16">
        <v>14</v>
      </c>
    </row>
    <row r="16" spans="1:9">
      <c r="A16" s="17">
        <v>38777</v>
      </c>
      <c r="B16" s="18">
        <v>35840226.988315403</v>
      </c>
      <c r="C16" s="16">
        <v>545.70000000000005</v>
      </c>
      <c r="D16" s="16">
        <v>0</v>
      </c>
      <c r="E16" s="16">
        <v>256</v>
      </c>
      <c r="F16" s="16">
        <v>23</v>
      </c>
      <c r="G16" s="16">
        <v>23</v>
      </c>
      <c r="H16" s="16">
        <v>1</v>
      </c>
      <c r="I16" s="16">
        <v>15</v>
      </c>
    </row>
    <row r="17" spans="1:9">
      <c r="A17" s="17">
        <v>38808</v>
      </c>
      <c r="B17" s="18">
        <v>32127631.665612552</v>
      </c>
      <c r="C17" s="16">
        <v>286.10000000000002</v>
      </c>
      <c r="D17" s="16">
        <v>0</v>
      </c>
      <c r="E17" s="16">
        <v>260.7</v>
      </c>
      <c r="F17" s="16">
        <v>18</v>
      </c>
      <c r="G17" s="16">
        <v>20</v>
      </c>
      <c r="H17" s="16">
        <v>1</v>
      </c>
      <c r="I17" s="16">
        <v>16</v>
      </c>
    </row>
    <row r="18" spans="1:9">
      <c r="A18" s="17">
        <v>38838</v>
      </c>
      <c r="B18" s="19">
        <v>34807518.815837182</v>
      </c>
      <c r="C18" s="16">
        <v>151.9</v>
      </c>
      <c r="D18" s="16">
        <v>22.9</v>
      </c>
      <c r="E18" s="16">
        <v>267.3</v>
      </c>
      <c r="F18" s="16">
        <v>22</v>
      </c>
      <c r="G18" s="16">
        <v>23</v>
      </c>
      <c r="H18" s="16">
        <v>1</v>
      </c>
      <c r="I18" s="16">
        <v>17</v>
      </c>
    </row>
    <row r="19" spans="1:9">
      <c r="A19" s="17">
        <v>38869</v>
      </c>
      <c r="B19" s="19">
        <v>35338403.337846056</v>
      </c>
      <c r="C19" s="16">
        <v>26.7</v>
      </c>
      <c r="D19" s="16">
        <v>44.4</v>
      </c>
      <c r="E19" s="16">
        <v>270.7</v>
      </c>
      <c r="F19" s="16">
        <v>22</v>
      </c>
      <c r="G19" s="16">
        <v>22</v>
      </c>
      <c r="H19" s="16">
        <v>0</v>
      </c>
      <c r="I19" s="16">
        <v>18</v>
      </c>
    </row>
    <row r="20" spans="1:9">
      <c r="A20" s="17">
        <v>38899</v>
      </c>
      <c r="B20" s="19">
        <v>33338653.176894248</v>
      </c>
      <c r="C20" s="16">
        <v>3.3</v>
      </c>
      <c r="D20" s="16">
        <v>133.69999999999999</v>
      </c>
      <c r="E20" s="16">
        <v>272.60000000000002</v>
      </c>
      <c r="F20" s="16">
        <v>20</v>
      </c>
      <c r="G20" s="16">
        <v>21</v>
      </c>
      <c r="H20" s="16">
        <v>0</v>
      </c>
      <c r="I20" s="16">
        <v>19</v>
      </c>
    </row>
    <row r="21" spans="1:9">
      <c r="A21" s="17">
        <v>38930</v>
      </c>
      <c r="B21" s="19">
        <v>36966836.701800145</v>
      </c>
      <c r="C21" s="16">
        <v>5.3</v>
      </c>
      <c r="D21" s="16">
        <v>68.2</v>
      </c>
      <c r="E21" s="16">
        <v>273.3</v>
      </c>
      <c r="F21" s="16">
        <v>22</v>
      </c>
      <c r="G21" s="16">
        <v>23</v>
      </c>
      <c r="H21" s="16">
        <v>0</v>
      </c>
      <c r="I21" s="16">
        <v>20</v>
      </c>
    </row>
    <row r="22" spans="1:9">
      <c r="A22" s="17">
        <v>38961</v>
      </c>
      <c r="B22" s="19">
        <v>33414985.155541372</v>
      </c>
      <c r="C22" s="16">
        <v>98.5</v>
      </c>
      <c r="D22" s="16">
        <v>5</v>
      </c>
      <c r="E22" s="16">
        <v>272.8</v>
      </c>
      <c r="F22" s="16">
        <v>20</v>
      </c>
      <c r="G22" s="16">
        <v>21</v>
      </c>
      <c r="H22" s="16">
        <v>1</v>
      </c>
      <c r="I22" s="16">
        <v>21</v>
      </c>
    </row>
    <row r="23" spans="1:9">
      <c r="A23" s="17">
        <v>38991</v>
      </c>
      <c r="B23" s="18">
        <v>34502725.12435887</v>
      </c>
      <c r="C23" s="16">
        <v>307.89999999999998</v>
      </c>
      <c r="D23" s="16">
        <v>0.7</v>
      </c>
      <c r="E23" s="16">
        <v>270.8</v>
      </c>
      <c r="F23" s="16">
        <v>21</v>
      </c>
      <c r="G23" s="16">
        <v>22</v>
      </c>
      <c r="H23" s="16">
        <v>1</v>
      </c>
      <c r="I23" s="16">
        <v>22</v>
      </c>
    </row>
    <row r="24" spans="1:9">
      <c r="A24" s="17">
        <v>39022</v>
      </c>
      <c r="B24" s="19">
        <v>34819070.067077681</v>
      </c>
      <c r="C24" s="16">
        <v>383.4</v>
      </c>
      <c r="D24" s="16">
        <v>0</v>
      </c>
      <c r="E24" s="16">
        <v>267.10000000000002</v>
      </c>
      <c r="F24" s="16">
        <v>22</v>
      </c>
      <c r="G24" s="16">
        <v>22</v>
      </c>
      <c r="H24" s="16">
        <v>1</v>
      </c>
      <c r="I24" s="16">
        <v>23</v>
      </c>
    </row>
    <row r="25" spans="1:9">
      <c r="A25" s="17">
        <v>39052</v>
      </c>
      <c r="B25" s="18">
        <v>30628855.049845826</v>
      </c>
      <c r="C25" s="16">
        <v>511.9</v>
      </c>
      <c r="D25" s="16">
        <v>0</v>
      </c>
      <c r="E25" s="16">
        <v>267.7</v>
      </c>
      <c r="F25" s="16">
        <v>19</v>
      </c>
      <c r="G25" s="16">
        <v>21</v>
      </c>
      <c r="H25" s="16">
        <v>0</v>
      </c>
      <c r="I25" s="16">
        <v>24</v>
      </c>
    </row>
    <row r="26" spans="1:9">
      <c r="A26" s="17">
        <v>39083</v>
      </c>
      <c r="B26" s="18">
        <v>35962110.837939881</v>
      </c>
      <c r="C26" s="16">
        <v>655.6</v>
      </c>
      <c r="D26" s="16">
        <v>0</v>
      </c>
      <c r="E26" s="16">
        <v>263.3</v>
      </c>
      <c r="F26" s="16">
        <v>22</v>
      </c>
      <c r="G26" s="16">
        <v>23</v>
      </c>
      <c r="H26" s="16">
        <v>0</v>
      </c>
      <c r="I26" s="16">
        <v>25</v>
      </c>
    </row>
    <row r="27" spans="1:9">
      <c r="A27" s="17">
        <v>39114</v>
      </c>
      <c r="B27" s="18">
        <v>33141678.929544702</v>
      </c>
      <c r="C27" s="16">
        <v>758.7</v>
      </c>
      <c r="D27" s="16">
        <v>0</v>
      </c>
      <c r="E27" s="16">
        <v>261.2</v>
      </c>
      <c r="F27" s="16">
        <v>20</v>
      </c>
      <c r="G27" s="16">
        <v>20</v>
      </c>
      <c r="H27" s="16">
        <v>0</v>
      </c>
      <c r="I27" s="16">
        <v>26</v>
      </c>
    </row>
    <row r="28" spans="1:9">
      <c r="A28" s="17">
        <v>39142</v>
      </c>
      <c r="B28" s="19">
        <v>35746999.2179965</v>
      </c>
      <c r="C28" s="16">
        <v>527</v>
      </c>
      <c r="D28" s="16">
        <v>0</v>
      </c>
      <c r="E28" s="16">
        <v>257.7</v>
      </c>
      <c r="F28" s="16">
        <v>22</v>
      </c>
      <c r="G28" s="16">
        <v>22</v>
      </c>
      <c r="H28" s="16">
        <v>1</v>
      </c>
      <c r="I28" s="16">
        <v>27</v>
      </c>
    </row>
    <row r="29" spans="1:9">
      <c r="A29" s="17">
        <v>39173</v>
      </c>
      <c r="B29" s="18">
        <v>32385813.603487249</v>
      </c>
      <c r="C29" s="16">
        <v>371.1</v>
      </c>
      <c r="D29" s="16">
        <v>0</v>
      </c>
      <c r="E29" s="16">
        <v>260.60000000000002</v>
      </c>
      <c r="F29" s="16">
        <v>19</v>
      </c>
      <c r="G29" s="16">
        <v>21</v>
      </c>
      <c r="H29" s="16">
        <v>1</v>
      </c>
      <c r="I29" s="16">
        <v>28</v>
      </c>
    </row>
    <row r="30" spans="1:9">
      <c r="A30" s="17">
        <v>39203</v>
      </c>
      <c r="B30" s="18">
        <v>34558424.709674537</v>
      </c>
      <c r="C30" s="16">
        <v>131.9</v>
      </c>
      <c r="D30" s="16">
        <v>22.7</v>
      </c>
      <c r="E30" s="16">
        <v>264.8</v>
      </c>
      <c r="F30" s="16">
        <v>22</v>
      </c>
      <c r="G30" s="16">
        <v>23</v>
      </c>
      <c r="H30" s="16">
        <v>1</v>
      </c>
      <c r="I30" s="16">
        <v>29</v>
      </c>
    </row>
    <row r="31" spans="1:9">
      <c r="A31" s="17">
        <v>39234</v>
      </c>
      <c r="B31" s="19">
        <v>34409900.996462971</v>
      </c>
      <c r="C31" s="16">
        <v>23.2</v>
      </c>
      <c r="D31" s="16">
        <v>70.2</v>
      </c>
      <c r="E31" s="16">
        <v>268.39999999999998</v>
      </c>
      <c r="F31" s="16">
        <v>21</v>
      </c>
      <c r="G31" s="16">
        <v>21</v>
      </c>
      <c r="H31" s="16">
        <v>0</v>
      </c>
      <c r="I31" s="16">
        <v>30</v>
      </c>
    </row>
    <row r="32" spans="1:9">
      <c r="A32" s="17">
        <v>39264</v>
      </c>
      <c r="B32" s="18">
        <v>32033151.863009609</v>
      </c>
      <c r="C32" s="16">
        <v>11.3</v>
      </c>
      <c r="D32" s="16">
        <v>71.599999999999994</v>
      </c>
      <c r="E32" s="16">
        <v>276.10000000000002</v>
      </c>
      <c r="F32" s="16">
        <v>21</v>
      </c>
      <c r="G32" s="16">
        <v>22</v>
      </c>
      <c r="H32" s="16">
        <v>0</v>
      </c>
      <c r="I32" s="16">
        <v>31</v>
      </c>
    </row>
    <row r="33" spans="1:9">
      <c r="A33" s="17">
        <v>39295</v>
      </c>
      <c r="B33" s="18">
        <v>35594143.633139156</v>
      </c>
      <c r="C33" s="16">
        <v>11.5</v>
      </c>
      <c r="D33" s="16">
        <v>89.1</v>
      </c>
      <c r="E33" s="16">
        <v>278.39999999999998</v>
      </c>
      <c r="F33" s="16">
        <v>22</v>
      </c>
      <c r="G33" s="16">
        <v>23</v>
      </c>
      <c r="H33" s="16">
        <v>0</v>
      </c>
      <c r="I33" s="16">
        <v>32</v>
      </c>
    </row>
    <row r="34" spans="1:9">
      <c r="A34" s="17">
        <v>39326</v>
      </c>
      <c r="B34" s="19">
        <v>32736813.332064744</v>
      </c>
      <c r="C34" s="16">
        <v>61</v>
      </c>
      <c r="D34" s="16">
        <v>35</v>
      </c>
      <c r="E34" s="16">
        <v>281.2</v>
      </c>
      <c r="F34" s="16">
        <v>19</v>
      </c>
      <c r="G34" s="16">
        <v>20</v>
      </c>
      <c r="H34" s="16">
        <v>1</v>
      </c>
      <c r="I34" s="16">
        <v>33</v>
      </c>
    </row>
    <row r="35" spans="1:9">
      <c r="A35" s="17">
        <v>39356</v>
      </c>
      <c r="B35" s="18">
        <v>34814745.584050432</v>
      </c>
      <c r="C35" s="16">
        <v>149.9</v>
      </c>
      <c r="D35" s="16">
        <v>21.5</v>
      </c>
      <c r="E35" s="16">
        <v>277.7</v>
      </c>
      <c r="F35" s="16">
        <v>22</v>
      </c>
      <c r="G35" s="16">
        <v>23</v>
      </c>
      <c r="H35" s="16">
        <v>1</v>
      </c>
      <c r="I35" s="16">
        <v>34</v>
      </c>
    </row>
    <row r="36" spans="1:9">
      <c r="A36" s="17">
        <v>39387</v>
      </c>
      <c r="B36" s="19">
        <v>33442923.218425829</v>
      </c>
      <c r="C36" s="16">
        <v>468.7</v>
      </c>
      <c r="D36" s="16">
        <v>0</v>
      </c>
      <c r="E36" s="16">
        <v>273.10000000000002</v>
      </c>
      <c r="F36" s="16">
        <v>22</v>
      </c>
      <c r="G36" s="16">
        <v>22</v>
      </c>
      <c r="H36" s="16">
        <v>1</v>
      </c>
      <c r="I36" s="16">
        <v>35</v>
      </c>
    </row>
    <row r="37" spans="1:9">
      <c r="A37" s="17">
        <v>39417</v>
      </c>
      <c r="B37" s="19">
        <v>29932218.754204392</v>
      </c>
      <c r="C37" s="16">
        <v>657</v>
      </c>
      <c r="D37" s="16">
        <v>0</v>
      </c>
      <c r="E37" s="16">
        <v>271.7</v>
      </c>
      <c r="F37" s="16">
        <v>19</v>
      </c>
      <c r="G37" s="16">
        <v>21</v>
      </c>
      <c r="H37" s="16">
        <v>0</v>
      </c>
      <c r="I37" s="16">
        <v>36</v>
      </c>
    </row>
    <row r="38" spans="1:9">
      <c r="A38" s="17">
        <v>39448</v>
      </c>
      <c r="B38" s="18">
        <v>34905523.049873188</v>
      </c>
      <c r="C38" s="16">
        <v>639</v>
      </c>
      <c r="D38" s="16">
        <v>0</v>
      </c>
      <c r="E38" s="16">
        <v>269.10000000000002</v>
      </c>
      <c r="F38" s="16">
        <v>22</v>
      </c>
      <c r="G38" s="16">
        <v>23</v>
      </c>
      <c r="H38" s="16">
        <v>0</v>
      </c>
      <c r="I38" s="16">
        <v>37</v>
      </c>
    </row>
    <row r="39" spans="1:9">
      <c r="A39" s="17">
        <v>39479</v>
      </c>
      <c r="B39" s="19">
        <v>32971074.271040484</v>
      </c>
      <c r="C39" s="16">
        <v>692.5</v>
      </c>
      <c r="D39" s="16">
        <v>0</v>
      </c>
      <c r="E39" s="16">
        <v>269.39999999999998</v>
      </c>
      <c r="F39" s="16">
        <v>20</v>
      </c>
      <c r="G39" s="16">
        <v>21</v>
      </c>
      <c r="H39" s="16">
        <v>0</v>
      </c>
      <c r="I39" s="16">
        <v>38</v>
      </c>
    </row>
    <row r="40" spans="1:9">
      <c r="A40" s="17">
        <v>39508</v>
      </c>
      <c r="B40" s="19">
        <v>33675988.301156245</v>
      </c>
      <c r="C40" s="16">
        <v>627.29999999999995</v>
      </c>
      <c r="D40" s="16">
        <v>0</v>
      </c>
      <c r="E40" s="16">
        <v>267.10000000000002</v>
      </c>
      <c r="F40" s="16">
        <v>19</v>
      </c>
      <c r="G40" s="16">
        <v>21</v>
      </c>
      <c r="H40" s="16">
        <v>1</v>
      </c>
      <c r="I40" s="16">
        <v>39</v>
      </c>
    </row>
    <row r="41" spans="1:9">
      <c r="A41" s="17">
        <v>39539</v>
      </c>
      <c r="B41" s="18">
        <v>32942973.450524684</v>
      </c>
      <c r="C41" s="16">
        <v>265</v>
      </c>
      <c r="D41" s="16">
        <v>0</v>
      </c>
      <c r="E41" s="16">
        <v>266.7</v>
      </c>
      <c r="F41" s="16">
        <v>22</v>
      </c>
      <c r="G41" s="16">
        <v>22</v>
      </c>
      <c r="H41" s="16">
        <v>1</v>
      </c>
      <c r="I41" s="16">
        <v>40</v>
      </c>
    </row>
    <row r="42" spans="1:9">
      <c r="A42" s="17">
        <v>39569</v>
      </c>
      <c r="B42" s="19">
        <v>32719103.365861006</v>
      </c>
      <c r="C42" s="16">
        <v>208.8</v>
      </c>
      <c r="D42" s="16">
        <v>2.1</v>
      </c>
      <c r="E42" s="16">
        <v>267.3</v>
      </c>
      <c r="F42" s="16">
        <v>21</v>
      </c>
      <c r="G42" s="16">
        <v>22</v>
      </c>
      <c r="H42" s="16">
        <v>1</v>
      </c>
      <c r="I42" s="16">
        <v>41</v>
      </c>
    </row>
    <row r="43" spans="1:9">
      <c r="A43" s="17">
        <v>39600</v>
      </c>
      <c r="B43" s="18">
        <v>32968048.28211417</v>
      </c>
      <c r="C43" s="16">
        <v>24.1</v>
      </c>
      <c r="D43" s="16">
        <v>66.400000000000006</v>
      </c>
      <c r="E43" s="16">
        <v>271.39999999999998</v>
      </c>
      <c r="F43" s="16">
        <v>21</v>
      </c>
      <c r="G43" s="16">
        <v>21</v>
      </c>
      <c r="H43" s="16">
        <v>0</v>
      </c>
      <c r="I43" s="16">
        <v>42</v>
      </c>
    </row>
    <row r="44" spans="1:9">
      <c r="A44" s="17">
        <v>39630</v>
      </c>
      <c r="B44" s="18">
        <v>31929107.93319986</v>
      </c>
      <c r="C44" s="16">
        <v>4</v>
      </c>
      <c r="D44" s="16">
        <v>97</v>
      </c>
      <c r="E44" s="16">
        <v>276.60000000000002</v>
      </c>
      <c r="F44" s="16">
        <v>22</v>
      </c>
      <c r="G44" s="16">
        <v>23</v>
      </c>
      <c r="H44" s="16">
        <v>0</v>
      </c>
      <c r="I44" s="16">
        <v>43</v>
      </c>
    </row>
    <row r="45" spans="1:9">
      <c r="A45" s="17">
        <v>39661</v>
      </c>
      <c r="B45" s="18">
        <v>31818715.437265437</v>
      </c>
      <c r="C45" s="16">
        <v>12.4</v>
      </c>
      <c r="D45" s="16">
        <v>53.2</v>
      </c>
      <c r="E45" s="16">
        <v>282.10000000000002</v>
      </c>
      <c r="F45" s="16">
        <v>20</v>
      </c>
      <c r="G45" s="16">
        <v>21</v>
      </c>
      <c r="H45" s="16">
        <v>0</v>
      </c>
      <c r="I45" s="16">
        <v>44</v>
      </c>
    </row>
    <row r="46" spans="1:9">
      <c r="A46" s="17">
        <v>39692</v>
      </c>
      <c r="B46" s="19">
        <v>31763423.735970922</v>
      </c>
      <c r="C46" s="16">
        <v>56.7</v>
      </c>
      <c r="D46" s="16">
        <v>21.4</v>
      </c>
      <c r="E46" s="16">
        <v>277.5</v>
      </c>
      <c r="F46" s="16">
        <v>21</v>
      </c>
      <c r="G46" s="16">
        <v>22</v>
      </c>
      <c r="H46" s="16">
        <v>1</v>
      </c>
      <c r="I46" s="16">
        <v>45</v>
      </c>
    </row>
    <row r="47" spans="1:9">
      <c r="A47" s="17">
        <v>39722</v>
      </c>
      <c r="B47" s="18">
        <v>31969263.423501484</v>
      </c>
      <c r="C47" s="16">
        <v>286.8</v>
      </c>
      <c r="D47" s="16">
        <v>0</v>
      </c>
      <c r="E47" s="16">
        <v>272.7</v>
      </c>
      <c r="F47" s="16">
        <v>22</v>
      </c>
      <c r="G47" s="16">
        <v>23</v>
      </c>
      <c r="H47" s="16">
        <v>1</v>
      </c>
      <c r="I47" s="16">
        <v>46</v>
      </c>
    </row>
    <row r="48" spans="1:9">
      <c r="A48" s="17">
        <v>39753</v>
      </c>
      <c r="B48" s="19">
        <v>30139735.496248577</v>
      </c>
      <c r="C48" s="16">
        <v>468.3</v>
      </c>
      <c r="D48" s="16">
        <v>0</v>
      </c>
      <c r="E48" s="16">
        <v>263.10000000000002</v>
      </c>
      <c r="F48" s="16">
        <v>20</v>
      </c>
      <c r="G48" s="16">
        <v>20</v>
      </c>
      <c r="H48" s="16">
        <v>1</v>
      </c>
      <c r="I48" s="16">
        <v>47</v>
      </c>
    </row>
    <row r="49" spans="1:9">
      <c r="A49" s="17">
        <v>39783</v>
      </c>
      <c r="B49" s="19">
        <v>27284384.253243946</v>
      </c>
      <c r="C49" s="16">
        <v>671</v>
      </c>
      <c r="D49" s="16">
        <v>0</v>
      </c>
      <c r="E49" s="16">
        <v>259.39999999999998</v>
      </c>
      <c r="F49" s="16">
        <v>21</v>
      </c>
      <c r="G49" s="16">
        <v>23</v>
      </c>
      <c r="H49" s="16">
        <v>0</v>
      </c>
      <c r="I49" s="16">
        <v>48</v>
      </c>
    </row>
    <row r="50" spans="1:9">
      <c r="A50" s="17">
        <v>39814</v>
      </c>
      <c r="B50" s="19">
        <v>28849145.935590561</v>
      </c>
      <c r="C50" s="16">
        <v>849.6</v>
      </c>
      <c r="D50" s="16">
        <v>0</v>
      </c>
      <c r="E50" s="16">
        <v>253.7</v>
      </c>
      <c r="F50" s="16">
        <v>21</v>
      </c>
      <c r="G50" s="16">
        <v>22</v>
      </c>
      <c r="H50" s="16">
        <v>0</v>
      </c>
      <c r="I50" s="16">
        <v>49</v>
      </c>
    </row>
    <row r="51" spans="1:9">
      <c r="A51" s="17">
        <v>39845</v>
      </c>
      <c r="B51" s="18">
        <v>26956342.129380018</v>
      </c>
      <c r="C51" s="16">
        <v>612.70000000000005</v>
      </c>
      <c r="D51" s="16">
        <v>0</v>
      </c>
      <c r="E51" s="16">
        <v>248.9</v>
      </c>
      <c r="F51" s="16">
        <v>19</v>
      </c>
      <c r="G51" s="16">
        <v>20</v>
      </c>
      <c r="H51" s="16">
        <v>0</v>
      </c>
      <c r="I51" s="16">
        <v>50</v>
      </c>
    </row>
    <row r="52" spans="1:9">
      <c r="A52" s="17">
        <v>39873</v>
      </c>
      <c r="B52" s="18">
        <v>29227016.300310459</v>
      </c>
      <c r="C52" s="16">
        <v>533.29999999999995</v>
      </c>
      <c r="D52" s="16">
        <v>0</v>
      </c>
      <c r="E52" s="16">
        <v>245.6</v>
      </c>
      <c r="F52" s="16">
        <v>22</v>
      </c>
      <c r="G52" s="16">
        <v>22</v>
      </c>
      <c r="H52" s="16">
        <v>1</v>
      </c>
      <c r="I52" s="16">
        <v>51</v>
      </c>
    </row>
    <row r="53" spans="1:9">
      <c r="A53" s="17">
        <v>39904</v>
      </c>
      <c r="B53" s="18">
        <v>27572440.722535033</v>
      </c>
      <c r="C53" s="16">
        <v>307</v>
      </c>
      <c r="D53" s="16">
        <v>3.2</v>
      </c>
      <c r="E53" s="16">
        <v>244.6</v>
      </c>
      <c r="F53" s="16">
        <v>20</v>
      </c>
      <c r="G53" s="16">
        <v>22</v>
      </c>
      <c r="H53" s="16">
        <v>1</v>
      </c>
      <c r="I53" s="16">
        <v>52</v>
      </c>
    </row>
    <row r="54" spans="1:9">
      <c r="A54" s="17">
        <v>39934</v>
      </c>
      <c r="B54" s="18">
        <v>26054244.423496928</v>
      </c>
      <c r="C54" s="16">
        <v>156.9</v>
      </c>
      <c r="D54" s="16">
        <v>3.1</v>
      </c>
      <c r="E54" s="16">
        <v>247.9</v>
      </c>
      <c r="F54" s="16">
        <v>20</v>
      </c>
      <c r="G54" s="16">
        <v>21</v>
      </c>
      <c r="H54" s="16">
        <v>1</v>
      </c>
      <c r="I54" s="16">
        <v>53</v>
      </c>
    </row>
    <row r="55" spans="1:9">
      <c r="A55" s="17">
        <v>39965</v>
      </c>
      <c r="B55" s="18">
        <v>27805448.272619553</v>
      </c>
      <c r="C55" s="16">
        <v>49.7</v>
      </c>
      <c r="D55" s="16">
        <v>35.5</v>
      </c>
      <c r="E55" s="16">
        <v>252.2</v>
      </c>
      <c r="F55" s="16">
        <v>22</v>
      </c>
      <c r="G55" s="16">
        <v>22</v>
      </c>
      <c r="H55" s="16">
        <v>0</v>
      </c>
      <c r="I55" s="16">
        <v>54</v>
      </c>
    </row>
    <row r="56" spans="1:9">
      <c r="A56" s="17">
        <v>39995</v>
      </c>
      <c r="B56" s="19">
        <v>28020880.106031932</v>
      </c>
      <c r="C56" s="16">
        <v>20.2</v>
      </c>
      <c r="D56" s="16">
        <v>29.4</v>
      </c>
      <c r="E56" s="16">
        <v>256</v>
      </c>
      <c r="F56" s="16">
        <v>22</v>
      </c>
      <c r="G56" s="16">
        <v>23</v>
      </c>
      <c r="H56" s="16">
        <v>0</v>
      </c>
      <c r="I56" s="16">
        <v>55</v>
      </c>
    </row>
    <row r="57" spans="1:9">
      <c r="A57" s="17">
        <v>40026</v>
      </c>
      <c r="B57" s="18">
        <v>30298754.52771467</v>
      </c>
      <c r="C57" s="16">
        <v>17.899999999999999</v>
      </c>
      <c r="D57" s="16">
        <v>71.900000000000006</v>
      </c>
      <c r="E57" s="16">
        <v>257.10000000000002</v>
      </c>
      <c r="F57" s="16">
        <v>20</v>
      </c>
      <c r="G57" s="16">
        <v>21</v>
      </c>
      <c r="H57" s="16">
        <v>0</v>
      </c>
      <c r="I57" s="16">
        <v>56</v>
      </c>
    </row>
    <row r="58" spans="1:9">
      <c r="A58" s="17">
        <v>40057</v>
      </c>
      <c r="B58" s="18">
        <v>30031126.612114679</v>
      </c>
      <c r="C58" s="16">
        <v>71.2</v>
      </c>
      <c r="D58" s="16">
        <v>15.9</v>
      </c>
      <c r="E58" s="16">
        <v>254.1</v>
      </c>
      <c r="F58" s="16">
        <v>21</v>
      </c>
      <c r="G58" s="16">
        <v>22</v>
      </c>
      <c r="H58" s="16">
        <v>1</v>
      </c>
      <c r="I58" s="16">
        <v>57</v>
      </c>
    </row>
    <row r="59" spans="1:9">
      <c r="A59" s="17">
        <v>40087</v>
      </c>
      <c r="B59" s="18">
        <v>30792023.504983552</v>
      </c>
      <c r="C59" s="16">
        <v>301.2</v>
      </c>
      <c r="D59" s="16">
        <v>0</v>
      </c>
      <c r="E59" s="16">
        <v>250.7</v>
      </c>
      <c r="F59" s="16">
        <v>21</v>
      </c>
      <c r="G59" s="16">
        <v>22</v>
      </c>
      <c r="H59" s="16">
        <v>1</v>
      </c>
      <c r="I59" s="16">
        <v>58</v>
      </c>
    </row>
    <row r="60" spans="1:9">
      <c r="A60" s="17">
        <v>40118</v>
      </c>
      <c r="B60" s="18">
        <v>30321482.124312438</v>
      </c>
      <c r="C60" s="16">
        <v>356.7</v>
      </c>
      <c r="D60" s="16">
        <v>0</v>
      </c>
      <c r="E60" s="16">
        <v>248.4</v>
      </c>
      <c r="F60" s="16">
        <v>21</v>
      </c>
      <c r="G60" s="16">
        <v>21</v>
      </c>
      <c r="H60" s="16">
        <v>1</v>
      </c>
      <c r="I60" s="16">
        <v>59</v>
      </c>
    </row>
    <row r="61" spans="1:9">
      <c r="A61" s="17">
        <v>40148</v>
      </c>
      <c r="B61" s="18">
        <v>28853077.940910172</v>
      </c>
      <c r="C61" s="16">
        <v>637.29999999999995</v>
      </c>
      <c r="D61" s="16">
        <v>0</v>
      </c>
      <c r="E61" s="16">
        <v>249.8</v>
      </c>
      <c r="F61" s="16">
        <v>21</v>
      </c>
      <c r="G61" s="16">
        <v>23</v>
      </c>
      <c r="H61" s="16">
        <v>0</v>
      </c>
      <c r="I61" s="16">
        <v>60</v>
      </c>
    </row>
    <row r="62" spans="1:9">
      <c r="A62" s="17">
        <v>40179</v>
      </c>
      <c r="B62" s="18">
        <v>30374399.927864909</v>
      </c>
      <c r="C62" s="16">
        <v>733.1</v>
      </c>
      <c r="D62" s="16">
        <v>0</v>
      </c>
      <c r="E62" s="16">
        <v>246.8</v>
      </c>
      <c r="F62" s="16">
        <v>20</v>
      </c>
      <c r="G62" s="16">
        <v>21</v>
      </c>
      <c r="H62" s="16">
        <v>0</v>
      </c>
      <c r="I62" s="16">
        <v>61</v>
      </c>
    </row>
    <row r="63" spans="1:9">
      <c r="A63" s="17">
        <v>40210</v>
      </c>
      <c r="B63" s="19">
        <v>28081042.947897345</v>
      </c>
      <c r="C63" s="16">
        <v>633.4</v>
      </c>
      <c r="D63" s="16">
        <v>0</v>
      </c>
      <c r="E63" s="16">
        <v>245.4</v>
      </c>
      <c r="F63" s="16">
        <v>19</v>
      </c>
      <c r="G63" s="16">
        <v>20</v>
      </c>
      <c r="H63" s="16">
        <v>0</v>
      </c>
      <c r="I63" s="16">
        <v>62</v>
      </c>
    </row>
    <row r="64" spans="1:9">
      <c r="A64" s="17">
        <v>40238</v>
      </c>
      <c r="B64" s="18">
        <v>31106132.340711989</v>
      </c>
      <c r="C64" s="16">
        <v>450.2</v>
      </c>
      <c r="D64" s="16">
        <v>0</v>
      </c>
      <c r="E64" s="16">
        <v>242.7</v>
      </c>
      <c r="F64" s="16">
        <v>23</v>
      </c>
      <c r="G64" s="16">
        <v>23</v>
      </c>
      <c r="H64" s="16">
        <v>1</v>
      </c>
      <c r="I64" s="16">
        <v>63</v>
      </c>
    </row>
    <row r="65" spans="1:9">
      <c r="A65" s="17">
        <v>40269</v>
      </c>
      <c r="B65" s="19">
        <v>29031854.548955541</v>
      </c>
      <c r="C65" s="16">
        <v>236.4</v>
      </c>
      <c r="D65" s="16">
        <v>0</v>
      </c>
      <c r="E65" s="16">
        <v>248.3</v>
      </c>
      <c r="F65" s="16">
        <v>20</v>
      </c>
      <c r="G65" s="16">
        <v>22</v>
      </c>
      <c r="H65" s="16">
        <v>1</v>
      </c>
      <c r="I65" s="16">
        <v>64</v>
      </c>
    </row>
    <row r="66" spans="1:9">
      <c r="A66" s="17">
        <v>40299</v>
      </c>
      <c r="B66" s="19">
        <v>30332891.000103939</v>
      </c>
      <c r="C66" s="16">
        <v>121.1</v>
      </c>
      <c r="D66" s="16">
        <v>34.9</v>
      </c>
      <c r="E66" s="16">
        <v>253.5</v>
      </c>
      <c r="F66" s="16">
        <v>20</v>
      </c>
      <c r="G66" s="16">
        <v>21</v>
      </c>
      <c r="H66" s="16">
        <v>1</v>
      </c>
      <c r="I66" s="16">
        <v>65</v>
      </c>
    </row>
    <row r="67" spans="1:9">
      <c r="A67" s="17">
        <v>40330</v>
      </c>
      <c r="B67" s="18">
        <v>32055991.678814385</v>
      </c>
      <c r="C67" s="16">
        <v>23.6</v>
      </c>
      <c r="D67" s="16">
        <v>57.5</v>
      </c>
      <c r="E67" s="16">
        <v>260</v>
      </c>
      <c r="F67" s="16">
        <v>22</v>
      </c>
      <c r="G67" s="16">
        <v>22</v>
      </c>
      <c r="H67" s="16">
        <v>0</v>
      </c>
      <c r="I67" s="16">
        <v>66</v>
      </c>
    </row>
    <row r="68" spans="1:9">
      <c r="A68" s="17">
        <v>40360</v>
      </c>
      <c r="B68" s="18">
        <v>31434687.972987365</v>
      </c>
      <c r="C68" s="16">
        <v>5.6</v>
      </c>
      <c r="D68" s="16">
        <v>129.69999999999999</v>
      </c>
      <c r="E68" s="16">
        <v>261.7</v>
      </c>
      <c r="F68" s="16">
        <v>21</v>
      </c>
      <c r="G68" s="16">
        <v>22</v>
      </c>
      <c r="H68" s="16">
        <v>0</v>
      </c>
      <c r="I68" s="16">
        <v>67</v>
      </c>
    </row>
    <row r="69" spans="1:9">
      <c r="A69" s="17">
        <v>40391</v>
      </c>
      <c r="B69" s="19">
        <v>33132054.446981192</v>
      </c>
      <c r="C69" s="16">
        <v>6</v>
      </c>
      <c r="D69" s="16">
        <v>121.7</v>
      </c>
      <c r="E69" s="16">
        <v>259.39999999999998</v>
      </c>
      <c r="F69" s="16">
        <v>21</v>
      </c>
      <c r="G69" s="16">
        <v>22</v>
      </c>
      <c r="H69" s="16">
        <v>0</v>
      </c>
      <c r="I69" s="16">
        <v>68</v>
      </c>
    </row>
    <row r="70" spans="1:9">
      <c r="A70" s="17">
        <v>40422</v>
      </c>
      <c r="B70" s="19">
        <v>31114045.918627713</v>
      </c>
      <c r="C70" s="16">
        <v>87.9</v>
      </c>
      <c r="D70" s="16">
        <v>24.1</v>
      </c>
      <c r="E70" s="16">
        <v>253.5</v>
      </c>
      <c r="F70" s="16">
        <v>21</v>
      </c>
      <c r="G70" s="16">
        <v>22</v>
      </c>
      <c r="H70" s="16">
        <v>1</v>
      </c>
      <c r="I70" s="16">
        <v>69</v>
      </c>
    </row>
    <row r="71" spans="1:9">
      <c r="A71" s="17">
        <v>40452</v>
      </c>
      <c r="B71" s="18">
        <v>31324725.882925775</v>
      </c>
      <c r="C71" s="16">
        <v>239.5</v>
      </c>
      <c r="D71" s="16">
        <v>0</v>
      </c>
      <c r="E71" s="16">
        <v>248.3</v>
      </c>
      <c r="F71" s="16">
        <v>20</v>
      </c>
      <c r="G71" s="16">
        <v>21</v>
      </c>
      <c r="H71" s="16">
        <v>1</v>
      </c>
      <c r="I71" s="16">
        <v>70</v>
      </c>
    </row>
    <row r="72" spans="1:9">
      <c r="A72" s="17">
        <v>40483</v>
      </c>
      <c r="B72" s="19">
        <v>31302721.549692102</v>
      </c>
      <c r="C72" s="16">
        <v>413.6</v>
      </c>
      <c r="D72" s="16">
        <v>0</v>
      </c>
      <c r="E72" s="16">
        <v>249.7</v>
      </c>
      <c r="F72" s="16">
        <v>22</v>
      </c>
      <c r="G72" s="16">
        <v>22</v>
      </c>
      <c r="H72" s="16">
        <v>1</v>
      </c>
      <c r="I72" s="16">
        <v>71</v>
      </c>
    </row>
    <row r="73" spans="1:9">
      <c r="A73" s="17">
        <v>40513</v>
      </c>
      <c r="B73" s="18">
        <v>29162683.79443774</v>
      </c>
      <c r="C73" s="16">
        <v>713.5</v>
      </c>
      <c r="D73" s="16">
        <v>0</v>
      </c>
      <c r="E73" s="16">
        <v>251.5</v>
      </c>
      <c r="F73" s="16">
        <v>21</v>
      </c>
      <c r="G73" s="16">
        <v>23</v>
      </c>
      <c r="H73" s="16">
        <v>0</v>
      </c>
      <c r="I73" s="16">
        <v>72</v>
      </c>
    </row>
    <row r="74" spans="1:9">
      <c r="A74" s="17">
        <v>40544</v>
      </c>
      <c r="B74" s="18">
        <v>32622453.115325075</v>
      </c>
      <c r="C74" s="16">
        <v>798.8</v>
      </c>
      <c r="D74" s="16">
        <v>0</v>
      </c>
      <c r="E74" s="16">
        <v>251.6</v>
      </c>
      <c r="F74" s="16">
        <v>20</v>
      </c>
      <c r="G74" s="16">
        <v>21</v>
      </c>
      <c r="H74" s="16">
        <v>0</v>
      </c>
      <c r="I74" s="16">
        <v>73</v>
      </c>
    </row>
    <row r="75" spans="1:9">
      <c r="A75" s="17">
        <v>40575</v>
      </c>
      <c r="B75" s="18">
        <v>30069138.4645341</v>
      </c>
      <c r="C75" s="16">
        <v>677.8</v>
      </c>
      <c r="D75" s="16">
        <v>0</v>
      </c>
      <c r="E75" s="16">
        <v>250.6</v>
      </c>
      <c r="F75" s="16">
        <v>19</v>
      </c>
      <c r="G75" s="16">
        <v>20</v>
      </c>
      <c r="H75" s="16">
        <v>0</v>
      </c>
      <c r="I75" s="16">
        <v>74</v>
      </c>
    </row>
    <row r="76" spans="1:9">
      <c r="A76" s="17">
        <v>40603</v>
      </c>
      <c r="B76" s="19">
        <v>33521993.988199789</v>
      </c>
      <c r="C76" s="16">
        <v>599.6</v>
      </c>
      <c r="D76" s="16">
        <v>0</v>
      </c>
      <c r="E76" s="16">
        <v>251.7</v>
      </c>
      <c r="F76" s="16">
        <v>23</v>
      </c>
      <c r="G76" s="16">
        <v>23</v>
      </c>
      <c r="H76" s="16">
        <v>1</v>
      </c>
      <c r="I76" s="16">
        <v>75</v>
      </c>
    </row>
    <row r="77" spans="1:9">
      <c r="A77" s="17">
        <v>40634</v>
      </c>
      <c r="B77" s="18">
        <v>29790483.970162548</v>
      </c>
      <c r="C77" s="16">
        <v>330.4</v>
      </c>
      <c r="D77" s="16">
        <v>0</v>
      </c>
      <c r="E77" s="16">
        <v>255.1</v>
      </c>
      <c r="F77" s="16">
        <v>19</v>
      </c>
      <c r="G77" s="16">
        <v>21</v>
      </c>
      <c r="H77" s="16">
        <v>1</v>
      </c>
      <c r="I77" s="16">
        <v>76</v>
      </c>
    </row>
    <row r="78" spans="1:9">
      <c r="A78" s="17">
        <v>40664</v>
      </c>
      <c r="B78" s="19">
        <v>30514888.89513151</v>
      </c>
      <c r="C78" s="16">
        <v>126.4</v>
      </c>
      <c r="D78" s="16">
        <v>17.399999999999999</v>
      </c>
      <c r="E78" s="16">
        <v>257.5</v>
      </c>
      <c r="F78" s="16">
        <v>21</v>
      </c>
      <c r="G78" s="16">
        <v>22</v>
      </c>
      <c r="H78" s="16">
        <v>1</v>
      </c>
      <c r="I78" s="16">
        <v>77</v>
      </c>
    </row>
    <row r="79" spans="1:9">
      <c r="A79" s="17">
        <v>40695</v>
      </c>
      <c r="B79" s="18">
        <v>31332686.678045858</v>
      </c>
      <c r="C79" s="16">
        <v>27</v>
      </c>
      <c r="D79" s="16">
        <v>39.6</v>
      </c>
      <c r="E79" s="16">
        <v>258.8</v>
      </c>
      <c r="F79" s="16">
        <v>22</v>
      </c>
      <c r="G79" s="16">
        <v>22</v>
      </c>
      <c r="H79" s="16">
        <v>0</v>
      </c>
      <c r="I79" s="16">
        <v>78</v>
      </c>
    </row>
    <row r="80" spans="1:9">
      <c r="A80" s="17">
        <v>40725</v>
      </c>
      <c r="B80" s="18">
        <v>31048378.097471207</v>
      </c>
      <c r="C80" s="16">
        <v>0</v>
      </c>
      <c r="D80" s="16">
        <v>160.9</v>
      </c>
      <c r="E80" s="16">
        <v>261.3</v>
      </c>
      <c r="F80" s="16">
        <v>20</v>
      </c>
      <c r="G80" s="16">
        <v>21</v>
      </c>
      <c r="H80" s="16">
        <v>0</v>
      </c>
      <c r="I80" s="16">
        <v>79</v>
      </c>
    </row>
    <row r="81" spans="1:9">
      <c r="A81" s="17">
        <v>40756</v>
      </c>
      <c r="B81" s="18">
        <v>33761562.440655842</v>
      </c>
      <c r="C81" s="16">
        <v>1.5</v>
      </c>
      <c r="D81" s="16">
        <v>82.9</v>
      </c>
      <c r="E81" s="16">
        <v>263.60000000000002</v>
      </c>
      <c r="F81" s="16">
        <v>22</v>
      </c>
      <c r="G81" s="16">
        <v>23</v>
      </c>
      <c r="H81" s="16">
        <v>0</v>
      </c>
      <c r="I81" s="16">
        <v>80</v>
      </c>
    </row>
    <row r="82" spans="1:9">
      <c r="A82" s="17">
        <v>40787</v>
      </c>
      <c r="B82" s="18">
        <v>31947935.858446322</v>
      </c>
      <c r="C82" s="16">
        <v>71.900000000000006</v>
      </c>
      <c r="D82" s="16">
        <v>29</v>
      </c>
      <c r="E82" s="16">
        <v>264.8</v>
      </c>
      <c r="F82" s="16">
        <v>21</v>
      </c>
      <c r="G82" s="16">
        <v>22</v>
      </c>
      <c r="H82" s="16">
        <v>1</v>
      </c>
      <c r="I82" s="16">
        <v>81</v>
      </c>
    </row>
    <row r="83" spans="1:9">
      <c r="A83" s="17">
        <v>40817</v>
      </c>
      <c r="B83" s="19">
        <v>32934221.898680408</v>
      </c>
      <c r="C83" s="16">
        <v>234.6</v>
      </c>
      <c r="D83" s="16">
        <v>0</v>
      </c>
      <c r="E83" s="16">
        <v>260.3</v>
      </c>
      <c r="F83" s="16">
        <v>20</v>
      </c>
      <c r="G83" s="16">
        <v>21</v>
      </c>
      <c r="H83" s="16">
        <v>1</v>
      </c>
      <c r="I83" s="16">
        <v>82</v>
      </c>
    </row>
    <row r="84" spans="1:9">
      <c r="A84" s="17">
        <v>40848</v>
      </c>
      <c r="B84" s="18">
        <v>32118203.797977068</v>
      </c>
      <c r="C84" s="16">
        <v>347.9</v>
      </c>
      <c r="D84" s="16">
        <v>0</v>
      </c>
      <c r="E84" s="16">
        <v>254.2</v>
      </c>
      <c r="F84" s="16">
        <v>22</v>
      </c>
      <c r="G84" s="16">
        <v>22</v>
      </c>
      <c r="H84" s="16">
        <v>1</v>
      </c>
      <c r="I84" s="16">
        <v>83</v>
      </c>
    </row>
    <row r="85" spans="1:9">
      <c r="A85" s="17">
        <v>40878</v>
      </c>
      <c r="B85" s="18">
        <v>29560112.105370279</v>
      </c>
      <c r="C85" s="16">
        <v>548.4</v>
      </c>
      <c r="D85" s="16">
        <v>0</v>
      </c>
      <c r="E85" s="16">
        <v>252.5</v>
      </c>
      <c r="F85" s="16">
        <v>20</v>
      </c>
      <c r="G85" s="16">
        <v>22</v>
      </c>
      <c r="H85" s="16">
        <v>0</v>
      </c>
      <c r="I85" s="16">
        <v>84</v>
      </c>
    </row>
    <row r="86" spans="1:9">
      <c r="A86" s="17">
        <v>40909</v>
      </c>
      <c r="B86" s="18">
        <v>33097914.661556832</v>
      </c>
      <c r="C86" s="16">
        <v>644.79999999999995</v>
      </c>
      <c r="D86" s="16">
        <v>0</v>
      </c>
      <c r="E86" s="16">
        <v>250.9</v>
      </c>
      <c r="F86" s="16">
        <v>21</v>
      </c>
      <c r="G86" s="16">
        <v>22</v>
      </c>
      <c r="H86" s="16">
        <v>0</v>
      </c>
      <c r="I86" s="16">
        <v>85</v>
      </c>
    </row>
    <row r="87" spans="1:9">
      <c r="A87" s="17">
        <v>40940</v>
      </c>
      <c r="B87" s="18">
        <v>31432067.424907692</v>
      </c>
      <c r="C87" s="16">
        <v>553</v>
      </c>
      <c r="D87" s="16">
        <v>0</v>
      </c>
      <c r="E87" s="16">
        <v>248.9</v>
      </c>
      <c r="F87" s="16">
        <v>20</v>
      </c>
      <c r="G87" s="16">
        <v>21</v>
      </c>
      <c r="H87" s="16">
        <v>0</v>
      </c>
      <c r="I87" s="16">
        <v>86</v>
      </c>
    </row>
    <row r="88" spans="1:9">
      <c r="A88" s="17">
        <v>40969</v>
      </c>
      <c r="B88" s="18">
        <v>32610967.549940124</v>
      </c>
      <c r="C88" s="16">
        <v>331.1</v>
      </c>
      <c r="D88" s="16">
        <v>2.2000000000000002</v>
      </c>
      <c r="E88" s="16">
        <v>246.3</v>
      </c>
      <c r="F88" s="16">
        <v>22</v>
      </c>
      <c r="G88" s="16">
        <v>22</v>
      </c>
      <c r="H88" s="16">
        <v>1</v>
      </c>
      <c r="I88" s="16">
        <v>87</v>
      </c>
    </row>
    <row r="89" spans="1:9">
      <c r="A89" s="17">
        <v>41000</v>
      </c>
      <c r="B89" s="18">
        <v>30118053.504457429</v>
      </c>
      <c r="C89" s="16">
        <v>334.6</v>
      </c>
      <c r="D89" s="16">
        <v>0</v>
      </c>
      <c r="E89" s="16">
        <v>252</v>
      </c>
      <c r="F89" s="16">
        <v>19</v>
      </c>
      <c r="G89" s="16">
        <v>21</v>
      </c>
      <c r="H89" s="16">
        <v>1</v>
      </c>
      <c r="I89" s="16">
        <v>88</v>
      </c>
    </row>
    <row r="90" spans="1:9">
      <c r="A90" s="17">
        <v>41030</v>
      </c>
      <c r="B90" s="18">
        <v>32039785.029330183</v>
      </c>
      <c r="C90" s="16">
        <v>87.2</v>
      </c>
      <c r="D90" s="16">
        <v>28.5</v>
      </c>
      <c r="E90" s="16">
        <v>258.5</v>
      </c>
      <c r="F90" s="16">
        <v>22</v>
      </c>
      <c r="G90" s="16">
        <v>23</v>
      </c>
      <c r="H90" s="16">
        <v>1</v>
      </c>
      <c r="I90" s="16">
        <v>89</v>
      </c>
    </row>
    <row r="91" spans="1:9">
      <c r="A91" s="17">
        <v>41061</v>
      </c>
      <c r="B91" s="19">
        <v>32369984.509227082</v>
      </c>
      <c r="C91" s="16">
        <v>28.2</v>
      </c>
      <c r="D91" s="16">
        <v>81.7</v>
      </c>
      <c r="E91" s="16">
        <v>263.39999999999998</v>
      </c>
      <c r="F91" s="16">
        <v>21</v>
      </c>
      <c r="G91" s="16">
        <v>21</v>
      </c>
      <c r="H91" s="16">
        <v>0</v>
      </c>
      <c r="I91" s="16">
        <v>90</v>
      </c>
    </row>
    <row r="92" spans="1:9">
      <c r="A92" s="17">
        <v>41091</v>
      </c>
      <c r="B92" s="18">
        <v>32673879.188200943</v>
      </c>
      <c r="C92" s="16">
        <v>0</v>
      </c>
      <c r="D92" s="16">
        <v>161</v>
      </c>
      <c r="E92" s="16">
        <v>267</v>
      </c>
      <c r="F92" s="16">
        <v>21</v>
      </c>
      <c r="G92" s="16">
        <v>22</v>
      </c>
      <c r="H92" s="16">
        <v>0</v>
      </c>
      <c r="I92" s="16">
        <v>91</v>
      </c>
    </row>
    <row r="93" spans="1:9">
      <c r="A93" s="17">
        <v>41122</v>
      </c>
      <c r="B93" s="18">
        <v>33207960.610965997</v>
      </c>
      <c r="C93" s="16">
        <v>7.8</v>
      </c>
      <c r="D93" s="16">
        <v>79.599999999999994</v>
      </c>
      <c r="E93" s="16">
        <v>269.3</v>
      </c>
      <c r="F93" s="16">
        <v>22</v>
      </c>
      <c r="G93" s="16">
        <v>23</v>
      </c>
      <c r="H93" s="16">
        <v>0</v>
      </c>
      <c r="I93" s="16">
        <v>92</v>
      </c>
    </row>
    <row r="94" spans="1:9">
      <c r="A94" s="17">
        <v>41153</v>
      </c>
      <c r="B94" s="18">
        <v>30143633.786629554</v>
      </c>
      <c r="C94" s="16">
        <v>103.4</v>
      </c>
      <c r="D94" s="16">
        <v>27.7</v>
      </c>
      <c r="E94" s="16">
        <v>267.2</v>
      </c>
      <c r="F94" s="16">
        <v>19</v>
      </c>
      <c r="G94" s="16">
        <v>20</v>
      </c>
      <c r="H94" s="16">
        <v>1</v>
      </c>
      <c r="I94" s="16">
        <v>93</v>
      </c>
    </row>
    <row r="95" spans="1:9">
      <c r="A95" s="17">
        <v>41183</v>
      </c>
      <c r="B95" s="18">
        <v>31754112.792993777</v>
      </c>
      <c r="C95" s="16">
        <v>250.5</v>
      </c>
      <c r="D95" s="16">
        <v>0.7</v>
      </c>
      <c r="E95" s="16">
        <v>261.39999999999998</v>
      </c>
      <c r="F95" s="16">
        <v>22</v>
      </c>
      <c r="G95" s="16">
        <v>23</v>
      </c>
      <c r="H95" s="16">
        <v>1</v>
      </c>
      <c r="I95" s="16">
        <v>94</v>
      </c>
    </row>
    <row r="96" spans="1:9">
      <c r="A96" s="17">
        <v>41214</v>
      </c>
      <c r="B96" s="18">
        <v>31052952.606975973</v>
      </c>
      <c r="C96" s="16">
        <v>420.4</v>
      </c>
      <c r="D96" s="16">
        <v>0</v>
      </c>
      <c r="E96" s="16">
        <v>256.3</v>
      </c>
      <c r="F96" s="16">
        <v>22</v>
      </c>
      <c r="G96" s="16">
        <v>22</v>
      </c>
      <c r="H96" s="16">
        <v>1</v>
      </c>
      <c r="I96" s="16">
        <v>95</v>
      </c>
    </row>
    <row r="97" spans="1:9">
      <c r="A97" s="17">
        <v>41244</v>
      </c>
      <c r="B97" s="18">
        <v>27355168.154814415</v>
      </c>
      <c r="C97" s="16">
        <v>535.9</v>
      </c>
      <c r="D97" s="16">
        <v>0</v>
      </c>
      <c r="E97" s="16">
        <v>254.9</v>
      </c>
      <c r="F97" s="16">
        <v>19</v>
      </c>
      <c r="G97" s="16">
        <v>21</v>
      </c>
      <c r="H97" s="16">
        <v>0</v>
      </c>
      <c r="I97" s="16">
        <v>96</v>
      </c>
    </row>
    <row r="98" spans="1:9">
      <c r="A98" s="17">
        <v>41275</v>
      </c>
      <c r="B98" s="18">
        <v>31454796.749053448</v>
      </c>
      <c r="C98" s="16">
        <v>657.4</v>
      </c>
      <c r="D98" s="16">
        <v>0</v>
      </c>
      <c r="E98" s="16">
        <v>253.9</v>
      </c>
      <c r="F98" s="16">
        <v>22</v>
      </c>
      <c r="G98" s="16">
        <v>23</v>
      </c>
      <c r="H98" s="16">
        <v>0</v>
      </c>
      <c r="I98" s="16">
        <v>97</v>
      </c>
    </row>
    <row r="99" spans="1:9">
      <c r="A99" s="20">
        <v>41306</v>
      </c>
      <c r="B99" s="18">
        <v>28621464.973133311</v>
      </c>
      <c r="C99" s="16">
        <v>657</v>
      </c>
      <c r="D99" s="16">
        <v>0</v>
      </c>
      <c r="E99" s="16">
        <v>249.1</v>
      </c>
      <c r="F99" s="16">
        <v>19</v>
      </c>
      <c r="G99" s="16">
        <v>20</v>
      </c>
      <c r="H99" s="16">
        <v>0</v>
      </c>
      <c r="I99" s="16">
        <v>98</v>
      </c>
    </row>
    <row r="100" spans="1:9">
      <c r="A100" s="17">
        <v>41334</v>
      </c>
      <c r="B100" s="18">
        <v>30079625.096221432</v>
      </c>
      <c r="C100" s="16">
        <v>581.9</v>
      </c>
      <c r="D100" s="16">
        <v>0</v>
      </c>
      <c r="E100" s="16">
        <v>247.6</v>
      </c>
      <c r="F100" s="16">
        <v>20</v>
      </c>
      <c r="G100" s="16">
        <v>21</v>
      </c>
      <c r="H100" s="16">
        <v>1</v>
      </c>
      <c r="I100" s="16">
        <v>99</v>
      </c>
    </row>
    <row r="101" spans="1:9">
      <c r="A101" s="17">
        <v>41365</v>
      </c>
      <c r="B101" s="18">
        <v>29557113.807281584</v>
      </c>
      <c r="C101" s="16">
        <v>362.2</v>
      </c>
      <c r="D101" s="16">
        <v>0</v>
      </c>
      <c r="E101" s="16">
        <v>248.1</v>
      </c>
      <c r="F101" s="16">
        <v>21</v>
      </c>
      <c r="G101" s="16">
        <v>22</v>
      </c>
      <c r="H101" s="16">
        <v>1</v>
      </c>
      <c r="I101" s="16">
        <v>100</v>
      </c>
    </row>
    <row r="102" spans="1:9">
      <c r="A102" s="17">
        <v>41395</v>
      </c>
      <c r="B102" s="18">
        <v>29892333.306250855</v>
      </c>
      <c r="C102" s="16">
        <v>122.2</v>
      </c>
      <c r="D102" s="16">
        <v>27</v>
      </c>
      <c r="E102" s="16">
        <v>255.6</v>
      </c>
      <c r="F102" s="16">
        <v>22</v>
      </c>
      <c r="G102" s="16">
        <v>23</v>
      </c>
      <c r="H102" s="16">
        <v>1</v>
      </c>
      <c r="I102" s="16">
        <v>101</v>
      </c>
    </row>
    <row r="103" spans="1:9">
      <c r="A103" s="17">
        <v>41426</v>
      </c>
      <c r="B103" s="18">
        <v>29757587.90078669</v>
      </c>
      <c r="C103" s="16">
        <v>41.1</v>
      </c>
      <c r="D103" s="16">
        <v>52.7</v>
      </c>
      <c r="E103" s="16">
        <v>263</v>
      </c>
      <c r="F103" s="16">
        <v>20</v>
      </c>
      <c r="G103" s="16">
        <v>20</v>
      </c>
      <c r="H103" s="16">
        <v>0</v>
      </c>
      <c r="I103" s="16">
        <v>102</v>
      </c>
    </row>
    <row r="104" spans="1:9">
      <c r="A104" s="17">
        <v>41456</v>
      </c>
      <c r="B104" s="18">
        <v>30029944.468078002</v>
      </c>
      <c r="C104" s="16">
        <v>7.1</v>
      </c>
      <c r="D104" s="16">
        <v>108.8</v>
      </c>
      <c r="E104" s="16">
        <v>267.39999999999998</v>
      </c>
      <c r="F104" s="16">
        <v>22</v>
      </c>
      <c r="G104" s="16">
        <v>23</v>
      </c>
      <c r="H104" s="16">
        <v>0</v>
      </c>
      <c r="I104" s="16">
        <v>103</v>
      </c>
    </row>
    <row r="105" spans="1:9">
      <c r="A105" s="17">
        <v>41487</v>
      </c>
      <c r="B105" s="18">
        <v>31034762.655809991</v>
      </c>
      <c r="C105" s="16">
        <v>18.399999999999999</v>
      </c>
      <c r="D105" s="16">
        <v>57.5</v>
      </c>
      <c r="E105" s="16">
        <v>266.5</v>
      </c>
      <c r="F105" s="16">
        <v>21</v>
      </c>
      <c r="G105" s="16">
        <v>22</v>
      </c>
      <c r="H105" s="16">
        <v>0</v>
      </c>
      <c r="I105" s="16">
        <v>104</v>
      </c>
    </row>
    <row r="106" spans="1:9">
      <c r="A106" s="17">
        <v>41518</v>
      </c>
      <c r="B106" s="18">
        <v>29984275.784078471</v>
      </c>
      <c r="C106" s="16">
        <v>94.9</v>
      </c>
      <c r="D106" s="16">
        <v>26</v>
      </c>
      <c r="E106" s="16">
        <v>263.10000000000002</v>
      </c>
      <c r="F106" s="16">
        <v>20</v>
      </c>
      <c r="G106" s="16">
        <v>21</v>
      </c>
      <c r="H106" s="16">
        <v>1</v>
      </c>
      <c r="I106" s="16">
        <v>105</v>
      </c>
    </row>
    <row r="107" spans="1:9">
      <c r="A107" s="17">
        <v>41548</v>
      </c>
      <c r="B107" s="18">
        <v>31392134.936166354</v>
      </c>
      <c r="C107" s="16">
        <v>184</v>
      </c>
      <c r="D107" s="16">
        <v>2.6</v>
      </c>
      <c r="E107" s="16">
        <v>259.39999999999998</v>
      </c>
      <c r="F107" s="16">
        <v>22</v>
      </c>
      <c r="G107" s="16">
        <v>23</v>
      </c>
      <c r="H107" s="16">
        <v>1</v>
      </c>
      <c r="I107" s="16">
        <v>106</v>
      </c>
    </row>
    <row r="108" spans="1:9">
      <c r="A108" s="20">
        <v>41579</v>
      </c>
      <c r="B108" s="18">
        <v>30556913.865457237</v>
      </c>
      <c r="C108" s="16">
        <v>492.1</v>
      </c>
      <c r="D108" s="16">
        <v>0</v>
      </c>
      <c r="E108" s="16">
        <v>259.10000000000002</v>
      </c>
      <c r="F108" s="16">
        <v>21</v>
      </c>
      <c r="G108" s="16">
        <v>21</v>
      </c>
      <c r="H108" s="16">
        <v>1</v>
      </c>
      <c r="I108" s="16">
        <v>107</v>
      </c>
    </row>
    <row r="109" spans="1:9">
      <c r="A109" s="17">
        <v>41609</v>
      </c>
      <c r="B109" s="18">
        <v>27592562.507682629</v>
      </c>
      <c r="C109" s="16">
        <v>675.7</v>
      </c>
      <c r="D109" s="16">
        <v>0</v>
      </c>
      <c r="E109" s="16">
        <v>257.89999999999998</v>
      </c>
      <c r="F109" s="16">
        <v>20</v>
      </c>
      <c r="G109" s="16">
        <v>22</v>
      </c>
      <c r="H109" s="16">
        <v>0</v>
      </c>
      <c r="I109" s="16">
        <v>108</v>
      </c>
    </row>
    <row r="110" spans="1:9">
      <c r="B110" s="18"/>
    </row>
    <row r="111" spans="1:9" ht="15.75">
      <c r="B111" s="21"/>
    </row>
    <row r="112" spans="1:9">
      <c r="B112" s="22"/>
    </row>
    <row r="113" spans="2:2">
      <c r="B113" s="22"/>
    </row>
    <row r="114" spans="2:2">
      <c r="B114" s="22"/>
    </row>
    <row r="115" spans="2:2">
      <c r="B115" s="22"/>
    </row>
    <row r="116" spans="2:2">
      <c r="B116" s="22"/>
    </row>
    <row r="117" spans="2:2">
      <c r="B117" s="22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E21"/>
  <sheetViews>
    <sheetView workbookViewId="0">
      <selection activeCell="A11" sqref="A11"/>
    </sheetView>
  </sheetViews>
  <sheetFormatPr defaultRowHeight="15"/>
  <cols>
    <col min="1" max="1" width="53.42578125" bestFit="1" customWidth="1"/>
    <col min="2" max="2" width="12.7109375" bestFit="1" customWidth="1"/>
    <col min="3" max="3" width="18.7109375" bestFit="1" customWidth="1"/>
  </cols>
  <sheetData>
    <row r="1" spans="1:5">
      <c r="A1" t="s">
        <v>52</v>
      </c>
    </row>
    <row r="2" spans="1:5">
      <c r="A2" t="s">
        <v>10</v>
      </c>
    </row>
    <row r="4" spans="1:5">
      <c r="B4" t="s">
        <v>11</v>
      </c>
      <c r="C4" t="s">
        <v>12</v>
      </c>
      <c r="D4" t="s">
        <v>13</v>
      </c>
      <c r="E4" t="s">
        <v>14</v>
      </c>
    </row>
    <row r="5" spans="1:5">
      <c r="A5" t="s">
        <v>15</v>
      </c>
      <c r="B5">
        <v>-9881751.0462702699</v>
      </c>
      <c r="C5">
        <v>6764990.9518888397</v>
      </c>
      <c r="D5">
        <v>-1.46071903370561</v>
      </c>
      <c r="E5">
        <v>0.14722746099589301</v>
      </c>
    </row>
    <row r="6" spans="1:5">
      <c r="A6" t="s">
        <v>16</v>
      </c>
      <c r="B6">
        <v>3046.0803024185702</v>
      </c>
      <c r="C6">
        <v>1036.48235649767</v>
      </c>
      <c r="D6">
        <v>2.9388636317085401</v>
      </c>
      <c r="E6">
        <v>4.0907621624387503E-3</v>
      </c>
    </row>
    <row r="7" spans="1:5">
      <c r="A7" t="s">
        <v>17</v>
      </c>
      <c r="B7">
        <v>17213.702136427299</v>
      </c>
      <c r="C7">
        <v>7027.4579933130399</v>
      </c>
      <c r="D7">
        <v>2.4494920002093199</v>
      </c>
      <c r="E7">
        <v>1.6044584429760901E-2</v>
      </c>
    </row>
    <row r="8" spans="1:5">
      <c r="A8" t="s">
        <v>18</v>
      </c>
      <c r="B8">
        <v>109914.501632787</v>
      </c>
      <c r="C8">
        <v>21846.314274531502</v>
      </c>
      <c r="D8">
        <v>5.03126066262472</v>
      </c>
      <c r="E8" s="5">
        <v>2.1518219855897699E-6</v>
      </c>
    </row>
    <row r="9" spans="1:5">
      <c r="A9" t="s">
        <v>19</v>
      </c>
      <c r="B9">
        <v>1081873.1524231301</v>
      </c>
      <c r="C9">
        <v>235334.672817329</v>
      </c>
      <c r="D9">
        <v>4.5971685322497997</v>
      </c>
      <c r="E9" s="5">
        <v>1.25444131250425E-5</v>
      </c>
    </row>
    <row r="10" spans="1:5">
      <c r="A10" t="s">
        <v>20</v>
      </c>
      <c r="B10">
        <v>-454731.5630957</v>
      </c>
      <c r="C10">
        <v>270065.13895600801</v>
      </c>
      <c r="D10">
        <v>-1.68378475227702</v>
      </c>
      <c r="E10">
        <v>9.5342488555911903E-2</v>
      </c>
    </row>
    <row r="11" spans="1:5">
      <c r="A11" t="s">
        <v>21</v>
      </c>
      <c r="B11">
        <v>1046980.80700682</v>
      </c>
      <c r="C11">
        <v>414568.02417822398</v>
      </c>
      <c r="D11">
        <v>2.5254740982066699</v>
      </c>
      <c r="E11">
        <v>1.3124865630138901E-2</v>
      </c>
    </row>
    <row r="12" spans="1:5">
      <c r="A12" t="s">
        <v>51</v>
      </c>
      <c r="B12">
        <v>-27399.945537993699</v>
      </c>
      <c r="C12">
        <v>5776.7119225209399</v>
      </c>
      <c r="D12">
        <v>-4.7431732628336398</v>
      </c>
      <c r="E12" s="5">
        <v>7.0019281022731803E-6</v>
      </c>
    </row>
    <row r="14" spans="1:5">
      <c r="A14" t="s">
        <v>22</v>
      </c>
      <c r="B14">
        <v>31896282.270277798</v>
      </c>
      <c r="C14" t="s">
        <v>23</v>
      </c>
      <c r="D14">
        <v>2414677.3802274498</v>
      </c>
    </row>
    <row r="15" spans="1:5">
      <c r="A15" t="s">
        <v>24</v>
      </c>
      <c r="B15">
        <v>232745212304666</v>
      </c>
      <c r="C15" t="s">
        <v>25</v>
      </c>
      <c r="D15">
        <v>1525598.9391208501</v>
      </c>
    </row>
    <row r="16" spans="1:5">
      <c r="A16" t="s">
        <v>26</v>
      </c>
      <c r="B16">
        <v>0.62693994430052202</v>
      </c>
      <c r="C16" t="s">
        <v>27</v>
      </c>
      <c r="D16">
        <v>0.60082574040155801</v>
      </c>
    </row>
    <row r="17" spans="1:4">
      <c r="A17" t="s">
        <v>53</v>
      </c>
      <c r="B17">
        <v>24.007622316428201</v>
      </c>
      <c r="C17" t="s">
        <v>28</v>
      </c>
      <c r="D17" s="5">
        <v>7.2079623152967995E-19</v>
      </c>
    </row>
    <row r="18" spans="1:4">
      <c r="A18" t="s">
        <v>29</v>
      </c>
      <c r="B18">
        <v>-1686.7824102561401</v>
      </c>
      <c r="C18" t="s">
        <v>30</v>
      </c>
      <c r="D18" s="5">
        <v>3389.5648205122902</v>
      </c>
    </row>
    <row r="19" spans="1:4">
      <c r="A19" t="s">
        <v>31</v>
      </c>
      <c r="B19">
        <v>3411.0218703292799</v>
      </c>
      <c r="C19" t="s">
        <v>32</v>
      </c>
      <c r="D19">
        <v>3398.2648748592001</v>
      </c>
    </row>
    <row r="20" spans="1:4">
      <c r="A20" t="s">
        <v>33</v>
      </c>
      <c r="B20">
        <v>0.46047115022205298</v>
      </c>
      <c r="C20" t="s">
        <v>34</v>
      </c>
      <c r="D20">
        <v>1.05479311013569</v>
      </c>
    </row>
    <row r="21" spans="1:4">
      <c r="A21" t="s">
        <v>35</v>
      </c>
      <c r="B21">
        <v>0.67850999999999995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S123"/>
  <sheetViews>
    <sheetView workbookViewId="0">
      <selection activeCell="B2" sqref="B2"/>
    </sheetView>
  </sheetViews>
  <sheetFormatPr defaultRowHeight="15"/>
  <cols>
    <col min="1" max="1" width="9.140625" style="16"/>
    <col min="2" max="2" width="15" style="16" customWidth="1"/>
    <col min="3" max="4" width="12.140625" style="16" customWidth="1"/>
    <col min="5" max="16384" width="9.140625" style="16"/>
  </cols>
  <sheetData>
    <row r="1" spans="1:19">
      <c r="A1" s="16" t="s">
        <v>36</v>
      </c>
      <c r="B1" s="16" t="s">
        <v>37</v>
      </c>
      <c r="C1" s="16" t="s">
        <v>16</v>
      </c>
      <c r="D1" s="16" t="s">
        <v>17</v>
      </c>
      <c r="E1" s="16" t="s">
        <v>18</v>
      </c>
      <c r="F1" s="16" t="s">
        <v>19</v>
      </c>
      <c r="G1" s="16" t="s">
        <v>20</v>
      </c>
      <c r="H1" s="16" t="s">
        <v>21</v>
      </c>
      <c r="I1" s="16" t="s">
        <v>51</v>
      </c>
      <c r="K1" s="16" t="s">
        <v>38</v>
      </c>
      <c r="L1" s="16" t="s">
        <v>16</v>
      </c>
      <c r="M1" s="16" t="s">
        <v>17</v>
      </c>
      <c r="N1" s="16" t="s">
        <v>18</v>
      </c>
      <c r="O1" s="16" t="s">
        <v>19</v>
      </c>
      <c r="P1" s="16" t="s">
        <v>20</v>
      </c>
      <c r="Q1" s="16" t="s">
        <v>21</v>
      </c>
      <c r="R1" s="16" t="s">
        <v>51</v>
      </c>
      <c r="S1" s="16" t="s">
        <v>39</v>
      </c>
    </row>
    <row r="2" spans="1:19">
      <c r="A2" s="17">
        <v>38353</v>
      </c>
      <c r="B2" s="18">
        <v>35760520.064938888</v>
      </c>
      <c r="C2" s="16">
        <v>775.7</v>
      </c>
      <c r="D2" s="16">
        <v>0</v>
      </c>
      <c r="E2" s="16">
        <v>262.8</v>
      </c>
      <c r="F2" s="16">
        <v>20</v>
      </c>
      <c r="G2" s="16">
        <v>21</v>
      </c>
      <c r="H2" s="16">
        <v>0</v>
      </c>
      <c r="I2" s="16">
        <v>1</v>
      </c>
      <c r="K2" s="16">
        <f t="shared" ref="K2:K33" si="0">const</f>
        <v>-9881751.0462702699</v>
      </c>
      <c r="L2" s="16">
        <f t="shared" ref="L2:L33" si="1">LondonHDD*C2</f>
        <v>2362844.4905860852</v>
      </c>
      <c r="M2" s="16">
        <f t="shared" ref="M2:M33" si="2">LondonCDD*D2</f>
        <v>0</v>
      </c>
      <c r="N2" s="16">
        <f t="shared" ref="N2:N33" si="3">LONFTE*E2</f>
        <v>28885531.029096425</v>
      </c>
      <c r="O2" s="16">
        <f t="shared" ref="O2:O33" si="4">PeakDays*F2</f>
        <v>21637463.048462603</v>
      </c>
      <c r="P2" s="16">
        <f t="shared" ref="P2:P33" si="5">WorkDays*G2</f>
        <v>-9549362.8250096999</v>
      </c>
      <c r="Q2" s="16">
        <f t="shared" ref="Q2:Q33" si="6">Shoulder1*H2</f>
        <v>0</v>
      </c>
      <c r="R2" s="16">
        <f t="shared" ref="R2:R33" si="7">Increment*I2</f>
        <v>-27399.945537993699</v>
      </c>
      <c r="S2" s="16">
        <f t="shared" ref="S2:S33" si="8">SUM(K2:R2)</f>
        <v>33427324.75132715</v>
      </c>
    </row>
    <row r="3" spans="1:19">
      <c r="A3" s="17">
        <v>38384</v>
      </c>
      <c r="B3" s="19">
        <v>33282584.380056243</v>
      </c>
      <c r="C3" s="16">
        <v>650.9</v>
      </c>
      <c r="D3" s="16">
        <v>0</v>
      </c>
      <c r="E3" s="16">
        <v>262.7</v>
      </c>
      <c r="F3" s="16">
        <v>20</v>
      </c>
      <c r="G3" s="16">
        <v>20</v>
      </c>
      <c r="H3" s="16">
        <v>0</v>
      </c>
      <c r="I3" s="16">
        <v>2</v>
      </c>
      <c r="K3" s="16">
        <f t="shared" si="0"/>
        <v>-9881751.0462702699</v>
      </c>
      <c r="L3" s="16">
        <f t="shared" si="1"/>
        <v>1982693.6688442472</v>
      </c>
      <c r="M3" s="16">
        <f t="shared" si="2"/>
        <v>0</v>
      </c>
      <c r="N3" s="16">
        <f t="shared" si="3"/>
        <v>28874539.578933142</v>
      </c>
      <c r="O3" s="16">
        <f t="shared" si="4"/>
        <v>21637463.048462603</v>
      </c>
      <c r="P3" s="16">
        <f t="shared" si="5"/>
        <v>-9094631.2619139999</v>
      </c>
      <c r="Q3" s="16">
        <f t="shared" si="6"/>
        <v>0</v>
      </c>
      <c r="R3" s="16">
        <f t="shared" si="7"/>
        <v>-54799.891075987398</v>
      </c>
      <c r="S3" s="16">
        <f t="shared" si="8"/>
        <v>33463514.096979734</v>
      </c>
    </row>
    <row r="4" spans="1:19">
      <c r="A4" s="17">
        <v>38412</v>
      </c>
      <c r="B4" s="18">
        <v>35020005.949750938</v>
      </c>
      <c r="C4" s="16">
        <v>645</v>
      </c>
      <c r="D4" s="16">
        <v>0</v>
      </c>
      <c r="E4" s="16">
        <v>262.5</v>
      </c>
      <c r="F4" s="16">
        <v>21</v>
      </c>
      <c r="G4" s="16">
        <v>23</v>
      </c>
      <c r="H4" s="16">
        <v>1</v>
      </c>
      <c r="I4" s="16">
        <v>3</v>
      </c>
      <c r="K4" s="16">
        <f t="shared" si="0"/>
        <v>-9881751.0462702699</v>
      </c>
      <c r="L4" s="16">
        <f t="shared" si="1"/>
        <v>1964721.7950599778</v>
      </c>
      <c r="M4" s="16">
        <f t="shared" si="2"/>
        <v>0</v>
      </c>
      <c r="N4" s="16">
        <f t="shared" si="3"/>
        <v>28852556.678606585</v>
      </c>
      <c r="O4" s="16">
        <f t="shared" si="4"/>
        <v>22719336.200885732</v>
      </c>
      <c r="P4" s="16">
        <f t="shared" si="5"/>
        <v>-10458825.9512011</v>
      </c>
      <c r="Q4" s="16">
        <f t="shared" si="6"/>
        <v>1046980.80700682</v>
      </c>
      <c r="R4" s="16">
        <f t="shared" si="7"/>
        <v>-82199.836613981097</v>
      </c>
      <c r="S4" s="16">
        <f t="shared" si="8"/>
        <v>34160818.64747376</v>
      </c>
    </row>
    <row r="5" spans="1:19">
      <c r="A5" s="17">
        <v>38443</v>
      </c>
      <c r="B5" s="18">
        <v>33245706.110530481</v>
      </c>
      <c r="C5" s="16">
        <v>310.3</v>
      </c>
      <c r="D5" s="16">
        <v>0</v>
      </c>
      <c r="E5" s="16">
        <v>264.7</v>
      </c>
      <c r="F5" s="16">
        <v>21</v>
      </c>
      <c r="G5" s="16">
        <v>21</v>
      </c>
      <c r="H5" s="16">
        <v>1</v>
      </c>
      <c r="I5" s="16">
        <v>4</v>
      </c>
      <c r="K5" s="16">
        <f t="shared" si="0"/>
        <v>-9881751.0462702699</v>
      </c>
      <c r="L5" s="16">
        <f t="shared" si="1"/>
        <v>945198.71784048236</v>
      </c>
      <c r="M5" s="16">
        <f t="shared" si="2"/>
        <v>0</v>
      </c>
      <c r="N5" s="16">
        <f t="shared" si="3"/>
        <v>29094368.582198717</v>
      </c>
      <c r="O5" s="16">
        <f t="shared" si="4"/>
        <v>22719336.200885732</v>
      </c>
      <c r="P5" s="16">
        <f t="shared" si="5"/>
        <v>-9549362.8250096999</v>
      </c>
      <c r="Q5" s="16">
        <f t="shared" si="6"/>
        <v>1046980.80700682</v>
      </c>
      <c r="R5" s="16">
        <f t="shared" si="7"/>
        <v>-109599.7821519748</v>
      </c>
      <c r="S5" s="16">
        <f t="shared" si="8"/>
        <v>34265170.654499806</v>
      </c>
    </row>
    <row r="6" spans="1:19">
      <c r="A6" s="17">
        <v>38473</v>
      </c>
      <c r="B6" s="18">
        <v>33743322.006216019</v>
      </c>
      <c r="C6" s="16">
        <v>198.5</v>
      </c>
      <c r="D6" s="16">
        <v>0</v>
      </c>
      <c r="E6" s="16">
        <v>267.3</v>
      </c>
      <c r="F6" s="16">
        <v>21</v>
      </c>
      <c r="G6" s="16">
        <v>22</v>
      </c>
      <c r="H6" s="16">
        <v>1</v>
      </c>
      <c r="I6" s="16">
        <v>5</v>
      </c>
      <c r="K6" s="16">
        <f t="shared" si="0"/>
        <v>-9881751.0462702699</v>
      </c>
      <c r="L6" s="16">
        <f t="shared" si="1"/>
        <v>604646.9400300862</v>
      </c>
      <c r="M6" s="16">
        <f t="shared" si="2"/>
        <v>0</v>
      </c>
      <c r="N6" s="16">
        <f t="shared" si="3"/>
        <v>29380146.286443964</v>
      </c>
      <c r="O6" s="16">
        <f t="shared" si="4"/>
        <v>22719336.200885732</v>
      </c>
      <c r="P6" s="16">
        <f t="shared" si="5"/>
        <v>-10004094.3881054</v>
      </c>
      <c r="Q6" s="16">
        <f t="shared" si="6"/>
        <v>1046980.80700682</v>
      </c>
      <c r="R6" s="16">
        <f t="shared" si="7"/>
        <v>-136999.72768996848</v>
      </c>
      <c r="S6" s="16">
        <f t="shared" si="8"/>
        <v>33728265.072300963</v>
      </c>
    </row>
    <row r="7" spans="1:19">
      <c r="A7" s="17">
        <v>38504</v>
      </c>
      <c r="B7" s="18">
        <v>36587979.507661507</v>
      </c>
      <c r="C7" s="16">
        <v>11.4</v>
      </c>
      <c r="D7" s="16">
        <v>121.1</v>
      </c>
      <c r="E7" s="16">
        <v>272.39999999999998</v>
      </c>
      <c r="F7" s="16">
        <v>22</v>
      </c>
      <c r="G7" s="16">
        <v>22</v>
      </c>
      <c r="H7" s="16">
        <v>0</v>
      </c>
      <c r="I7" s="16">
        <v>6</v>
      </c>
      <c r="K7" s="16">
        <f t="shared" si="0"/>
        <v>-9881751.0462702699</v>
      </c>
      <c r="L7" s="16">
        <f t="shared" si="1"/>
        <v>34725.315447571702</v>
      </c>
      <c r="M7" s="16">
        <f t="shared" si="2"/>
        <v>2084579.3287213459</v>
      </c>
      <c r="N7" s="16">
        <f t="shared" si="3"/>
        <v>29940710.244771175</v>
      </c>
      <c r="O7" s="16">
        <f t="shared" si="4"/>
        <v>23801209.353308864</v>
      </c>
      <c r="P7" s="16">
        <f t="shared" si="5"/>
        <v>-10004094.3881054</v>
      </c>
      <c r="Q7" s="16">
        <f t="shared" si="6"/>
        <v>0</v>
      </c>
      <c r="R7" s="16">
        <f t="shared" si="7"/>
        <v>-164399.67322796219</v>
      </c>
      <c r="S7" s="16">
        <f t="shared" si="8"/>
        <v>35810979.13464532</v>
      </c>
    </row>
    <row r="8" spans="1:19">
      <c r="A8" s="17">
        <v>38534</v>
      </c>
      <c r="B8" s="19">
        <v>32709248.999254607</v>
      </c>
      <c r="C8" s="16">
        <v>1.5</v>
      </c>
      <c r="D8" s="16">
        <v>137.5</v>
      </c>
      <c r="E8" s="16">
        <v>277.5</v>
      </c>
      <c r="F8" s="16">
        <v>20</v>
      </c>
      <c r="G8" s="16">
        <v>21</v>
      </c>
      <c r="H8" s="16">
        <v>0</v>
      </c>
      <c r="I8" s="16">
        <v>7</v>
      </c>
      <c r="K8" s="16">
        <f t="shared" si="0"/>
        <v>-9881751.0462702699</v>
      </c>
      <c r="L8" s="16">
        <f t="shared" si="1"/>
        <v>4569.1204536278556</v>
      </c>
      <c r="M8" s="16">
        <f t="shared" si="2"/>
        <v>2366884.0437587537</v>
      </c>
      <c r="N8" s="16">
        <f t="shared" si="3"/>
        <v>30501274.20309839</v>
      </c>
      <c r="O8" s="16">
        <f t="shared" si="4"/>
        <v>21637463.048462603</v>
      </c>
      <c r="P8" s="16">
        <f t="shared" si="5"/>
        <v>-9549362.8250096999</v>
      </c>
      <c r="Q8" s="16">
        <f t="shared" si="6"/>
        <v>0</v>
      </c>
      <c r="R8" s="16">
        <f t="shared" si="7"/>
        <v>-191799.61876595591</v>
      </c>
      <c r="S8" s="16">
        <f t="shared" si="8"/>
        <v>34887276.925727449</v>
      </c>
    </row>
    <row r="9" spans="1:19">
      <c r="A9" s="17">
        <v>38565</v>
      </c>
      <c r="B9" s="19">
        <v>37603055.463514507</v>
      </c>
      <c r="C9" s="16">
        <v>4.5</v>
      </c>
      <c r="D9" s="16">
        <v>106.3</v>
      </c>
      <c r="E9" s="16">
        <v>280.2</v>
      </c>
      <c r="F9" s="16">
        <v>22</v>
      </c>
      <c r="G9" s="16">
        <v>23</v>
      </c>
      <c r="H9" s="16">
        <v>0</v>
      </c>
      <c r="I9" s="16">
        <v>8</v>
      </c>
      <c r="K9" s="16">
        <f t="shared" si="0"/>
        <v>-9881751.0462702699</v>
      </c>
      <c r="L9" s="16">
        <f t="shared" si="1"/>
        <v>13707.361360883566</v>
      </c>
      <c r="M9" s="16">
        <f t="shared" si="2"/>
        <v>1829816.5371022217</v>
      </c>
      <c r="N9" s="16">
        <f t="shared" si="3"/>
        <v>30798043.357506916</v>
      </c>
      <c r="O9" s="16">
        <f t="shared" si="4"/>
        <v>23801209.353308864</v>
      </c>
      <c r="P9" s="16">
        <f t="shared" si="5"/>
        <v>-10458825.9512011</v>
      </c>
      <c r="Q9" s="16">
        <f t="shared" si="6"/>
        <v>0</v>
      </c>
      <c r="R9" s="16">
        <f t="shared" si="7"/>
        <v>-219199.56430394959</v>
      </c>
      <c r="S9" s="16">
        <f t="shared" si="8"/>
        <v>35883000.047503561</v>
      </c>
    </row>
    <row r="10" spans="1:19">
      <c r="A10" s="17">
        <v>38596</v>
      </c>
      <c r="B10" s="18">
        <v>35241494.209181152</v>
      </c>
      <c r="C10" s="16">
        <v>30.5</v>
      </c>
      <c r="D10" s="16">
        <v>34.700000000000003</v>
      </c>
      <c r="E10" s="16">
        <v>275.89999999999998</v>
      </c>
      <c r="F10" s="16">
        <v>21</v>
      </c>
      <c r="G10" s="16">
        <v>22</v>
      </c>
      <c r="H10" s="16">
        <v>1</v>
      </c>
      <c r="I10" s="16">
        <v>9</v>
      </c>
      <c r="K10" s="16">
        <f t="shared" si="0"/>
        <v>-9881751.0462702699</v>
      </c>
      <c r="L10" s="16">
        <f t="shared" si="1"/>
        <v>92905.449223766394</v>
      </c>
      <c r="M10" s="16">
        <f t="shared" si="2"/>
        <v>597315.46413402737</v>
      </c>
      <c r="N10" s="16">
        <f t="shared" si="3"/>
        <v>30325411.000485931</v>
      </c>
      <c r="O10" s="16">
        <f t="shared" si="4"/>
        <v>22719336.200885732</v>
      </c>
      <c r="P10" s="16">
        <f t="shared" si="5"/>
        <v>-10004094.3881054</v>
      </c>
      <c r="Q10" s="16">
        <f t="shared" si="6"/>
        <v>1046980.80700682</v>
      </c>
      <c r="R10" s="16">
        <f t="shared" si="7"/>
        <v>-246599.50984194328</v>
      </c>
      <c r="S10" s="16">
        <f t="shared" si="8"/>
        <v>34649503.977518663</v>
      </c>
    </row>
    <row r="11" spans="1:19">
      <c r="A11" s="17">
        <v>38626</v>
      </c>
      <c r="B11" s="18">
        <v>35365464.302791357</v>
      </c>
      <c r="C11" s="16">
        <v>228.3</v>
      </c>
      <c r="D11" s="16">
        <v>8.6999999999999993</v>
      </c>
      <c r="E11" s="16">
        <v>268.8</v>
      </c>
      <c r="F11" s="16">
        <v>20</v>
      </c>
      <c r="G11" s="16">
        <v>21</v>
      </c>
      <c r="H11" s="16">
        <v>1</v>
      </c>
      <c r="I11" s="16">
        <v>10</v>
      </c>
      <c r="K11" s="16">
        <f t="shared" si="0"/>
        <v>-9881751.0462702699</v>
      </c>
      <c r="L11" s="16">
        <f t="shared" si="1"/>
        <v>695420.13304215961</v>
      </c>
      <c r="M11" s="16">
        <f t="shared" si="2"/>
        <v>149759.20858691749</v>
      </c>
      <c r="N11" s="16">
        <f t="shared" si="3"/>
        <v>29545018.038893145</v>
      </c>
      <c r="O11" s="16">
        <f t="shared" si="4"/>
        <v>21637463.048462603</v>
      </c>
      <c r="P11" s="16">
        <f t="shared" si="5"/>
        <v>-9549362.8250096999</v>
      </c>
      <c r="Q11" s="16">
        <f t="shared" si="6"/>
        <v>1046980.80700682</v>
      </c>
      <c r="R11" s="16">
        <f t="shared" si="7"/>
        <v>-273999.45537993696</v>
      </c>
      <c r="S11" s="16">
        <f t="shared" si="8"/>
        <v>33369527.909331735</v>
      </c>
    </row>
    <row r="12" spans="1:19">
      <c r="A12" s="17">
        <v>38657</v>
      </c>
      <c r="B12" s="19">
        <v>34620066.057036527</v>
      </c>
      <c r="C12" s="16">
        <v>392.7</v>
      </c>
      <c r="D12" s="16">
        <v>0</v>
      </c>
      <c r="E12" s="16">
        <v>263</v>
      </c>
      <c r="F12" s="16">
        <v>22</v>
      </c>
      <c r="G12" s="16">
        <v>22</v>
      </c>
      <c r="H12" s="16">
        <v>1</v>
      </c>
      <c r="I12" s="16">
        <v>11</v>
      </c>
      <c r="K12" s="16">
        <f t="shared" si="0"/>
        <v>-9881751.0462702699</v>
      </c>
      <c r="L12" s="16">
        <f t="shared" si="1"/>
        <v>1196195.7347597724</v>
      </c>
      <c r="M12" s="16">
        <f t="shared" si="2"/>
        <v>0</v>
      </c>
      <c r="N12" s="16">
        <f t="shared" si="3"/>
        <v>28907513.929422978</v>
      </c>
      <c r="O12" s="16">
        <f t="shared" si="4"/>
        <v>23801209.353308864</v>
      </c>
      <c r="P12" s="16">
        <f t="shared" si="5"/>
        <v>-10004094.3881054</v>
      </c>
      <c r="Q12" s="16">
        <f t="shared" si="6"/>
        <v>1046980.80700682</v>
      </c>
      <c r="R12" s="16">
        <f t="shared" si="7"/>
        <v>-301399.4009179307</v>
      </c>
      <c r="S12" s="16">
        <f t="shared" si="8"/>
        <v>34764654.989204831</v>
      </c>
    </row>
    <row r="13" spans="1:19">
      <c r="A13" s="17">
        <v>38687</v>
      </c>
      <c r="B13" s="18">
        <v>31948590.319067784</v>
      </c>
      <c r="C13" s="16">
        <v>702.3</v>
      </c>
      <c r="D13" s="16">
        <v>0</v>
      </c>
      <c r="E13" s="16">
        <v>262</v>
      </c>
      <c r="F13" s="16">
        <v>20</v>
      </c>
      <c r="G13" s="16">
        <v>22</v>
      </c>
      <c r="H13" s="16">
        <v>0</v>
      </c>
      <c r="I13" s="16">
        <v>12</v>
      </c>
      <c r="K13" s="16">
        <f t="shared" si="0"/>
        <v>-9881751.0462702699</v>
      </c>
      <c r="L13" s="16">
        <f t="shared" si="1"/>
        <v>2139262.1963885617</v>
      </c>
      <c r="M13" s="16">
        <f t="shared" si="2"/>
        <v>0</v>
      </c>
      <c r="N13" s="16">
        <f t="shared" si="3"/>
        <v>28797599.427790195</v>
      </c>
      <c r="O13" s="16">
        <f t="shared" si="4"/>
        <v>21637463.048462603</v>
      </c>
      <c r="P13" s="16">
        <f t="shared" si="5"/>
        <v>-10004094.3881054</v>
      </c>
      <c r="Q13" s="16">
        <f t="shared" si="6"/>
        <v>0</v>
      </c>
      <c r="R13" s="16">
        <f t="shared" si="7"/>
        <v>-328799.34645592439</v>
      </c>
      <c r="S13" s="16">
        <f t="shared" si="8"/>
        <v>32359679.891809762</v>
      </c>
    </row>
    <row r="14" spans="1:19">
      <c r="A14" s="17">
        <v>38718</v>
      </c>
      <c r="B14" s="18">
        <v>35065430.684663229</v>
      </c>
      <c r="C14" s="16">
        <v>554.70000000000005</v>
      </c>
      <c r="D14" s="16">
        <v>0</v>
      </c>
      <c r="E14" s="16">
        <v>260</v>
      </c>
      <c r="F14" s="16">
        <v>21</v>
      </c>
      <c r="G14" s="16">
        <v>22</v>
      </c>
      <c r="H14" s="16">
        <v>0</v>
      </c>
      <c r="I14" s="16">
        <v>13</v>
      </c>
      <c r="K14" s="16">
        <f t="shared" si="0"/>
        <v>-9881751.0462702699</v>
      </c>
      <c r="L14" s="16">
        <f t="shared" si="1"/>
        <v>1689660.7437515811</v>
      </c>
      <c r="M14" s="16">
        <f t="shared" si="2"/>
        <v>0</v>
      </c>
      <c r="N14" s="16">
        <f t="shared" si="3"/>
        <v>28577770.42452462</v>
      </c>
      <c r="O14" s="16">
        <f t="shared" si="4"/>
        <v>22719336.200885732</v>
      </c>
      <c r="P14" s="16">
        <f t="shared" si="5"/>
        <v>-10004094.3881054</v>
      </c>
      <c r="Q14" s="16">
        <f t="shared" si="6"/>
        <v>0</v>
      </c>
      <c r="R14" s="16">
        <f t="shared" si="7"/>
        <v>-356199.29199391807</v>
      </c>
      <c r="S14" s="16">
        <f t="shared" si="8"/>
        <v>32744722.642792348</v>
      </c>
    </row>
    <row r="15" spans="1:19">
      <c r="A15" s="17">
        <v>38749</v>
      </c>
      <c r="B15" s="18">
        <v>32706575.58220743</v>
      </c>
      <c r="C15" s="16">
        <v>609.29999999999995</v>
      </c>
      <c r="D15" s="16">
        <v>0</v>
      </c>
      <c r="E15" s="16">
        <v>257.39999999999998</v>
      </c>
      <c r="F15" s="16">
        <v>20</v>
      </c>
      <c r="G15" s="16">
        <v>20</v>
      </c>
      <c r="H15" s="16">
        <v>0</v>
      </c>
      <c r="I15" s="16">
        <v>14</v>
      </c>
      <c r="K15" s="16">
        <f t="shared" si="0"/>
        <v>-9881751.0462702699</v>
      </c>
      <c r="L15" s="16">
        <f t="shared" si="1"/>
        <v>1855976.7282636347</v>
      </c>
      <c r="M15" s="16">
        <f t="shared" si="2"/>
        <v>0</v>
      </c>
      <c r="N15" s="16">
        <f t="shared" si="3"/>
        <v>28291992.72027937</v>
      </c>
      <c r="O15" s="16">
        <f t="shared" si="4"/>
        <v>21637463.048462603</v>
      </c>
      <c r="P15" s="16">
        <f t="shared" si="5"/>
        <v>-9094631.2619139999</v>
      </c>
      <c r="Q15" s="16">
        <f t="shared" si="6"/>
        <v>0</v>
      </c>
      <c r="R15" s="16">
        <f t="shared" si="7"/>
        <v>-383599.23753191181</v>
      </c>
      <c r="S15" s="16">
        <f t="shared" si="8"/>
        <v>32425450.951289427</v>
      </c>
    </row>
    <row r="16" spans="1:19">
      <c r="A16" s="17">
        <v>38777</v>
      </c>
      <c r="B16" s="18">
        <v>35840226.988315403</v>
      </c>
      <c r="C16" s="16">
        <v>545.70000000000005</v>
      </c>
      <c r="D16" s="16">
        <v>0</v>
      </c>
      <c r="E16" s="16">
        <v>256</v>
      </c>
      <c r="F16" s="16">
        <v>23</v>
      </c>
      <c r="G16" s="16">
        <v>23</v>
      </c>
      <c r="H16" s="16">
        <v>1</v>
      </c>
      <c r="I16" s="16">
        <v>15</v>
      </c>
      <c r="K16" s="16">
        <f t="shared" si="0"/>
        <v>-9881751.0462702699</v>
      </c>
      <c r="L16" s="16">
        <f t="shared" si="1"/>
        <v>1662246.0210298139</v>
      </c>
      <c r="M16" s="16">
        <f t="shared" si="2"/>
        <v>0</v>
      </c>
      <c r="N16" s="16">
        <f t="shared" si="3"/>
        <v>28138112.417993471</v>
      </c>
      <c r="O16" s="16">
        <f t="shared" si="4"/>
        <v>24883082.505731992</v>
      </c>
      <c r="P16" s="16">
        <f t="shared" si="5"/>
        <v>-10458825.9512011</v>
      </c>
      <c r="Q16" s="16">
        <f t="shared" si="6"/>
        <v>1046980.80700682</v>
      </c>
      <c r="R16" s="16">
        <f t="shared" si="7"/>
        <v>-410999.1830699055</v>
      </c>
      <c r="S16" s="16">
        <f t="shared" si="8"/>
        <v>34978845.571220823</v>
      </c>
    </row>
    <row r="17" spans="1:19">
      <c r="A17" s="17">
        <v>38808</v>
      </c>
      <c r="B17" s="18">
        <v>32127631.665612552</v>
      </c>
      <c r="C17" s="16">
        <v>286.10000000000002</v>
      </c>
      <c r="D17" s="16">
        <v>0</v>
      </c>
      <c r="E17" s="16">
        <v>260.7</v>
      </c>
      <c r="F17" s="16">
        <v>18</v>
      </c>
      <c r="G17" s="16">
        <v>20</v>
      </c>
      <c r="H17" s="16">
        <v>1</v>
      </c>
      <c r="I17" s="16">
        <v>16</v>
      </c>
      <c r="K17" s="16">
        <f t="shared" si="0"/>
        <v>-9881751.0462702699</v>
      </c>
      <c r="L17" s="16">
        <f t="shared" si="1"/>
        <v>871483.57452195301</v>
      </c>
      <c r="M17" s="16">
        <f t="shared" si="2"/>
        <v>0</v>
      </c>
      <c r="N17" s="16">
        <f t="shared" si="3"/>
        <v>28654710.575667568</v>
      </c>
      <c r="O17" s="16">
        <f t="shared" si="4"/>
        <v>19473716.743616343</v>
      </c>
      <c r="P17" s="16">
        <f t="shared" si="5"/>
        <v>-9094631.2619139999</v>
      </c>
      <c r="Q17" s="16">
        <f t="shared" si="6"/>
        <v>1046980.80700682</v>
      </c>
      <c r="R17" s="16">
        <f t="shared" si="7"/>
        <v>-438399.12860789918</v>
      </c>
      <c r="S17" s="16">
        <f t="shared" si="8"/>
        <v>30632110.264020517</v>
      </c>
    </row>
    <row r="18" spans="1:19">
      <c r="A18" s="17">
        <v>38838</v>
      </c>
      <c r="B18" s="19">
        <v>34807518.815837182</v>
      </c>
      <c r="C18" s="16">
        <v>151.9</v>
      </c>
      <c r="D18" s="16">
        <v>22.9</v>
      </c>
      <c r="E18" s="16">
        <v>267.3</v>
      </c>
      <c r="F18" s="16">
        <v>22</v>
      </c>
      <c r="G18" s="16">
        <v>23</v>
      </c>
      <c r="H18" s="16">
        <v>1</v>
      </c>
      <c r="I18" s="16">
        <v>17</v>
      </c>
      <c r="K18" s="16">
        <f t="shared" si="0"/>
        <v>-9881751.0462702699</v>
      </c>
      <c r="L18" s="16">
        <f t="shared" si="1"/>
        <v>462699.59793738084</v>
      </c>
      <c r="M18" s="16">
        <f t="shared" si="2"/>
        <v>394193.77892418514</v>
      </c>
      <c r="N18" s="16">
        <f t="shared" si="3"/>
        <v>29380146.286443964</v>
      </c>
      <c r="O18" s="16">
        <f t="shared" si="4"/>
        <v>23801209.353308864</v>
      </c>
      <c r="P18" s="16">
        <f t="shared" si="5"/>
        <v>-10458825.9512011</v>
      </c>
      <c r="Q18" s="16">
        <f t="shared" si="6"/>
        <v>1046980.80700682</v>
      </c>
      <c r="R18" s="16">
        <f t="shared" si="7"/>
        <v>-465799.07414589287</v>
      </c>
      <c r="S18" s="16">
        <f t="shared" si="8"/>
        <v>34278853.75200396</v>
      </c>
    </row>
    <row r="19" spans="1:19">
      <c r="A19" s="17">
        <v>38869</v>
      </c>
      <c r="B19" s="19">
        <v>35338403.337846056</v>
      </c>
      <c r="C19" s="16">
        <v>26.7</v>
      </c>
      <c r="D19" s="16">
        <v>44.4</v>
      </c>
      <c r="E19" s="16">
        <v>270.7</v>
      </c>
      <c r="F19" s="16">
        <v>22</v>
      </c>
      <c r="G19" s="16">
        <v>22</v>
      </c>
      <c r="H19" s="16">
        <v>0</v>
      </c>
      <c r="I19" s="16">
        <v>18</v>
      </c>
      <c r="K19" s="16">
        <f t="shared" si="0"/>
        <v>-9881751.0462702699</v>
      </c>
      <c r="L19" s="16">
        <f t="shared" si="1"/>
        <v>81330.344074575827</v>
      </c>
      <c r="M19" s="16">
        <f t="shared" si="2"/>
        <v>764288.37485737202</v>
      </c>
      <c r="N19" s="16">
        <f t="shared" si="3"/>
        <v>29753855.59199544</v>
      </c>
      <c r="O19" s="16">
        <f t="shared" si="4"/>
        <v>23801209.353308864</v>
      </c>
      <c r="P19" s="16">
        <f t="shared" si="5"/>
        <v>-10004094.3881054</v>
      </c>
      <c r="Q19" s="16">
        <f t="shared" si="6"/>
        <v>0</v>
      </c>
      <c r="R19" s="16">
        <f t="shared" si="7"/>
        <v>-493199.01968388655</v>
      </c>
      <c r="S19" s="16">
        <f t="shared" si="8"/>
        <v>34021639.210176691</v>
      </c>
    </row>
    <row r="20" spans="1:19">
      <c r="A20" s="17">
        <v>38899</v>
      </c>
      <c r="B20" s="19">
        <v>33338653.176894248</v>
      </c>
      <c r="C20" s="16">
        <v>3.3</v>
      </c>
      <c r="D20" s="16">
        <v>133.69999999999999</v>
      </c>
      <c r="E20" s="16">
        <v>272.60000000000002</v>
      </c>
      <c r="F20" s="16">
        <v>20</v>
      </c>
      <c r="G20" s="16">
        <v>21</v>
      </c>
      <c r="H20" s="16">
        <v>0</v>
      </c>
      <c r="I20" s="16">
        <v>19</v>
      </c>
      <c r="K20" s="16">
        <f t="shared" si="0"/>
        <v>-9881751.0462702699</v>
      </c>
      <c r="L20" s="16">
        <f t="shared" si="1"/>
        <v>10052.064997981281</v>
      </c>
      <c r="M20" s="16">
        <f t="shared" si="2"/>
        <v>2301471.9756403295</v>
      </c>
      <c r="N20" s="16">
        <f t="shared" si="3"/>
        <v>29962693.145097736</v>
      </c>
      <c r="O20" s="16">
        <f t="shared" si="4"/>
        <v>21637463.048462603</v>
      </c>
      <c r="P20" s="16">
        <f t="shared" si="5"/>
        <v>-9549362.8250096999</v>
      </c>
      <c r="Q20" s="16">
        <f t="shared" si="6"/>
        <v>0</v>
      </c>
      <c r="R20" s="16">
        <f t="shared" si="7"/>
        <v>-520598.96522188029</v>
      </c>
      <c r="S20" s="16">
        <f t="shared" si="8"/>
        <v>33959967.397696793</v>
      </c>
    </row>
    <row r="21" spans="1:19">
      <c r="A21" s="17">
        <v>38930</v>
      </c>
      <c r="B21" s="19">
        <v>36966836.701800145</v>
      </c>
      <c r="C21" s="16">
        <v>5.3</v>
      </c>
      <c r="D21" s="16">
        <v>68.2</v>
      </c>
      <c r="E21" s="16">
        <v>273.3</v>
      </c>
      <c r="F21" s="16">
        <v>22</v>
      </c>
      <c r="G21" s="16">
        <v>23</v>
      </c>
      <c r="H21" s="16">
        <v>0</v>
      </c>
      <c r="I21" s="16">
        <v>20</v>
      </c>
      <c r="K21" s="16">
        <f t="shared" si="0"/>
        <v>-9881751.0462702699</v>
      </c>
      <c r="L21" s="16">
        <f t="shared" si="1"/>
        <v>16144.225602818422</v>
      </c>
      <c r="M21" s="16">
        <f t="shared" si="2"/>
        <v>1173974.4857043419</v>
      </c>
      <c r="N21" s="16">
        <f t="shared" si="3"/>
        <v>30039633.296240687</v>
      </c>
      <c r="O21" s="16">
        <f t="shared" si="4"/>
        <v>23801209.353308864</v>
      </c>
      <c r="P21" s="16">
        <f t="shared" si="5"/>
        <v>-10458825.9512011</v>
      </c>
      <c r="Q21" s="16">
        <f t="shared" si="6"/>
        <v>0</v>
      </c>
      <c r="R21" s="16">
        <f t="shared" si="7"/>
        <v>-547998.91075987392</v>
      </c>
      <c r="S21" s="16">
        <f t="shared" si="8"/>
        <v>34142385.452625476</v>
      </c>
    </row>
    <row r="22" spans="1:19">
      <c r="A22" s="17">
        <v>38961</v>
      </c>
      <c r="B22" s="19">
        <v>33414985.155541372</v>
      </c>
      <c r="C22" s="16">
        <v>98.5</v>
      </c>
      <c r="D22" s="16">
        <v>5</v>
      </c>
      <c r="E22" s="16">
        <v>272.8</v>
      </c>
      <c r="F22" s="16">
        <v>20</v>
      </c>
      <c r="G22" s="16">
        <v>21</v>
      </c>
      <c r="H22" s="16">
        <v>1</v>
      </c>
      <c r="I22" s="16">
        <v>21</v>
      </c>
      <c r="K22" s="16">
        <f t="shared" si="0"/>
        <v>-9881751.0462702699</v>
      </c>
      <c r="L22" s="16">
        <f t="shared" si="1"/>
        <v>300038.90978822915</v>
      </c>
      <c r="M22" s="16">
        <f t="shared" si="2"/>
        <v>86068.51068213649</v>
      </c>
      <c r="N22" s="16">
        <f t="shared" si="3"/>
        <v>29984676.045424294</v>
      </c>
      <c r="O22" s="16">
        <f t="shared" si="4"/>
        <v>21637463.048462603</v>
      </c>
      <c r="P22" s="16">
        <f t="shared" si="5"/>
        <v>-9549362.8250096999</v>
      </c>
      <c r="Q22" s="16">
        <f t="shared" si="6"/>
        <v>1046980.80700682</v>
      </c>
      <c r="R22" s="16">
        <f t="shared" si="7"/>
        <v>-575398.85629786772</v>
      </c>
      <c r="S22" s="16">
        <f t="shared" si="8"/>
        <v>33048714.593786236</v>
      </c>
    </row>
    <row r="23" spans="1:19">
      <c r="A23" s="17">
        <v>38991</v>
      </c>
      <c r="B23" s="18">
        <v>34502725.12435887</v>
      </c>
      <c r="C23" s="16">
        <v>307.89999999999998</v>
      </c>
      <c r="D23" s="16">
        <v>0.7</v>
      </c>
      <c r="E23" s="16">
        <v>270.8</v>
      </c>
      <c r="F23" s="16">
        <v>21</v>
      </c>
      <c r="G23" s="16">
        <v>22</v>
      </c>
      <c r="H23" s="16">
        <v>1</v>
      </c>
      <c r="I23" s="16">
        <v>22</v>
      </c>
      <c r="K23" s="16">
        <f t="shared" si="0"/>
        <v>-9881751.0462702699</v>
      </c>
      <c r="L23" s="16">
        <f t="shared" si="1"/>
        <v>937888.12511467771</v>
      </c>
      <c r="M23" s="16">
        <f t="shared" si="2"/>
        <v>12049.591495499108</v>
      </c>
      <c r="N23" s="16">
        <f t="shared" si="3"/>
        <v>29764847.042158719</v>
      </c>
      <c r="O23" s="16">
        <f t="shared" si="4"/>
        <v>22719336.200885732</v>
      </c>
      <c r="P23" s="16">
        <f t="shared" si="5"/>
        <v>-10004094.3881054</v>
      </c>
      <c r="Q23" s="16">
        <f t="shared" si="6"/>
        <v>1046980.80700682</v>
      </c>
      <c r="R23" s="16">
        <f t="shared" si="7"/>
        <v>-602798.80183586141</v>
      </c>
      <c r="S23" s="16">
        <f t="shared" si="8"/>
        <v>33992457.530449919</v>
      </c>
    </row>
    <row r="24" spans="1:19">
      <c r="A24" s="17">
        <v>39022</v>
      </c>
      <c r="B24" s="19">
        <v>34819070.067077681</v>
      </c>
      <c r="C24" s="16">
        <v>383.4</v>
      </c>
      <c r="D24" s="16">
        <v>0</v>
      </c>
      <c r="E24" s="16">
        <v>267.10000000000002</v>
      </c>
      <c r="F24" s="16">
        <v>22</v>
      </c>
      <c r="G24" s="16">
        <v>22</v>
      </c>
      <c r="H24" s="16">
        <v>1</v>
      </c>
      <c r="I24" s="16">
        <v>23</v>
      </c>
      <c r="K24" s="16">
        <f t="shared" si="0"/>
        <v>-9881751.0462702699</v>
      </c>
      <c r="L24" s="16">
        <f t="shared" si="1"/>
        <v>1167867.1879472798</v>
      </c>
      <c r="M24" s="16">
        <f t="shared" si="2"/>
        <v>0</v>
      </c>
      <c r="N24" s="16">
        <f t="shared" si="3"/>
        <v>29358163.38611741</v>
      </c>
      <c r="O24" s="16">
        <f t="shared" si="4"/>
        <v>23801209.353308864</v>
      </c>
      <c r="P24" s="16">
        <f t="shared" si="5"/>
        <v>-10004094.3881054</v>
      </c>
      <c r="Q24" s="16">
        <f t="shared" si="6"/>
        <v>1046980.80700682</v>
      </c>
      <c r="R24" s="16">
        <f t="shared" si="7"/>
        <v>-630198.74737385509</v>
      </c>
      <c r="S24" s="16">
        <f t="shared" si="8"/>
        <v>34858176.552630849</v>
      </c>
    </row>
    <row r="25" spans="1:19">
      <c r="A25" s="17">
        <v>39052</v>
      </c>
      <c r="B25" s="18">
        <v>30628855.049845826</v>
      </c>
      <c r="C25" s="16">
        <v>511.9</v>
      </c>
      <c r="D25" s="16">
        <v>0</v>
      </c>
      <c r="E25" s="16">
        <v>267.7</v>
      </c>
      <c r="F25" s="16">
        <v>19</v>
      </c>
      <c r="G25" s="16">
        <v>21</v>
      </c>
      <c r="H25" s="16">
        <v>0</v>
      </c>
      <c r="I25" s="16">
        <v>24</v>
      </c>
      <c r="K25" s="16">
        <f t="shared" si="0"/>
        <v>-9881751.0462702699</v>
      </c>
      <c r="L25" s="16">
        <f t="shared" si="1"/>
        <v>1559288.506808066</v>
      </c>
      <c r="M25" s="16">
        <f t="shared" si="2"/>
        <v>0</v>
      </c>
      <c r="N25" s="16">
        <f t="shared" si="3"/>
        <v>29424112.087097079</v>
      </c>
      <c r="O25" s="16">
        <f t="shared" si="4"/>
        <v>20555589.896039471</v>
      </c>
      <c r="P25" s="16">
        <f t="shared" si="5"/>
        <v>-9549362.8250096999</v>
      </c>
      <c r="Q25" s="16">
        <f t="shared" si="6"/>
        <v>0</v>
      </c>
      <c r="R25" s="16">
        <f t="shared" si="7"/>
        <v>-657598.69291184878</v>
      </c>
      <c r="S25" s="16">
        <f t="shared" si="8"/>
        <v>31450277.925752793</v>
      </c>
    </row>
    <row r="26" spans="1:19">
      <c r="A26" s="17">
        <v>39083</v>
      </c>
      <c r="B26" s="18">
        <v>35962110.837939881</v>
      </c>
      <c r="C26" s="16">
        <v>655.6</v>
      </c>
      <c r="D26" s="16">
        <v>0</v>
      </c>
      <c r="E26" s="16">
        <v>263.3</v>
      </c>
      <c r="F26" s="16">
        <v>22</v>
      </c>
      <c r="G26" s="16">
        <v>23</v>
      </c>
      <c r="H26" s="16">
        <v>0</v>
      </c>
      <c r="I26" s="16">
        <v>25</v>
      </c>
      <c r="K26" s="16">
        <f t="shared" si="0"/>
        <v>-9881751.0462702699</v>
      </c>
      <c r="L26" s="16">
        <f t="shared" si="1"/>
        <v>1997010.2462656146</v>
      </c>
      <c r="M26" s="16">
        <f t="shared" si="2"/>
        <v>0</v>
      </c>
      <c r="N26" s="16">
        <f t="shared" si="3"/>
        <v>28940488.279912818</v>
      </c>
      <c r="O26" s="16">
        <f t="shared" si="4"/>
        <v>23801209.353308864</v>
      </c>
      <c r="P26" s="16">
        <f t="shared" si="5"/>
        <v>-10458825.9512011</v>
      </c>
      <c r="Q26" s="16">
        <f t="shared" si="6"/>
        <v>0</v>
      </c>
      <c r="R26" s="16">
        <f t="shared" si="7"/>
        <v>-684998.63844984246</v>
      </c>
      <c r="S26" s="16">
        <f t="shared" si="8"/>
        <v>33713132.243566088</v>
      </c>
    </row>
    <row r="27" spans="1:19">
      <c r="A27" s="17">
        <v>39114</v>
      </c>
      <c r="B27" s="18">
        <v>33141678.929544702</v>
      </c>
      <c r="C27" s="16">
        <v>758.7</v>
      </c>
      <c r="D27" s="16">
        <v>0</v>
      </c>
      <c r="E27" s="16">
        <v>261.2</v>
      </c>
      <c r="F27" s="16">
        <v>20</v>
      </c>
      <c r="G27" s="16">
        <v>20</v>
      </c>
      <c r="H27" s="16">
        <v>0</v>
      </c>
      <c r="I27" s="16">
        <v>26</v>
      </c>
      <c r="K27" s="16">
        <f t="shared" si="0"/>
        <v>-9881751.0462702699</v>
      </c>
      <c r="L27" s="16">
        <f t="shared" si="1"/>
        <v>2311061.1254449692</v>
      </c>
      <c r="M27" s="16">
        <f t="shared" si="2"/>
        <v>0</v>
      </c>
      <c r="N27" s="16">
        <f t="shared" si="3"/>
        <v>28709667.826483961</v>
      </c>
      <c r="O27" s="16">
        <f t="shared" si="4"/>
        <v>21637463.048462603</v>
      </c>
      <c r="P27" s="16">
        <f t="shared" si="5"/>
        <v>-9094631.2619139999</v>
      </c>
      <c r="Q27" s="16">
        <f t="shared" si="6"/>
        <v>0</v>
      </c>
      <c r="R27" s="16">
        <f t="shared" si="7"/>
        <v>-712398.58398783614</v>
      </c>
      <c r="S27" s="16">
        <f t="shared" si="8"/>
        <v>32969411.108219426</v>
      </c>
    </row>
    <row r="28" spans="1:19">
      <c r="A28" s="17">
        <v>39142</v>
      </c>
      <c r="B28" s="19">
        <v>35746999.2179965</v>
      </c>
      <c r="C28" s="16">
        <v>527</v>
      </c>
      <c r="D28" s="16">
        <v>0</v>
      </c>
      <c r="E28" s="16">
        <v>257.7</v>
      </c>
      <c r="F28" s="16">
        <v>22</v>
      </c>
      <c r="G28" s="16">
        <v>22</v>
      </c>
      <c r="H28" s="16">
        <v>1</v>
      </c>
      <c r="I28" s="16">
        <v>27</v>
      </c>
      <c r="K28" s="16">
        <f t="shared" si="0"/>
        <v>-9881751.0462702699</v>
      </c>
      <c r="L28" s="16">
        <f t="shared" si="1"/>
        <v>1605284.3193745865</v>
      </c>
      <c r="M28" s="16">
        <f t="shared" si="2"/>
        <v>0</v>
      </c>
      <c r="N28" s="16">
        <f t="shared" si="3"/>
        <v>28324967.070769209</v>
      </c>
      <c r="O28" s="16">
        <f t="shared" si="4"/>
        <v>23801209.353308864</v>
      </c>
      <c r="P28" s="16">
        <f t="shared" si="5"/>
        <v>-10004094.3881054</v>
      </c>
      <c r="Q28" s="16">
        <f t="shared" si="6"/>
        <v>1046980.80700682</v>
      </c>
      <c r="R28" s="16">
        <f t="shared" si="7"/>
        <v>-739798.52952582983</v>
      </c>
      <c r="S28" s="16">
        <f t="shared" si="8"/>
        <v>34152797.586557977</v>
      </c>
    </row>
    <row r="29" spans="1:19">
      <c r="A29" s="17">
        <v>39173</v>
      </c>
      <c r="B29" s="18">
        <v>32385813.603487249</v>
      </c>
      <c r="C29" s="16">
        <v>371.1</v>
      </c>
      <c r="D29" s="16">
        <v>0</v>
      </c>
      <c r="E29" s="16">
        <v>260.60000000000002</v>
      </c>
      <c r="F29" s="16">
        <v>19</v>
      </c>
      <c r="G29" s="16">
        <v>21</v>
      </c>
      <c r="H29" s="16">
        <v>1</v>
      </c>
      <c r="I29" s="16">
        <v>28</v>
      </c>
      <c r="K29" s="16">
        <f t="shared" si="0"/>
        <v>-9881751.0462702699</v>
      </c>
      <c r="L29" s="16">
        <f t="shared" si="1"/>
        <v>1130400.4002275316</v>
      </c>
      <c r="M29" s="16">
        <f t="shared" si="2"/>
        <v>0</v>
      </c>
      <c r="N29" s="16">
        <f t="shared" si="3"/>
        <v>28643719.125504293</v>
      </c>
      <c r="O29" s="16">
        <f t="shared" si="4"/>
        <v>20555589.896039471</v>
      </c>
      <c r="P29" s="16">
        <f t="shared" si="5"/>
        <v>-9549362.8250096999</v>
      </c>
      <c r="Q29" s="16">
        <f t="shared" si="6"/>
        <v>1046980.80700682</v>
      </c>
      <c r="R29" s="16">
        <f t="shared" si="7"/>
        <v>-767198.47506382363</v>
      </c>
      <c r="S29" s="16">
        <f t="shared" si="8"/>
        <v>31178377.88243432</v>
      </c>
    </row>
    <row r="30" spans="1:19">
      <c r="A30" s="17">
        <v>39203</v>
      </c>
      <c r="B30" s="18">
        <v>34558424.709674537</v>
      </c>
      <c r="C30" s="16">
        <v>131.9</v>
      </c>
      <c r="D30" s="16">
        <v>22.7</v>
      </c>
      <c r="E30" s="16">
        <v>264.8</v>
      </c>
      <c r="F30" s="16">
        <v>22</v>
      </c>
      <c r="G30" s="16">
        <v>23</v>
      </c>
      <c r="H30" s="16">
        <v>1</v>
      </c>
      <c r="I30" s="16">
        <v>29</v>
      </c>
      <c r="K30" s="16">
        <f t="shared" si="0"/>
        <v>-9881751.0462702699</v>
      </c>
      <c r="L30" s="16">
        <f t="shared" si="1"/>
        <v>401777.99188900943</v>
      </c>
      <c r="M30" s="16">
        <f t="shared" si="2"/>
        <v>390751.03849689965</v>
      </c>
      <c r="N30" s="16">
        <f t="shared" si="3"/>
        <v>29105360.032361999</v>
      </c>
      <c r="O30" s="16">
        <f t="shared" si="4"/>
        <v>23801209.353308864</v>
      </c>
      <c r="P30" s="16">
        <f t="shared" si="5"/>
        <v>-10458825.9512011</v>
      </c>
      <c r="Q30" s="16">
        <f t="shared" si="6"/>
        <v>1046980.80700682</v>
      </c>
      <c r="R30" s="16">
        <f t="shared" si="7"/>
        <v>-794598.42060181731</v>
      </c>
      <c r="S30" s="16">
        <f t="shared" si="8"/>
        <v>33610903.804990403</v>
      </c>
    </row>
    <row r="31" spans="1:19">
      <c r="A31" s="17">
        <v>39234</v>
      </c>
      <c r="B31" s="19">
        <v>34409900.996462971</v>
      </c>
      <c r="C31" s="16">
        <v>23.2</v>
      </c>
      <c r="D31" s="16">
        <v>70.2</v>
      </c>
      <c r="E31" s="16">
        <v>268.39999999999998</v>
      </c>
      <c r="F31" s="16">
        <v>21</v>
      </c>
      <c r="G31" s="16">
        <v>21</v>
      </c>
      <c r="H31" s="16">
        <v>0</v>
      </c>
      <c r="I31" s="16">
        <v>30</v>
      </c>
      <c r="K31" s="16">
        <f t="shared" si="0"/>
        <v>-9881751.0462702699</v>
      </c>
      <c r="L31" s="16">
        <f t="shared" si="1"/>
        <v>70669.063016110827</v>
      </c>
      <c r="M31" s="16">
        <f t="shared" si="2"/>
        <v>1208401.8899771965</v>
      </c>
      <c r="N31" s="16">
        <f t="shared" si="3"/>
        <v>29501052.238240026</v>
      </c>
      <c r="O31" s="16">
        <f t="shared" si="4"/>
        <v>22719336.200885732</v>
      </c>
      <c r="P31" s="16">
        <f t="shared" si="5"/>
        <v>-9549362.8250096999</v>
      </c>
      <c r="Q31" s="16">
        <f t="shared" si="6"/>
        <v>0</v>
      </c>
      <c r="R31" s="16">
        <f t="shared" si="7"/>
        <v>-821998.366139811</v>
      </c>
      <c r="S31" s="16">
        <f t="shared" si="8"/>
        <v>33246347.154699285</v>
      </c>
    </row>
    <row r="32" spans="1:19">
      <c r="A32" s="17">
        <v>39264</v>
      </c>
      <c r="B32" s="18">
        <v>32033151.863009609</v>
      </c>
      <c r="C32" s="16">
        <v>11.3</v>
      </c>
      <c r="D32" s="16">
        <v>71.599999999999994</v>
      </c>
      <c r="E32" s="16">
        <v>276.10000000000002</v>
      </c>
      <c r="F32" s="16">
        <v>21</v>
      </c>
      <c r="G32" s="16">
        <v>22</v>
      </c>
      <c r="H32" s="16">
        <v>0</v>
      </c>
      <c r="I32" s="16">
        <v>31</v>
      </c>
      <c r="K32" s="16">
        <f t="shared" si="0"/>
        <v>-9881751.0462702699</v>
      </c>
      <c r="L32" s="16">
        <f t="shared" si="1"/>
        <v>34420.707417329846</v>
      </c>
      <c r="M32" s="16">
        <f t="shared" si="2"/>
        <v>1232501.0729681945</v>
      </c>
      <c r="N32" s="16">
        <f t="shared" si="3"/>
        <v>30347393.900812492</v>
      </c>
      <c r="O32" s="16">
        <f t="shared" si="4"/>
        <v>22719336.200885732</v>
      </c>
      <c r="P32" s="16">
        <f t="shared" si="5"/>
        <v>-10004094.3881054</v>
      </c>
      <c r="Q32" s="16">
        <f t="shared" si="6"/>
        <v>0</v>
      </c>
      <c r="R32" s="16">
        <f t="shared" si="7"/>
        <v>-849398.31167780468</v>
      </c>
      <c r="S32" s="16">
        <f t="shared" si="8"/>
        <v>33598408.136030272</v>
      </c>
    </row>
    <row r="33" spans="1:19">
      <c r="A33" s="17">
        <v>39295</v>
      </c>
      <c r="B33" s="18">
        <v>35594143.633139156</v>
      </c>
      <c r="C33" s="16">
        <v>11.5</v>
      </c>
      <c r="D33" s="16">
        <v>89.1</v>
      </c>
      <c r="E33" s="16">
        <v>278.39999999999998</v>
      </c>
      <c r="F33" s="16">
        <v>22</v>
      </c>
      <c r="G33" s="16">
        <v>23</v>
      </c>
      <c r="H33" s="16">
        <v>0</v>
      </c>
      <c r="I33" s="16">
        <v>32</v>
      </c>
      <c r="K33" s="16">
        <f t="shared" si="0"/>
        <v>-9881751.0462702699</v>
      </c>
      <c r="L33" s="16">
        <f t="shared" si="1"/>
        <v>35029.923477813558</v>
      </c>
      <c r="M33" s="16">
        <f t="shared" si="2"/>
        <v>1533740.8603556722</v>
      </c>
      <c r="N33" s="16">
        <f t="shared" si="3"/>
        <v>30600197.254567899</v>
      </c>
      <c r="O33" s="16">
        <f t="shared" si="4"/>
        <v>23801209.353308864</v>
      </c>
      <c r="P33" s="16">
        <f t="shared" si="5"/>
        <v>-10458825.9512011</v>
      </c>
      <c r="Q33" s="16">
        <f t="shared" si="6"/>
        <v>0</v>
      </c>
      <c r="R33" s="16">
        <f t="shared" si="7"/>
        <v>-876798.25721579837</v>
      </c>
      <c r="S33" s="16">
        <f t="shared" si="8"/>
        <v>34752802.137023076</v>
      </c>
    </row>
    <row r="34" spans="1:19">
      <c r="A34" s="17">
        <v>39326</v>
      </c>
      <c r="B34" s="19">
        <v>32736813.332064744</v>
      </c>
      <c r="C34" s="16">
        <v>61</v>
      </c>
      <c r="D34" s="16">
        <v>35</v>
      </c>
      <c r="E34" s="16">
        <v>281.2</v>
      </c>
      <c r="F34" s="16">
        <v>19</v>
      </c>
      <c r="G34" s="16">
        <v>20</v>
      </c>
      <c r="H34" s="16">
        <v>1</v>
      </c>
      <c r="I34" s="16">
        <v>33</v>
      </c>
      <c r="K34" s="16">
        <f t="shared" ref="K34:K65" si="9">const</f>
        <v>-9881751.0462702699</v>
      </c>
      <c r="L34" s="16">
        <f t="shared" ref="L34:L65" si="10">LondonHDD*C34</f>
        <v>185810.89844753279</v>
      </c>
      <c r="M34" s="16">
        <f t="shared" ref="M34:M65" si="11">LondonCDD*D34</f>
        <v>602479.5747749554</v>
      </c>
      <c r="N34" s="16">
        <f t="shared" ref="N34:N65" si="12">LONFTE*E34</f>
        <v>30907957.859139703</v>
      </c>
      <c r="O34" s="16">
        <f t="shared" ref="O34:O65" si="13">PeakDays*F34</f>
        <v>20555589.896039471</v>
      </c>
      <c r="P34" s="16">
        <f t="shared" ref="P34:P65" si="14">WorkDays*G34</f>
        <v>-9094631.2619139999</v>
      </c>
      <c r="Q34" s="16">
        <f t="shared" ref="Q34:Q65" si="15">Shoulder1*H34</f>
        <v>1046980.80700682</v>
      </c>
      <c r="R34" s="16">
        <f t="shared" ref="R34:R65" si="16">Increment*I34</f>
        <v>-904198.20275379205</v>
      </c>
      <c r="S34" s="16">
        <f t="shared" ref="S34:S65" si="17">SUM(K34:R34)</f>
        <v>33418238.524470422</v>
      </c>
    </row>
    <row r="35" spans="1:19">
      <c r="A35" s="17">
        <v>39356</v>
      </c>
      <c r="B35" s="18">
        <v>34814745.584050432</v>
      </c>
      <c r="C35" s="16">
        <v>149.9</v>
      </c>
      <c r="D35" s="16">
        <v>21.5</v>
      </c>
      <c r="E35" s="16">
        <v>277.7</v>
      </c>
      <c r="F35" s="16">
        <v>22</v>
      </c>
      <c r="G35" s="16">
        <v>23</v>
      </c>
      <c r="H35" s="16">
        <v>1</v>
      </c>
      <c r="I35" s="16">
        <v>34</v>
      </c>
      <c r="K35" s="16">
        <f t="shared" si="9"/>
        <v>-9881751.0462702699</v>
      </c>
      <c r="L35" s="16">
        <f t="shared" si="10"/>
        <v>456607.43733254372</v>
      </c>
      <c r="M35" s="16">
        <f t="shared" si="11"/>
        <v>370094.59593318694</v>
      </c>
      <c r="N35" s="16">
        <f t="shared" si="12"/>
        <v>30523257.103424948</v>
      </c>
      <c r="O35" s="16">
        <f t="shared" si="13"/>
        <v>23801209.353308864</v>
      </c>
      <c r="P35" s="16">
        <f t="shared" si="14"/>
        <v>-10458825.9512011</v>
      </c>
      <c r="Q35" s="16">
        <f t="shared" si="15"/>
        <v>1046980.80700682</v>
      </c>
      <c r="R35" s="16">
        <f t="shared" si="16"/>
        <v>-931598.14829178574</v>
      </c>
      <c r="S35" s="16">
        <f t="shared" si="17"/>
        <v>34925974.151243202</v>
      </c>
    </row>
    <row r="36" spans="1:19">
      <c r="A36" s="17">
        <v>39387</v>
      </c>
      <c r="B36" s="19">
        <v>33442923.218425829</v>
      </c>
      <c r="C36" s="16">
        <v>468.7</v>
      </c>
      <c r="D36" s="16">
        <v>0</v>
      </c>
      <c r="E36" s="16">
        <v>273.10000000000002</v>
      </c>
      <c r="F36" s="16">
        <v>22</v>
      </c>
      <c r="G36" s="16">
        <v>22</v>
      </c>
      <c r="H36" s="16">
        <v>1</v>
      </c>
      <c r="I36" s="16">
        <v>35</v>
      </c>
      <c r="K36" s="16">
        <f t="shared" si="9"/>
        <v>-9881751.0462702699</v>
      </c>
      <c r="L36" s="16">
        <f t="shared" si="10"/>
        <v>1427697.8377435838</v>
      </c>
      <c r="M36" s="16">
        <f t="shared" si="11"/>
        <v>0</v>
      </c>
      <c r="N36" s="16">
        <f t="shared" si="12"/>
        <v>30017650.39591413</v>
      </c>
      <c r="O36" s="16">
        <f t="shared" si="13"/>
        <v>23801209.353308864</v>
      </c>
      <c r="P36" s="16">
        <f t="shared" si="14"/>
        <v>-10004094.3881054</v>
      </c>
      <c r="Q36" s="16">
        <f t="shared" si="15"/>
        <v>1046980.80700682</v>
      </c>
      <c r="R36" s="16">
        <f t="shared" si="16"/>
        <v>-958998.09382977942</v>
      </c>
      <c r="S36" s="16">
        <f t="shared" si="17"/>
        <v>35448694.865767948</v>
      </c>
    </row>
    <row r="37" spans="1:19">
      <c r="A37" s="17">
        <v>39417</v>
      </c>
      <c r="B37" s="19">
        <v>29932218.754204392</v>
      </c>
      <c r="C37" s="16">
        <v>657</v>
      </c>
      <c r="D37" s="16">
        <v>0</v>
      </c>
      <c r="E37" s="16">
        <v>271.7</v>
      </c>
      <c r="F37" s="16">
        <v>19</v>
      </c>
      <c r="G37" s="16">
        <v>21</v>
      </c>
      <c r="H37" s="16">
        <v>0</v>
      </c>
      <c r="I37" s="16">
        <v>36</v>
      </c>
      <c r="K37" s="16">
        <f t="shared" si="9"/>
        <v>-9881751.0462702699</v>
      </c>
      <c r="L37" s="16">
        <f t="shared" si="10"/>
        <v>2001274.7586890007</v>
      </c>
      <c r="M37" s="16">
        <f t="shared" si="11"/>
        <v>0</v>
      </c>
      <c r="N37" s="16">
        <f t="shared" si="12"/>
        <v>29863770.093628224</v>
      </c>
      <c r="O37" s="16">
        <f t="shared" si="13"/>
        <v>20555589.896039471</v>
      </c>
      <c r="P37" s="16">
        <f t="shared" si="14"/>
        <v>-9549362.8250096999</v>
      </c>
      <c r="Q37" s="16">
        <f t="shared" si="15"/>
        <v>0</v>
      </c>
      <c r="R37" s="16">
        <f t="shared" si="16"/>
        <v>-986398.0393677731</v>
      </c>
      <c r="S37" s="16">
        <f t="shared" si="17"/>
        <v>32003122.837708954</v>
      </c>
    </row>
    <row r="38" spans="1:19">
      <c r="A38" s="17">
        <v>39448</v>
      </c>
      <c r="B38" s="18">
        <v>34905523.049873188</v>
      </c>
      <c r="C38" s="16">
        <v>639</v>
      </c>
      <c r="D38" s="16">
        <v>0</v>
      </c>
      <c r="E38" s="16">
        <v>269.10000000000002</v>
      </c>
      <c r="F38" s="16">
        <v>22</v>
      </c>
      <c r="G38" s="16">
        <v>23</v>
      </c>
      <c r="H38" s="16">
        <v>0</v>
      </c>
      <c r="I38" s="16">
        <v>37</v>
      </c>
      <c r="K38" s="16">
        <f t="shared" si="9"/>
        <v>-9881751.0462702699</v>
      </c>
      <c r="L38" s="16">
        <f t="shared" si="10"/>
        <v>1946445.3132454664</v>
      </c>
      <c r="M38" s="16">
        <f t="shared" si="11"/>
        <v>0</v>
      </c>
      <c r="N38" s="16">
        <f t="shared" si="12"/>
        <v>29577992.389382984</v>
      </c>
      <c r="O38" s="16">
        <f t="shared" si="13"/>
        <v>23801209.353308864</v>
      </c>
      <c r="P38" s="16">
        <f t="shared" si="14"/>
        <v>-10458825.9512011</v>
      </c>
      <c r="Q38" s="16">
        <f t="shared" si="15"/>
        <v>0</v>
      </c>
      <c r="R38" s="16">
        <f t="shared" si="16"/>
        <v>-1013797.9849057669</v>
      </c>
      <c r="S38" s="16">
        <f t="shared" si="17"/>
        <v>33971272.073560178</v>
      </c>
    </row>
    <row r="39" spans="1:19">
      <c r="A39" s="17">
        <v>39479</v>
      </c>
      <c r="B39" s="19">
        <v>32971074.271040484</v>
      </c>
      <c r="C39" s="16">
        <v>692.5</v>
      </c>
      <c r="D39" s="16">
        <v>0</v>
      </c>
      <c r="E39" s="16">
        <v>269.39999999999998</v>
      </c>
      <c r="F39" s="16">
        <v>20</v>
      </c>
      <c r="G39" s="16">
        <v>21</v>
      </c>
      <c r="H39" s="16">
        <v>0</v>
      </c>
      <c r="I39" s="16">
        <v>38</v>
      </c>
      <c r="K39" s="16">
        <f t="shared" si="9"/>
        <v>-9881751.0462702699</v>
      </c>
      <c r="L39" s="16">
        <f t="shared" si="10"/>
        <v>2109410.6094248598</v>
      </c>
      <c r="M39" s="16">
        <f t="shared" si="11"/>
        <v>0</v>
      </c>
      <c r="N39" s="16">
        <f t="shared" si="12"/>
        <v>29610966.739872813</v>
      </c>
      <c r="O39" s="16">
        <f t="shared" si="13"/>
        <v>21637463.048462603</v>
      </c>
      <c r="P39" s="16">
        <f t="shared" si="14"/>
        <v>-9549362.8250096999</v>
      </c>
      <c r="Q39" s="16">
        <f t="shared" si="15"/>
        <v>0</v>
      </c>
      <c r="R39" s="16">
        <f t="shared" si="16"/>
        <v>-1041197.9304437606</v>
      </c>
      <c r="S39" s="16">
        <f t="shared" si="17"/>
        <v>32885528.596036542</v>
      </c>
    </row>
    <row r="40" spans="1:19">
      <c r="A40" s="17">
        <v>39508</v>
      </c>
      <c r="B40" s="19">
        <v>33675988.301156245</v>
      </c>
      <c r="C40" s="16">
        <v>627.29999999999995</v>
      </c>
      <c r="D40" s="16">
        <v>0</v>
      </c>
      <c r="E40" s="16">
        <v>267.10000000000002</v>
      </c>
      <c r="F40" s="16">
        <v>19</v>
      </c>
      <c r="G40" s="16">
        <v>21</v>
      </c>
      <c r="H40" s="16">
        <v>1</v>
      </c>
      <c r="I40" s="16">
        <v>39</v>
      </c>
      <c r="K40" s="16">
        <f t="shared" si="9"/>
        <v>-9881751.0462702699</v>
      </c>
      <c r="L40" s="16">
        <f t="shared" si="10"/>
        <v>1910806.173707169</v>
      </c>
      <c r="M40" s="16">
        <f t="shared" si="11"/>
        <v>0</v>
      </c>
      <c r="N40" s="16">
        <f t="shared" si="12"/>
        <v>29358163.38611741</v>
      </c>
      <c r="O40" s="16">
        <f t="shared" si="13"/>
        <v>20555589.896039471</v>
      </c>
      <c r="P40" s="16">
        <f t="shared" si="14"/>
        <v>-9549362.8250096999</v>
      </c>
      <c r="Q40" s="16">
        <f t="shared" si="15"/>
        <v>1046980.80700682</v>
      </c>
      <c r="R40" s="16">
        <f t="shared" si="16"/>
        <v>-1068597.8759817542</v>
      </c>
      <c r="S40" s="16">
        <f t="shared" si="17"/>
        <v>32371828.515609141</v>
      </c>
    </row>
    <row r="41" spans="1:19">
      <c r="A41" s="17">
        <v>39539</v>
      </c>
      <c r="B41" s="18">
        <v>32942973.450524684</v>
      </c>
      <c r="C41" s="16">
        <v>265</v>
      </c>
      <c r="D41" s="16">
        <v>0</v>
      </c>
      <c r="E41" s="16">
        <v>266.7</v>
      </c>
      <c r="F41" s="16">
        <v>22</v>
      </c>
      <c r="G41" s="16">
        <v>22</v>
      </c>
      <c r="H41" s="16">
        <v>1</v>
      </c>
      <c r="I41" s="16">
        <v>40</v>
      </c>
      <c r="K41" s="16">
        <f t="shared" si="9"/>
        <v>-9881751.0462702699</v>
      </c>
      <c r="L41" s="16">
        <f t="shared" si="10"/>
        <v>807211.28014092112</v>
      </c>
      <c r="M41" s="16">
        <f t="shared" si="11"/>
        <v>0</v>
      </c>
      <c r="N41" s="16">
        <f t="shared" si="12"/>
        <v>29314197.585464291</v>
      </c>
      <c r="O41" s="16">
        <f t="shared" si="13"/>
        <v>23801209.353308864</v>
      </c>
      <c r="P41" s="16">
        <f t="shared" si="14"/>
        <v>-10004094.3881054</v>
      </c>
      <c r="Q41" s="16">
        <f t="shared" si="15"/>
        <v>1046980.80700682</v>
      </c>
      <c r="R41" s="16">
        <f t="shared" si="16"/>
        <v>-1095997.8215197478</v>
      </c>
      <c r="S41" s="16">
        <f t="shared" si="17"/>
        <v>33987755.770025484</v>
      </c>
    </row>
    <row r="42" spans="1:19">
      <c r="A42" s="17">
        <v>39569</v>
      </c>
      <c r="B42" s="19">
        <v>32719103.365861006</v>
      </c>
      <c r="C42" s="16">
        <v>208.8</v>
      </c>
      <c r="D42" s="16">
        <v>2.1</v>
      </c>
      <c r="E42" s="16">
        <v>267.3</v>
      </c>
      <c r="F42" s="16">
        <v>21</v>
      </c>
      <c r="G42" s="16">
        <v>22</v>
      </c>
      <c r="H42" s="16">
        <v>1</v>
      </c>
      <c r="I42" s="16">
        <v>41</v>
      </c>
      <c r="K42" s="16">
        <f t="shared" si="9"/>
        <v>-9881751.0462702699</v>
      </c>
      <c r="L42" s="16">
        <f t="shared" si="10"/>
        <v>636021.56714499753</v>
      </c>
      <c r="M42" s="16">
        <f t="shared" si="11"/>
        <v>36148.774486497328</v>
      </c>
      <c r="N42" s="16">
        <f t="shared" si="12"/>
        <v>29380146.286443964</v>
      </c>
      <c r="O42" s="16">
        <f t="shared" si="13"/>
        <v>22719336.200885732</v>
      </c>
      <c r="P42" s="16">
        <f t="shared" si="14"/>
        <v>-10004094.3881054</v>
      </c>
      <c r="Q42" s="16">
        <f t="shared" si="15"/>
        <v>1046980.80700682</v>
      </c>
      <c r="R42" s="16">
        <f t="shared" si="16"/>
        <v>-1123397.7670577418</v>
      </c>
      <c r="S42" s="16">
        <f t="shared" si="17"/>
        <v>32809390.434534598</v>
      </c>
    </row>
    <row r="43" spans="1:19">
      <c r="A43" s="17">
        <v>39600</v>
      </c>
      <c r="B43" s="18">
        <v>32968048.28211417</v>
      </c>
      <c r="C43" s="16">
        <v>24.1</v>
      </c>
      <c r="D43" s="16">
        <v>66.400000000000006</v>
      </c>
      <c r="E43" s="16">
        <v>271.39999999999998</v>
      </c>
      <c r="F43" s="16">
        <v>21</v>
      </c>
      <c r="G43" s="16">
        <v>21</v>
      </c>
      <c r="H43" s="16">
        <v>0</v>
      </c>
      <c r="I43" s="16">
        <v>42</v>
      </c>
      <c r="K43" s="16">
        <f t="shared" si="9"/>
        <v>-9881751.0462702699</v>
      </c>
      <c r="L43" s="16">
        <f t="shared" si="10"/>
        <v>73410.535288287545</v>
      </c>
      <c r="M43" s="16">
        <f t="shared" si="11"/>
        <v>1142989.8218587728</v>
      </c>
      <c r="N43" s="16">
        <f t="shared" si="12"/>
        <v>29830795.743138388</v>
      </c>
      <c r="O43" s="16">
        <f t="shared" si="13"/>
        <v>22719336.200885732</v>
      </c>
      <c r="P43" s="16">
        <f t="shared" si="14"/>
        <v>-9549362.8250096999</v>
      </c>
      <c r="Q43" s="16">
        <f t="shared" si="15"/>
        <v>0</v>
      </c>
      <c r="R43" s="16">
        <f t="shared" si="16"/>
        <v>-1150797.7125957354</v>
      </c>
      <c r="S43" s="16">
        <f t="shared" si="17"/>
        <v>33184620.717295479</v>
      </c>
    </row>
    <row r="44" spans="1:19">
      <c r="A44" s="17">
        <v>39630</v>
      </c>
      <c r="B44" s="18">
        <v>31929107.93319986</v>
      </c>
      <c r="C44" s="16">
        <v>4</v>
      </c>
      <c r="D44" s="16">
        <v>97</v>
      </c>
      <c r="E44" s="16">
        <v>276.60000000000002</v>
      </c>
      <c r="F44" s="16">
        <v>22</v>
      </c>
      <c r="G44" s="16">
        <v>23</v>
      </c>
      <c r="H44" s="16">
        <v>0</v>
      </c>
      <c r="I44" s="16">
        <v>43</v>
      </c>
      <c r="K44" s="16">
        <f t="shared" si="9"/>
        <v>-9881751.0462702699</v>
      </c>
      <c r="L44" s="16">
        <f t="shared" si="10"/>
        <v>12184.321209674281</v>
      </c>
      <c r="M44" s="16">
        <f t="shared" si="11"/>
        <v>1669729.107233448</v>
      </c>
      <c r="N44" s="16">
        <f t="shared" si="12"/>
        <v>30402351.151628885</v>
      </c>
      <c r="O44" s="16">
        <f t="shared" si="13"/>
        <v>23801209.353308864</v>
      </c>
      <c r="P44" s="16">
        <f t="shared" si="14"/>
        <v>-10458825.9512011</v>
      </c>
      <c r="Q44" s="16">
        <f t="shared" si="15"/>
        <v>0</v>
      </c>
      <c r="R44" s="16">
        <f t="shared" si="16"/>
        <v>-1178197.6581337291</v>
      </c>
      <c r="S44" s="16">
        <f t="shared" si="17"/>
        <v>34366699.277775779</v>
      </c>
    </row>
    <row r="45" spans="1:19">
      <c r="A45" s="17">
        <v>39661</v>
      </c>
      <c r="B45" s="18">
        <v>31818715.437265437</v>
      </c>
      <c r="C45" s="16">
        <v>12.4</v>
      </c>
      <c r="D45" s="16">
        <v>53.2</v>
      </c>
      <c r="E45" s="16">
        <v>282.10000000000002</v>
      </c>
      <c r="F45" s="16">
        <v>20</v>
      </c>
      <c r="G45" s="16">
        <v>21</v>
      </c>
      <c r="H45" s="16">
        <v>0</v>
      </c>
      <c r="I45" s="16">
        <v>44</v>
      </c>
      <c r="K45" s="16">
        <f t="shared" si="9"/>
        <v>-9881751.0462702699</v>
      </c>
      <c r="L45" s="16">
        <f t="shared" si="10"/>
        <v>37771.395749990275</v>
      </c>
      <c r="M45" s="16">
        <f t="shared" si="11"/>
        <v>915768.95365793235</v>
      </c>
      <c r="N45" s="16">
        <f t="shared" si="12"/>
        <v>31006880.910609215</v>
      </c>
      <c r="O45" s="16">
        <f t="shared" si="13"/>
        <v>21637463.048462603</v>
      </c>
      <c r="P45" s="16">
        <f t="shared" si="14"/>
        <v>-9549362.8250096999</v>
      </c>
      <c r="Q45" s="16">
        <f t="shared" si="15"/>
        <v>0</v>
      </c>
      <c r="R45" s="16">
        <f t="shared" si="16"/>
        <v>-1205597.6036717228</v>
      </c>
      <c r="S45" s="16">
        <f t="shared" si="17"/>
        <v>32961172.833528049</v>
      </c>
    </row>
    <row r="46" spans="1:19">
      <c r="A46" s="17">
        <v>39692</v>
      </c>
      <c r="B46" s="19">
        <v>31763423.735970922</v>
      </c>
      <c r="C46" s="16">
        <v>56.7</v>
      </c>
      <c r="D46" s="16">
        <v>21.4</v>
      </c>
      <c r="E46" s="16">
        <v>277.5</v>
      </c>
      <c r="F46" s="16">
        <v>21</v>
      </c>
      <c r="G46" s="16">
        <v>22</v>
      </c>
      <c r="H46" s="16">
        <v>1</v>
      </c>
      <c r="I46" s="16">
        <v>45</v>
      </c>
      <c r="K46" s="16">
        <f t="shared" si="9"/>
        <v>-9881751.0462702699</v>
      </c>
      <c r="L46" s="16">
        <f t="shared" si="10"/>
        <v>172712.75314713293</v>
      </c>
      <c r="M46" s="16">
        <f t="shared" si="11"/>
        <v>368373.22571954416</v>
      </c>
      <c r="N46" s="16">
        <f t="shared" si="12"/>
        <v>30501274.20309839</v>
      </c>
      <c r="O46" s="16">
        <f t="shared" si="13"/>
        <v>22719336.200885732</v>
      </c>
      <c r="P46" s="16">
        <f t="shared" si="14"/>
        <v>-10004094.3881054</v>
      </c>
      <c r="Q46" s="16">
        <f t="shared" si="15"/>
        <v>1046980.80700682</v>
      </c>
      <c r="R46" s="16">
        <f t="shared" si="16"/>
        <v>-1232997.5492097165</v>
      </c>
      <c r="S46" s="16">
        <f t="shared" si="17"/>
        <v>33689834.206272237</v>
      </c>
    </row>
    <row r="47" spans="1:19">
      <c r="A47" s="17">
        <v>39722</v>
      </c>
      <c r="B47" s="18">
        <v>31969263.423501484</v>
      </c>
      <c r="C47" s="16">
        <v>286.8</v>
      </c>
      <c r="D47" s="16">
        <v>0</v>
      </c>
      <c r="E47" s="16">
        <v>272.7</v>
      </c>
      <c r="F47" s="16">
        <v>22</v>
      </c>
      <c r="G47" s="16">
        <v>23</v>
      </c>
      <c r="H47" s="16">
        <v>1</v>
      </c>
      <c r="I47" s="16">
        <v>46</v>
      </c>
      <c r="K47" s="16">
        <f t="shared" si="9"/>
        <v>-9881751.0462702699</v>
      </c>
      <c r="L47" s="16">
        <f t="shared" si="10"/>
        <v>873615.83073364594</v>
      </c>
      <c r="M47" s="16">
        <f t="shared" si="11"/>
        <v>0</v>
      </c>
      <c r="N47" s="16">
        <f t="shared" si="12"/>
        <v>29973684.595261011</v>
      </c>
      <c r="O47" s="16">
        <f t="shared" si="13"/>
        <v>23801209.353308864</v>
      </c>
      <c r="P47" s="16">
        <f t="shared" si="14"/>
        <v>-10458825.9512011</v>
      </c>
      <c r="Q47" s="16">
        <f t="shared" si="15"/>
        <v>1046980.80700682</v>
      </c>
      <c r="R47" s="16">
        <f t="shared" si="16"/>
        <v>-1260397.4947477102</v>
      </c>
      <c r="S47" s="16">
        <f t="shared" si="17"/>
        <v>34094516.094091266</v>
      </c>
    </row>
    <row r="48" spans="1:19">
      <c r="A48" s="17">
        <v>39753</v>
      </c>
      <c r="B48" s="19">
        <v>30139735.496248577</v>
      </c>
      <c r="C48" s="16">
        <v>468.3</v>
      </c>
      <c r="D48" s="16">
        <v>0</v>
      </c>
      <c r="E48" s="16">
        <v>263.10000000000002</v>
      </c>
      <c r="F48" s="16">
        <v>20</v>
      </c>
      <c r="G48" s="16">
        <v>20</v>
      </c>
      <c r="H48" s="16">
        <v>1</v>
      </c>
      <c r="I48" s="16">
        <v>47</v>
      </c>
      <c r="K48" s="16">
        <f t="shared" si="9"/>
        <v>-9881751.0462702699</v>
      </c>
      <c r="L48" s="16">
        <f t="shared" si="10"/>
        <v>1426479.4056226164</v>
      </c>
      <c r="M48" s="16">
        <f t="shared" si="11"/>
        <v>0</v>
      </c>
      <c r="N48" s="16">
        <f t="shared" si="12"/>
        <v>28918505.379586261</v>
      </c>
      <c r="O48" s="16">
        <f t="shared" si="13"/>
        <v>21637463.048462603</v>
      </c>
      <c r="P48" s="16">
        <f t="shared" si="14"/>
        <v>-9094631.2619139999</v>
      </c>
      <c r="Q48" s="16">
        <f t="shared" si="15"/>
        <v>1046980.80700682</v>
      </c>
      <c r="R48" s="16">
        <f t="shared" si="16"/>
        <v>-1287797.4402857039</v>
      </c>
      <c r="S48" s="16">
        <f t="shared" si="17"/>
        <v>32765248.89220833</v>
      </c>
    </row>
    <row r="49" spans="1:19">
      <c r="A49" s="17">
        <v>39783</v>
      </c>
      <c r="B49" s="19">
        <v>27284384.253243946</v>
      </c>
      <c r="C49" s="16">
        <v>671</v>
      </c>
      <c r="D49" s="16">
        <v>0</v>
      </c>
      <c r="E49" s="16">
        <v>259.39999999999998</v>
      </c>
      <c r="F49" s="16">
        <v>21</v>
      </c>
      <c r="G49" s="16">
        <v>23</v>
      </c>
      <c r="H49" s="16">
        <v>0</v>
      </c>
      <c r="I49" s="16">
        <v>48</v>
      </c>
      <c r="K49" s="16">
        <f t="shared" si="9"/>
        <v>-9881751.0462702699</v>
      </c>
      <c r="L49" s="16">
        <f t="shared" si="10"/>
        <v>2043919.8829228606</v>
      </c>
      <c r="M49" s="16">
        <f t="shared" si="11"/>
        <v>0</v>
      </c>
      <c r="N49" s="16">
        <f t="shared" si="12"/>
        <v>28511821.723544944</v>
      </c>
      <c r="O49" s="16">
        <f t="shared" si="13"/>
        <v>22719336.200885732</v>
      </c>
      <c r="P49" s="16">
        <f t="shared" si="14"/>
        <v>-10458825.9512011</v>
      </c>
      <c r="Q49" s="16">
        <f t="shared" si="15"/>
        <v>0</v>
      </c>
      <c r="R49" s="16">
        <f t="shared" si="16"/>
        <v>-1315197.3858236976</v>
      </c>
      <c r="S49" s="16">
        <f t="shared" si="17"/>
        <v>31619303.424058471</v>
      </c>
    </row>
    <row r="50" spans="1:19">
      <c r="A50" s="17">
        <v>39814</v>
      </c>
      <c r="B50" s="19">
        <v>28849145.935590561</v>
      </c>
      <c r="C50" s="16">
        <v>849.6</v>
      </c>
      <c r="D50" s="16">
        <v>0</v>
      </c>
      <c r="E50" s="16">
        <v>253.7</v>
      </c>
      <c r="F50" s="16">
        <v>21</v>
      </c>
      <c r="G50" s="16">
        <v>22</v>
      </c>
      <c r="H50" s="16">
        <v>0</v>
      </c>
      <c r="I50" s="16">
        <v>49</v>
      </c>
      <c r="K50" s="16">
        <f t="shared" si="9"/>
        <v>-9881751.0462702699</v>
      </c>
      <c r="L50" s="16">
        <f t="shared" si="10"/>
        <v>2587949.8249348174</v>
      </c>
      <c r="M50" s="16">
        <f t="shared" si="11"/>
        <v>0</v>
      </c>
      <c r="N50" s="16">
        <f t="shared" si="12"/>
        <v>27885309.06423806</v>
      </c>
      <c r="O50" s="16">
        <f t="shared" si="13"/>
        <v>22719336.200885732</v>
      </c>
      <c r="P50" s="16">
        <f t="shared" si="14"/>
        <v>-10004094.3881054</v>
      </c>
      <c r="Q50" s="16">
        <f t="shared" si="15"/>
        <v>0</v>
      </c>
      <c r="R50" s="16">
        <f t="shared" si="16"/>
        <v>-1342597.3313616912</v>
      </c>
      <c r="S50" s="16">
        <f t="shared" si="17"/>
        <v>31964152.324321251</v>
      </c>
    </row>
    <row r="51" spans="1:19">
      <c r="A51" s="17">
        <v>39845</v>
      </c>
      <c r="B51" s="18">
        <v>26956342.129380018</v>
      </c>
      <c r="C51" s="16">
        <v>612.70000000000005</v>
      </c>
      <c r="D51" s="16">
        <v>0</v>
      </c>
      <c r="E51" s="16">
        <v>248.9</v>
      </c>
      <c r="F51" s="16">
        <v>19</v>
      </c>
      <c r="G51" s="16">
        <v>20</v>
      </c>
      <c r="H51" s="16">
        <v>0</v>
      </c>
      <c r="I51" s="16">
        <v>50</v>
      </c>
      <c r="K51" s="16">
        <f t="shared" si="9"/>
        <v>-9881751.0462702699</v>
      </c>
      <c r="L51" s="16">
        <f t="shared" si="10"/>
        <v>1866333.4012918582</v>
      </c>
      <c r="M51" s="16">
        <f t="shared" si="11"/>
        <v>0</v>
      </c>
      <c r="N51" s="16">
        <f t="shared" si="12"/>
        <v>27357719.456400685</v>
      </c>
      <c r="O51" s="16">
        <f t="shared" si="13"/>
        <v>20555589.896039471</v>
      </c>
      <c r="P51" s="16">
        <f t="shared" si="14"/>
        <v>-9094631.2619139999</v>
      </c>
      <c r="Q51" s="16">
        <f t="shared" si="15"/>
        <v>0</v>
      </c>
      <c r="R51" s="16">
        <f t="shared" si="16"/>
        <v>-1369997.2768996849</v>
      </c>
      <c r="S51" s="16">
        <f t="shared" si="17"/>
        <v>29433263.16864806</v>
      </c>
    </row>
    <row r="52" spans="1:19">
      <c r="A52" s="17">
        <v>39873</v>
      </c>
      <c r="B52" s="18">
        <v>29227016.300310459</v>
      </c>
      <c r="C52" s="16">
        <v>533.29999999999995</v>
      </c>
      <c r="D52" s="16">
        <v>0</v>
      </c>
      <c r="E52" s="16">
        <v>245.6</v>
      </c>
      <c r="F52" s="16">
        <v>22</v>
      </c>
      <c r="G52" s="16">
        <v>22</v>
      </c>
      <c r="H52" s="16">
        <v>1</v>
      </c>
      <c r="I52" s="16">
        <v>51</v>
      </c>
      <c r="K52" s="16">
        <f t="shared" si="9"/>
        <v>-9881751.0462702699</v>
      </c>
      <c r="L52" s="16">
        <f t="shared" si="10"/>
        <v>1624474.6252798233</v>
      </c>
      <c r="M52" s="16">
        <f t="shared" si="11"/>
        <v>0</v>
      </c>
      <c r="N52" s="16">
        <f t="shared" si="12"/>
        <v>26995001.601012487</v>
      </c>
      <c r="O52" s="16">
        <f t="shared" si="13"/>
        <v>23801209.353308864</v>
      </c>
      <c r="P52" s="16">
        <f t="shared" si="14"/>
        <v>-10004094.3881054</v>
      </c>
      <c r="Q52" s="16">
        <f t="shared" si="15"/>
        <v>1046980.80700682</v>
      </c>
      <c r="R52" s="16">
        <f t="shared" si="16"/>
        <v>-1397397.2224376786</v>
      </c>
      <c r="S52" s="16">
        <f t="shared" si="17"/>
        <v>32184423.729794644</v>
      </c>
    </row>
    <row r="53" spans="1:19">
      <c r="A53" s="17">
        <v>39904</v>
      </c>
      <c r="B53" s="18">
        <v>27572440.722535033</v>
      </c>
      <c r="C53" s="16">
        <v>307</v>
      </c>
      <c r="D53" s="16">
        <v>3.2</v>
      </c>
      <c r="E53" s="16">
        <v>244.6</v>
      </c>
      <c r="F53" s="16">
        <v>20</v>
      </c>
      <c r="G53" s="16">
        <v>22</v>
      </c>
      <c r="H53" s="16">
        <v>1</v>
      </c>
      <c r="I53" s="16">
        <v>52</v>
      </c>
      <c r="K53" s="16">
        <f t="shared" si="9"/>
        <v>-9881751.0462702699</v>
      </c>
      <c r="L53" s="16">
        <f t="shared" si="10"/>
        <v>935146.65284250106</v>
      </c>
      <c r="M53" s="16">
        <f t="shared" si="11"/>
        <v>55083.846836567362</v>
      </c>
      <c r="N53" s="16">
        <f t="shared" si="12"/>
        <v>26885087.0993797</v>
      </c>
      <c r="O53" s="16">
        <f t="shared" si="13"/>
        <v>21637463.048462603</v>
      </c>
      <c r="P53" s="16">
        <f t="shared" si="14"/>
        <v>-10004094.3881054</v>
      </c>
      <c r="Q53" s="16">
        <f t="shared" si="15"/>
        <v>1046980.80700682</v>
      </c>
      <c r="R53" s="16">
        <f t="shared" si="16"/>
        <v>-1424797.1679756723</v>
      </c>
      <c r="S53" s="16">
        <f t="shared" si="17"/>
        <v>29249118.852176845</v>
      </c>
    </row>
    <row r="54" spans="1:19">
      <c r="A54" s="17">
        <v>39934</v>
      </c>
      <c r="B54" s="18">
        <v>26054244.423496928</v>
      </c>
      <c r="C54" s="16">
        <v>156.9</v>
      </c>
      <c r="D54" s="16">
        <v>3.1</v>
      </c>
      <c r="E54" s="16">
        <v>247.9</v>
      </c>
      <c r="F54" s="16">
        <v>20</v>
      </c>
      <c r="G54" s="16">
        <v>21</v>
      </c>
      <c r="H54" s="16">
        <v>1</v>
      </c>
      <c r="I54" s="16">
        <v>53</v>
      </c>
      <c r="K54" s="16">
        <f t="shared" si="9"/>
        <v>-9881751.0462702699</v>
      </c>
      <c r="L54" s="16">
        <f t="shared" si="10"/>
        <v>477929.99944947369</v>
      </c>
      <c r="M54" s="16">
        <f t="shared" si="11"/>
        <v>53362.476622924631</v>
      </c>
      <c r="N54" s="16">
        <f t="shared" si="12"/>
        <v>27247804.954767898</v>
      </c>
      <c r="O54" s="16">
        <f t="shared" si="13"/>
        <v>21637463.048462603</v>
      </c>
      <c r="P54" s="16">
        <f t="shared" si="14"/>
        <v>-9549362.8250096999</v>
      </c>
      <c r="Q54" s="16">
        <f t="shared" si="15"/>
        <v>1046980.80700682</v>
      </c>
      <c r="R54" s="16">
        <f t="shared" si="16"/>
        <v>-1452197.113513666</v>
      </c>
      <c r="S54" s="16">
        <f t="shared" si="17"/>
        <v>29580230.301516086</v>
      </c>
    </row>
    <row r="55" spans="1:19">
      <c r="A55" s="17">
        <v>39965</v>
      </c>
      <c r="B55" s="18">
        <v>27805448.272619553</v>
      </c>
      <c r="C55" s="16">
        <v>49.7</v>
      </c>
      <c r="D55" s="16">
        <v>35.5</v>
      </c>
      <c r="E55" s="16">
        <v>252.2</v>
      </c>
      <c r="F55" s="16">
        <v>22</v>
      </c>
      <c r="G55" s="16">
        <v>22</v>
      </c>
      <c r="H55" s="16">
        <v>0</v>
      </c>
      <c r="I55" s="16">
        <v>54</v>
      </c>
      <c r="K55" s="16">
        <f t="shared" si="9"/>
        <v>-9881751.0462702699</v>
      </c>
      <c r="L55" s="16">
        <f t="shared" si="10"/>
        <v>151390.19103020296</v>
      </c>
      <c r="M55" s="16">
        <f t="shared" si="11"/>
        <v>611086.4258431691</v>
      </c>
      <c r="N55" s="16">
        <f t="shared" si="12"/>
        <v>27720437.311788879</v>
      </c>
      <c r="O55" s="16">
        <f t="shared" si="13"/>
        <v>23801209.353308864</v>
      </c>
      <c r="P55" s="16">
        <f t="shared" si="14"/>
        <v>-10004094.3881054</v>
      </c>
      <c r="Q55" s="16">
        <f t="shared" si="15"/>
        <v>0</v>
      </c>
      <c r="R55" s="16">
        <f t="shared" si="16"/>
        <v>-1479597.0590516597</v>
      </c>
      <c r="S55" s="16">
        <f t="shared" si="17"/>
        <v>30918680.788543787</v>
      </c>
    </row>
    <row r="56" spans="1:19">
      <c r="A56" s="17">
        <v>39995</v>
      </c>
      <c r="B56" s="19">
        <v>28020880.106031932</v>
      </c>
      <c r="C56" s="16">
        <v>20.2</v>
      </c>
      <c r="D56" s="16">
        <v>29.4</v>
      </c>
      <c r="E56" s="16">
        <v>256</v>
      </c>
      <c r="F56" s="16">
        <v>22</v>
      </c>
      <c r="G56" s="16">
        <v>23</v>
      </c>
      <c r="H56" s="16">
        <v>0</v>
      </c>
      <c r="I56" s="16">
        <v>55</v>
      </c>
      <c r="K56" s="16">
        <f t="shared" si="9"/>
        <v>-9881751.0462702699</v>
      </c>
      <c r="L56" s="16">
        <f t="shared" si="10"/>
        <v>61530.822108855114</v>
      </c>
      <c r="M56" s="16">
        <f t="shared" si="11"/>
        <v>506082.84281096258</v>
      </c>
      <c r="N56" s="16">
        <f t="shared" si="12"/>
        <v>28138112.417993471</v>
      </c>
      <c r="O56" s="16">
        <f t="shared" si="13"/>
        <v>23801209.353308864</v>
      </c>
      <c r="P56" s="16">
        <f t="shared" si="14"/>
        <v>-10458825.9512011</v>
      </c>
      <c r="Q56" s="16">
        <f t="shared" si="15"/>
        <v>0</v>
      </c>
      <c r="R56" s="16">
        <f t="shared" si="16"/>
        <v>-1506997.0045896533</v>
      </c>
      <c r="S56" s="16">
        <f t="shared" si="17"/>
        <v>30659361.43416113</v>
      </c>
    </row>
    <row r="57" spans="1:19">
      <c r="A57" s="17">
        <v>40026</v>
      </c>
      <c r="B57" s="18">
        <v>30298754.52771467</v>
      </c>
      <c r="C57" s="16">
        <v>17.899999999999999</v>
      </c>
      <c r="D57" s="16">
        <v>71.900000000000006</v>
      </c>
      <c r="E57" s="16">
        <v>257.10000000000002</v>
      </c>
      <c r="F57" s="16">
        <v>20</v>
      </c>
      <c r="G57" s="16">
        <v>21</v>
      </c>
      <c r="H57" s="16">
        <v>0</v>
      </c>
      <c r="I57" s="16">
        <v>56</v>
      </c>
      <c r="K57" s="16">
        <f t="shared" si="9"/>
        <v>-9881751.0462702699</v>
      </c>
      <c r="L57" s="16">
        <f t="shared" si="10"/>
        <v>54524.8374132924</v>
      </c>
      <c r="M57" s="16">
        <f t="shared" si="11"/>
        <v>1237665.1836091229</v>
      </c>
      <c r="N57" s="16">
        <f t="shared" si="12"/>
        <v>28259018.369789541</v>
      </c>
      <c r="O57" s="16">
        <f t="shared" si="13"/>
        <v>21637463.048462603</v>
      </c>
      <c r="P57" s="16">
        <f t="shared" si="14"/>
        <v>-9549362.8250096999</v>
      </c>
      <c r="Q57" s="16">
        <f t="shared" si="15"/>
        <v>0</v>
      </c>
      <c r="R57" s="16">
        <f t="shared" si="16"/>
        <v>-1534396.9501276473</v>
      </c>
      <c r="S57" s="16">
        <f t="shared" si="17"/>
        <v>30223160.617866937</v>
      </c>
    </row>
    <row r="58" spans="1:19">
      <c r="A58" s="17">
        <v>40057</v>
      </c>
      <c r="B58" s="18">
        <v>30031126.612114679</v>
      </c>
      <c r="C58" s="16">
        <v>71.2</v>
      </c>
      <c r="D58" s="16">
        <v>15.9</v>
      </c>
      <c r="E58" s="16">
        <v>254.1</v>
      </c>
      <c r="F58" s="16">
        <v>21</v>
      </c>
      <c r="G58" s="16">
        <v>22</v>
      </c>
      <c r="H58" s="16">
        <v>1</v>
      </c>
      <c r="I58" s="16">
        <v>57</v>
      </c>
      <c r="K58" s="16">
        <f t="shared" si="9"/>
        <v>-9881751.0462702699</v>
      </c>
      <c r="L58" s="16">
        <f t="shared" si="10"/>
        <v>216880.91753220221</v>
      </c>
      <c r="M58" s="16">
        <f t="shared" si="11"/>
        <v>273697.86396919406</v>
      </c>
      <c r="N58" s="16">
        <f t="shared" si="12"/>
        <v>27929274.864891175</v>
      </c>
      <c r="O58" s="16">
        <f t="shared" si="13"/>
        <v>22719336.200885732</v>
      </c>
      <c r="P58" s="16">
        <f t="shared" si="14"/>
        <v>-10004094.3881054</v>
      </c>
      <c r="Q58" s="16">
        <f t="shared" si="15"/>
        <v>1046980.80700682</v>
      </c>
      <c r="R58" s="16">
        <f t="shared" si="16"/>
        <v>-1561796.8956656409</v>
      </c>
      <c r="S58" s="16">
        <f t="shared" si="17"/>
        <v>30738528.32424381</v>
      </c>
    </row>
    <row r="59" spans="1:19">
      <c r="A59" s="17">
        <v>40087</v>
      </c>
      <c r="B59" s="18">
        <v>30792023.504983552</v>
      </c>
      <c r="C59" s="16">
        <v>301.2</v>
      </c>
      <c r="D59" s="16">
        <v>0</v>
      </c>
      <c r="E59" s="16">
        <v>250.7</v>
      </c>
      <c r="F59" s="16">
        <v>21</v>
      </c>
      <c r="G59" s="16">
        <v>22</v>
      </c>
      <c r="H59" s="16">
        <v>1</v>
      </c>
      <c r="I59" s="16">
        <v>58</v>
      </c>
      <c r="K59" s="16">
        <f t="shared" si="9"/>
        <v>-9881751.0462702699</v>
      </c>
      <c r="L59" s="16">
        <f t="shared" si="10"/>
        <v>917479.3870884733</v>
      </c>
      <c r="M59" s="16">
        <f t="shared" si="11"/>
        <v>0</v>
      </c>
      <c r="N59" s="16">
        <f t="shared" si="12"/>
        <v>27555565.559339698</v>
      </c>
      <c r="O59" s="16">
        <f t="shared" si="13"/>
        <v>22719336.200885732</v>
      </c>
      <c r="P59" s="16">
        <f t="shared" si="14"/>
        <v>-10004094.3881054</v>
      </c>
      <c r="Q59" s="16">
        <f t="shared" si="15"/>
        <v>1046980.80700682</v>
      </c>
      <c r="R59" s="16">
        <f t="shared" si="16"/>
        <v>-1589196.8412036346</v>
      </c>
      <c r="S59" s="16">
        <f t="shared" si="17"/>
        <v>30764319.678741422</v>
      </c>
    </row>
    <row r="60" spans="1:19">
      <c r="A60" s="17">
        <v>40118</v>
      </c>
      <c r="B60" s="18">
        <v>30321482.124312438</v>
      </c>
      <c r="C60" s="16">
        <v>356.7</v>
      </c>
      <c r="D60" s="16">
        <v>0</v>
      </c>
      <c r="E60" s="16">
        <v>248.4</v>
      </c>
      <c r="F60" s="16">
        <v>21</v>
      </c>
      <c r="G60" s="16">
        <v>21</v>
      </c>
      <c r="H60" s="16">
        <v>1</v>
      </c>
      <c r="I60" s="16">
        <v>59</v>
      </c>
      <c r="K60" s="16">
        <f t="shared" si="9"/>
        <v>-9881751.0462702699</v>
      </c>
      <c r="L60" s="16">
        <f t="shared" si="10"/>
        <v>1086536.8438727041</v>
      </c>
      <c r="M60" s="16">
        <f t="shared" si="11"/>
        <v>0</v>
      </c>
      <c r="N60" s="16">
        <f t="shared" si="12"/>
        <v>27302762.205584291</v>
      </c>
      <c r="O60" s="16">
        <f t="shared" si="13"/>
        <v>22719336.200885732</v>
      </c>
      <c r="P60" s="16">
        <f t="shared" si="14"/>
        <v>-9549362.8250096999</v>
      </c>
      <c r="Q60" s="16">
        <f t="shared" si="15"/>
        <v>1046980.80700682</v>
      </c>
      <c r="R60" s="16">
        <f t="shared" si="16"/>
        <v>-1616596.7867416283</v>
      </c>
      <c r="S60" s="16">
        <f t="shared" si="17"/>
        <v>31107905.399327952</v>
      </c>
    </row>
    <row r="61" spans="1:19">
      <c r="A61" s="17">
        <v>40148</v>
      </c>
      <c r="B61" s="18">
        <v>28853077.940910172</v>
      </c>
      <c r="C61" s="16">
        <v>637.29999999999995</v>
      </c>
      <c r="D61" s="16">
        <v>0</v>
      </c>
      <c r="E61" s="16">
        <v>249.8</v>
      </c>
      <c r="F61" s="16">
        <v>21</v>
      </c>
      <c r="G61" s="16">
        <v>23</v>
      </c>
      <c r="H61" s="16">
        <v>0</v>
      </c>
      <c r="I61" s="16">
        <v>60</v>
      </c>
      <c r="K61" s="16">
        <f t="shared" si="9"/>
        <v>-9881751.0462702699</v>
      </c>
      <c r="L61" s="16">
        <f t="shared" si="10"/>
        <v>1941266.9767313546</v>
      </c>
      <c r="M61" s="16">
        <f t="shared" si="11"/>
        <v>0</v>
      </c>
      <c r="N61" s="16">
        <f t="shared" si="12"/>
        <v>27456642.507870194</v>
      </c>
      <c r="O61" s="16">
        <f t="shared" si="13"/>
        <v>22719336.200885732</v>
      </c>
      <c r="P61" s="16">
        <f t="shared" si="14"/>
        <v>-10458825.9512011</v>
      </c>
      <c r="Q61" s="16">
        <f t="shared" si="15"/>
        <v>0</v>
      </c>
      <c r="R61" s="16">
        <f t="shared" si="16"/>
        <v>-1643996.732279622</v>
      </c>
      <c r="S61" s="16">
        <f t="shared" si="17"/>
        <v>30132671.955736283</v>
      </c>
    </row>
    <row r="62" spans="1:19">
      <c r="A62" s="17">
        <v>40179</v>
      </c>
      <c r="B62" s="18">
        <v>30374399.927864909</v>
      </c>
      <c r="C62" s="16">
        <v>733.1</v>
      </c>
      <c r="D62" s="16">
        <v>0</v>
      </c>
      <c r="E62" s="16">
        <v>246.8</v>
      </c>
      <c r="F62" s="16">
        <v>20</v>
      </c>
      <c r="G62" s="16">
        <v>21</v>
      </c>
      <c r="H62" s="16">
        <v>0</v>
      </c>
      <c r="I62" s="16">
        <v>61</v>
      </c>
      <c r="K62" s="16">
        <f t="shared" si="9"/>
        <v>-9881751.0462702699</v>
      </c>
      <c r="L62" s="16">
        <f t="shared" si="10"/>
        <v>2233081.4697030541</v>
      </c>
      <c r="M62" s="16">
        <f t="shared" si="11"/>
        <v>0</v>
      </c>
      <c r="N62" s="16">
        <f t="shared" si="12"/>
        <v>27126899.002971832</v>
      </c>
      <c r="O62" s="16">
        <f t="shared" si="13"/>
        <v>21637463.048462603</v>
      </c>
      <c r="P62" s="16">
        <f t="shared" si="14"/>
        <v>-9549362.8250096999</v>
      </c>
      <c r="Q62" s="16">
        <f t="shared" si="15"/>
        <v>0</v>
      </c>
      <c r="R62" s="16">
        <f t="shared" si="16"/>
        <v>-1671396.6778176157</v>
      </c>
      <c r="S62" s="16">
        <f t="shared" si="17"/>
        <v>29894932.972039908</v>
      </c>
    </row>
    <row r="63" spans="1:19">
      <c r="A63" s="17">
        <v>40210</v>
      </c>
      <c r="B63" s="19">
        <v>28081042.947897345</v>
      </c>
      <c r="C63" s="16">
        <v>633.4</v>
      </c>
      <c r="D63" s="16">
        <v>0</v>
      </c>
      <c r="E63" s="16">
        <v>245.4</v>
      </c>
      <c r="F63" s="16">
        <v>19</v>
      </c>
      <c r="G63" s="16">
        <v>20</v>
      </c>
      <c r="H63" s="16">
        <v>0</v>
      </c>
      <c r="I63" s="16">
        <v>62</v>
      </c>
      <c r="K63" s="16">
        <f t="shared" si="9"/>
        <v>-9881751.0462702699</v>
      </c>
      <c r="L63" s="16">
        <f t="shared" si="10"/>
        <v>1929387.2635519223</v>
      </c>
      <c r="M63" s="16">
        <f t="shared" si="11"/>
        <v>0</v>
      </c>
      <c r="N63" s="16">
        <f t="shared" si="12"/>
        <v>26973018.70068593</v>
      </c>
      <c r="O63" s="16">
        <f t="shared" si="13"/>
        <v>20555589.896039471</v>
      </c>
      <c r="P63" s="16">
        <f t="shared" si="14"/>
        <v>-9094631.2619139999</v>
      </c>
      <c r="Q63" s="16">
        <f t="shared" si="15"/>
        <v>0</v>
      </c>
      <c r="R63" s="16">
        <f t="shared" si="16"/>
        <v>-1698796.6233556094</v>
      </c>
      <c r="S63" s="16">
        <f t="shared" si="17"/>
        <v>28782816.928737443</v>
      </c>
    </row>
    <row r="64" spans="1:19">
      <c r="A64" s="17">
        <v>40238</v>
      </c>
      <c r="B64" s="18">
        <v>31106132.340711989</v>
      </c>
      <c r="C64" s="16">
        <v>450.2</v>
      </c>
      <c r="D64" s="16">
        <v>0</v>
      </c>
      <c r="E64" s="16">
        <v>242.7</v>
      </c>
      <c r="F64" s="16">
        <v>23</v>
      </c>
      <c r="G64" s="16">
        <v>23</v>
      </c>
      <c r="H64" s="16">
        <v>1</v>
      </c>
      <c r="I64" s="16">
        <v>63</v>
      </c>
      <c r="K64" s="16">
        <f t="shared" si="9"/>
        <v>-9881751.0462702699</v>
      </c>
      <c r="L64" s="16">
        <f t="shared" si="10"/>
        <v>1371345.3521488402</v>
      </c>
      <c r="M64" s="16">
        <f t="shared" si="11"/>
        <v>0</v>
      </c>
      <c r="N64" s="16">
        <f t="shared" si="12"/>
        <v>26676249.546277404</v>
      </c>
      <c r="O64" s="16">
        <f t="shared" si="13"/>
        <v>24883082.505731992</v>
      </c>
      <c r="P64" s="16">
        <f t="shared" si="14"/>
        <v>-10458825.9512011</v>
      </c>
      <c r="Q64" s="16">
        <f t="shared" si="15"/>
        <v>1046980.80700682</v>
      </c>
      <c r="R64" s="16">
        <f t="shared" si="16"/>
        <v>-1726196.568893603</v>
      </c>
      <c r="S64" s="16">
        <f t="shared" si="17"/>
        <v>31910884.644800082</v>
      </c>
    </row>
    <row r="65" spans="1:19">
      <c r="A65" s="17">
        <v>40269</v>
      </c>
      <c r="B65" s="19">
        <v>29031854.548955541</v>
      </c>
      <c r="C65" s="16">
        <v>236.4</v>
      </c>
      <c r="D65" s="16">
        <v>0</v>
      </c>
      <c r="E65" s="16">
        <v>248.3</v>
      </c>
      <c r="F65" s="16">
        <v>20</v>
      </c>
      <c r="G65" s="16">
        <v>22</v>
      </c>
      <c r="H65" s="16">
        <v>1</v>
      </c>
      <c r="I65" s="16">
        <v>64</v>
      </c>
      <c r="K65" s="16">
        <f t="shared" si="9"/>
        <v>-9881751.0462702699</v>
      </c>
      <c r="L65" s="16">
        <f t="shared" si="10"/>
        <v>720093.38349174999</v>
      </c>
      <c r="M65" s="16">
        <f t="shared" si="11"/>
        <v>0</v>
      </c>
      <c r="N65" s="16">
        <f t="shared" si="12"/>
        <v>27291770.755421013</v>
      </c>
      <c r="O65" s="16">
        <f t="shared" si="13"/>
        <v>21637463.048462603</v>
      </c>
      <c r="P65" s="16">
        <f t="shared" si="14"/>
        <v>-10004094.3881054</v>
      </c>
      <c r="Q65" s="16">
        <f t="shared" si="15"/>
        <v>1046980.80700682</v>
      </c>
      <c r="R65" s="16">
        <f t="shared" si="16"/>
        <v>-1753596.5144315967</v>
      </c>
      <c r="S65" s="16">
        <f t="shared" si="17"/>
        <v>29056866.045574926</v>
      </c>
    </row>
    <row r="66" spans="1:19">
      <c r="A66" s="17">
        <v>40299</v>
      </c>
      <c r="B66" s="19">
        <v>30332891.000103939</v>
      </c>
      <c r="C66" s="16">
        <v>121.1</v>
      </c>
      <c r="D66" s="16">
        <v>34.9</v>
      </c>
      <c r="E66" s="16">
        <v>253.5</v>
      </c>
      <c r="F66" s="16">
        <v>20</v>
      </c>
      <c r="G66" s="16">
        <v>21</v>
      </c>
      <c r="H66" s="16">
        <v>1</v>
      </c>
      <c r="I66" s="16">
        <v>65</v>
      </c>
      <c r="K66" s="16">
        <f t="shared" ref="K66:K97" si="18">const</f>
        <v>-9881751.0462702699</v>
      </c>
      <c r="L66" s="16">
        <f t="shared" ref="L66:L97" si="19">LondonHDD*C66</f>
        <v>368880.32462288882</v>
      </c>
      <c r="M66" s="16">
        <f t="shared" ref="M66:M97" si="20">LondonCDD*D66</f>
        <v>600758.20456131268</v>
      </c>
      <c r="N66" s="16">
        <f t="shared" ref="N66:N97" si="21">LONFTE*E66</f>
        <v>27863326.163911503</v>
      </c>
      <c r="O66" s="16">
        <f t="shared" ref="O66:O97" si="22">PeakDays*F66</f>
        <v>21637463.048462603</v>
      </c>
      <c r="P66" s="16">
        <f t="shared" ref="P66:P97" si="23">WorkDays*G66</f>
        <v>-9549362.8250096999</v>
      </c>
      <c r="Q66" s="16">
        <f t="shared" ref="Q66:Q97" si="24">Shoulder1*H66</f>
        <v>1046980.80700682</v>
      </c>
      <c r="R66" s="16">
        <f t="shared" ref="R66:R97" si="25">Increment*I66</f>
        <v>-1780996.4599695904</v>
      </c>
      <c r="S66" s="16">
        <f t="shared" ref="S66:S97" si="26">SUM(K66:R66)</f>
        <v>30305298.217315562</v>
      </c>
    </row>
    <row r="67" spans="1:19">
      <c r="A67" s="17">
        <v>40330</v>
      </c>
      <c r="B67" s="18">
        <v>32055991.678814385</v>
      </c>
      <c r="C67" s="16">
        <v>23.6</v>
      </c>
      <c r="D67" s="16">
        <v>57.5</v>
      </c>
      <c r="E67" s="16">
        <v>260</v>
      </c>
      <c r="F67" s="16">
        <v>22</v>
      </c>
      <c r="G67" s="16">
        <v>22</v>
      </c>
      <c r="H67" s="16">
        <v>0</v>
      </c>
      <c r="I67" s="16">
        <v>66</v>
      </c>
      <c r="K67" s="16">
        <f t="shared" si="18"/>
        <v>-9881751.0462702699</v>
      </c>
      <c r="L67" s="16">
        <f t="shared" si="19"/>
        <v>71887.495137078266</v>
      </c>
      <c r="M67" s="16">
        <f t="shared" si="20"/>
        <v>989787.87284456962</v>
      </c>
      <c r="N67" s="16">
        <f t="shared" si="21"/>
        <v>28577770.42452462</v>
      </c>
      <c r="O67" s="16">
        <f t="shared" si="22"/>
        <v>23801209.353308864</v>
      </c>
      <c r="P67" s="16">
        <f t="shared" si="23"/>
        <v>-10004094.3881054</v>
      </c>
      <c r="Q67" s="16">
        <f t="shared" si="24"/>
        <v>0</v>
      </c>
      <c r="R67" s="16">
        <f t="shared" si="25"/>
        <v>-1808396.4055075841</v>
      </c>
      <c r="S67" s="16">
        <f t="shared" si="26"/>
        <v>31746413.305931877</v>
      </c>
    </row>
    <row r="68" spans="1:19">
      <c r="A68" s="17">
        <v>40360</v>
      </c>
      <c r="B68" s="18">
        <v>31434687.972987365</v>
      </c>
      <c r="C68" s="16">
        <v>5.6</v>
      </c>
      <c r="D68" s="16">
        <v>129.69999999999999</v>
      </c>
      <c r="E68" s="16">
        <v>261.7</v>
      </c>
      <c r="F68" s="16">
        <v>21</v>
      </c>
      <c r="G68" s="16">
        <v>22</v>
      </c>
      <c r="H68" s="16">
        <v>0</v>
      </c>
      <c r="I68" s="16">
        <v>67</v>
      </c>
      <c r="K68" s="16">
        <f t="shared" si="18"/>
        <v>-9881751.0462702699</v>
      </c>
      <c r="L68" s="16">
        <f t="shared" si="19"/>
        <v>17058.049693543991</v>
      </c>
      <c r="M68" s="16">
        <f t="shared" si="20"/>
        <v>2232617.1670946204</v>
      </c>
      <c r="N68" s="16">
        <f t="shared" si="21"/>
        <v>28764625.077300355</v>
      </c>
      <c r="O68" s="16">
        <f t="shared" si="22"/>
        <v>22719336.200885732</v>
      </c>
      <c r="P68" s="16">
        <f t="shared" si="23"/>
        <v>-10004094.3881054</v>
      </c>
      <c r="Q68" s="16">
        <f t="shared" si="24"/>
        <v>0</v>
      </c>
      <c r="R68" s="16">
        <f t="shared" si="25"/>
        <v>-1835796.3510455778</v>
      </c>
      <c r="S68" s="16">
        <f t="shared" si="26"/>
        <v>32011994.709552996</v>
      </c>
    </row>
    <row r="69" spans="1:19">
      <c r="A69" s="17">
        <v>40391</v>
      </c>
      <c r="B69" s="19">
        <v>33132054.446981192</v>
      </c>
      <c r="C69" s="16">
        <v>6</v>
      </c>
      <c r="D69" s="16">
        <v>121.7</v>
      </c>
      <c r="E69" s="16">
        <v>259.39999999999998</v>
      </c>
      <c r="F69" s="16">
        <v>21</v>
      </c>
      <c r="G69" s="16">
        <v>22</v>
      </c>
      <c r="H69" s="16">
        <v>0</v>
      </c>
      <c r="I69" s="16">
        <v>68</v>
      </c>
      <c r="K69" s="16">
        <f t="shared" si="18"/>
        <v>-9881751.0462702699</v>
      </c>
      <c r="L69" s="16">
        <f t="shared" si="19"/>
        <v>18276.481814511422</v>
      </c>
      <c r="M69" s="16">
        <f t="shared" si="20"/>
        <v>2094907.5500032024</v>
      </c>
      <c r="N69" s="16">
        <f t="shared" si="21"/>
        <v>28511821.723544944</v>
      </c>
      <c r="O69" s="16">
        <f t="shared" si="22"/>
        <v>22719336.200885732</v>
      </c>
      <c r="P69" s="16">
        <f t="shared" si="23"/>
        <v>-10004094.3881054</v>
      </c>
      <c r="Q69" s="16">
        <f t="shared" si="24"/>
        <v>0</v>
      </c>
      <c r="R69" s="16">
        <f t="shared" si="25"/>
        <v>-1863196.2965835715</v>
      </c>
      <c r="S69" s="16">
        <f t="shared" si="26"/>
        <v>31595300.225289151</v>
      </c>
    </row>
    <row r="70" spans="1:19">
      <c r="A70" s="17">
        <v>40422</v>
      </c>
      <c r="B70" s="19">
        <v>31114045.918627713</v>
      </c>
      <c r="C70" s="16">
        <v>87.9</v>
      </c>
      <c r="D70" s="16">
        <v>24.1</v>
      </c>
      <c r="E70" s="16">
        <v>253.5</v>
      </c>
      <c r="F70" s="16">
        <v>21</v>
      </c>
      <c r="G70" s="16">
        <v>22</v>
      </c>
      <c r="H70" s="16">
        <v>1</v>
      </c>
      <c r="I70" s="16">
        <v>69</v>
      </c>
      <c r="K70" s="16">
        <f t="shared" si="18"/>
        <v>-9881751.0462702699</v>
      </c>
      <c r="L70" s="16">
        <f t="shared" si="19"/>
        <v>267750.45858259231</v>
      </c>
      <c r="M70" s="16">
        <f t="shared" si="20"/>
        <v>414850.22148789791</v>
      </c>
      <c r="N70" s="16">
        <f t="shared" si="21"/>
        <v>27863326.163911503</v>
      </c>
      <c r="O70" s="16">
        <f t="shared" si="22"/>
        <v>22719336.200885732</v>
      </c>
      <c r="P70" s="16">
        <f t="shared" si="23"/>
        <v>-10004094.3881054</v>
      </c>
      <c r="Q70" s="16">
        <f t="shared" si="24"/>
        <v>1046980.80700682</v>
      </c>
      <c r="R70" s="16">
        <f t="shared" si="25"/>
        <v>-1890596.2421215652</v>
      </c>
      <c r="S70" s="16">
        <f t="shared" si="26"/>
        <v>30535802.175377313</v>
      </c>
    </row>
    <row r="71" spans="1:19">
      <c r="A71" s="17">
        <v>40452</v>
      </c>
      <c r="B71" s="18">
        <v>31324725.882925775</v>
      </c>
      <c r="C71" s="16">
        <v>239.5</v>
      </c>
      <c r="D71" s="16">
        <v>0</v>
      </c>
      <c r="E71" s="16">
        <v>248.3</v>
      </c>
      <c r="F71" s="16">
        <v>20</v>
      </c>
      <c r="G71" s="16">
        <v>21</v>
      </c>
      <c r="H71" s="16">
        <v>1</v>
      </c>
      <c r="I71" s="16">
        <v>70</v>
      </c>
      <c r="K71" s="16">
        <f t="shared" si="18"/>
        <v>-9881751.0462702699</v>
      </c>
      <c r="L71" s="16">
        <f t="shared" si="19"/>
        <v>729536.23242924758</v>
      </c>
      <c r="M71" s="16">
        <f t="shared" si="20"/>
        <v>0</v>
      </c>
      <c r="N71" s="16">
        <f t="shared" si="21"/>
        <v>27291770.755421013</v>
      </c>
      <c r="O71" s="16">
        <f t="shared" si="22"/>
        <v>21637463.048462603</v>
      </c>
      <c r="P71" s="16">
        <f t="shared" si="23"/>
        <v>-9549362.8250096999</v>
      </c>
      <c r="Q71" s="16">
        <f t="shared" si="24"/>
        <v>1046980.80700682</v>
      </c>
      <c r="R71" s="16">
        <f t="shared" si="25"/>
        <v>-1917996.1876595588</v>
      </c>
      <c r="S71" s="16">
        <f t="shared" si="26"/>
        <v>29356640.78438016</v>
      </c>
    </row>
    <row r="72" spans="1:19">
      <c r="A72" s="17">
        <v>40483</v>
      </c>
      <c r="B72" s="19">
        <v>31302721.549692102</v>
      </c>
      <c r="C72" s="16">
        <v>413.6</v>
      </c>
      <c r="D72" s="16">
        <v>0</v>
      </c>
      <c r="E72" s="16">
        <v>249.7</v>
      </c>
      <c r="F72" s="16">
        <v>22</v>
      </c>
      <c r="G72" s="16">
        <v>22</v>
      </c>
      <c r="H72" s="16">
        <v>1</v>
      </c>
      <c r="I72" s="16">
        <v>71</v>
      </c>
      <c r="K72" s="16">
        <f t="shared" si="18"/>
        <v>-9881751.0462702699</v>
      </c>
      <c r="L72" s="16">
        <f t="shared" si="19"/>
        <v>1259858.8130803206</v>
      </c>
      <c r="M72" s="16">
        <f t="shared" si="20"/>
        <v>0</v>
      </c>
      <c r="N72" s="16">
        <f t="shared" si="21"/>
        <v>27445651.057706911</v>
      </c>
      <c r="O72" s="16">
        <f t="shared" si="22"/>
        <v>23801209.353308864</v>
      </c>
      <c r="P72" s="16">
        <f t="shared" si="23"/>
        <v>-10004094.3881054</v>
      </c>
      <c r="Q72" s="16">
        <f t="shared" si="24"/>
        <v>1046980.80700682</v>
      </c>
      <c r="R72" s="16">
        <f t="shared" si="25"/>
        <v>-1945396.1331975525</v>
      </c>
      <c r="S72" s="16">
        <f t="shared" si="26"/>
        <v>31722458.463529691</v>
      </c>
    </row>
    <row r="73" spans="1:19">
      <c r="A73" s="17">
        <v>40513</v>
      </c>
      <c r="B73" s="18">
        <v>29162683.79443774</v>
      </c>
      <c r="C73" s="16">
        <v>713.5</v>
      </c>
      <c r="D73" s="16">
        <v>0</v>
      </c>
      <c r="E73" s="16">
        <v>251.5</v>
      </c>
      <c r="F73" s="16">
        <v>21</v>
      </c>
      <c r="G73" s="16">
        <v>23</v>
      </c>
      <c r="H73" s="16">
        <v>0</v>
      </c>
      <c r="I73" s="16">
        <v>72</v>
      </c>
      <c r="K73" s="16">
        <f t="shared" si="18"/>
        <v>-9881751.0462702699</v>
      </c>
      <c r="L73" s="16">
        <f t="shared" si="19"/>
        <v>2173378.2957756501</v>
      </c>
      <c r="M73" s="16">
        <f t="shared" si="20"/>
        <v>0</v>
      </c>
      <c r="N73" s="16">
        <f t="shared" si="21"/>
        <v>27643497.160645928</v>
      </c>
      <c r="O73" s="16">
        <f t="shared" si="22"/>
        <v>22719336.200885732</v>
      </c>
      <c r="P73" s="16">
        <f t="shared" si="23"/>
        <v>-10458825.9512011</v>
      </c>
      <c r="Q73" s="16">
        <f t="shared" si="24"/>
        <v>0</v>
      </c>
      <c r="R73" s="16">
        <f t="shared" si="25"/>
        <v>-1972796.0787355462</v>
      </c>
      <c r="S73" s="16">
        <f t="shared" si="26"/>
        <v>30222838.581100401</v>
      </c>
    </row>
    <row r="74" spans="1:19">
      <c r="A74" s="17">
        <v>40544</v>
      </c>
      <c r="B74" s="18">
        <v>32622453.115325075</v>
      </c>
      <c r="C74" s="16">
        <v>798.8</v>
      </c>
      <c r="D74" s="16">
        <v>0</v>
      </c>
      <c r="E74" s="16">
        <v>251.6</v>
      </c>
      <c r="F74" s="16">
        <v>20</v>
      </c>
      <c r="G74" s="16">
        <v>21</v>
      </c>
      <c r="H74" s="16">
        <v>0</v>
      </c>
      <c r="I74" s="16">
        <v>73</v>
      </c>
      <c r="K74" s="16">
        <f t="shared" si="18"/>
        <v>-9881751.0462702699</v>
      </c>
      <c r="L74" s="16">
        <f t="shared" si="19"/>
        <v>2433208.9455719539</v>
      </c>
      <c r="M74" s="16">
        <f t="shared" si="20"/>
        <v>0</v>
      </c>
      <c r="N74" s="16">
        <f t="shared" si="21"/>
        <v>27654488.610809207</v>
      </c>
      <c r="O74" s="16">
        <f t="shared" si="22"/>
        <v>21637463.048462603</v>
      </c>
      <c r="P74" s="16">
        <f t="shared" si="23"/>
        <v>-9549362.8250096999</v>
      </c>
      <c r="Q74" s="16">
        <f t="shared" si="24"/>
        <v>0</v>
      </c>
      <c r="R74" s="16">
        <f t="shared" si="25"/>
        <v>-2000196.0242735401</v>
      </c>
      <c r="S74" s="16">
        <f t="shared" si="26"/>
        <v>30293850.709290259</v>
      </c>
    </row>
    <row r="75" spans="1:19">
      <c r="A75" s="17">
        <v>40575</v>
      </c>
      <c r="B75" s="18">
        <v>30069138.4645341</v>
      </c>
      <c r="C75" s="16">
        <v>677.8</v>
      </c>
      <c r="D75" s="16">
        <v>0</v>
      </c>
      <c r="E75" s="16">
        <v>250.6</v>
      </c>
      <c r="F75" s="16">
        <v>19</v>
      </c>
      <c r="G75" s="16">
        <v>20</v>
      </c>
      <c r="H75" s="16">
        <v>0</v>
      </c>
      <c r="I75" s="16">
        <v>74</v>
      </c>
      <c r="K75" s="16">
        <f t="shared" si="18"/>
        <v>-9881751.0462702699</v>
      </c>
      <c r="L75" s="16">
        <f t="shared" si="19"/>
        <v>2064633.2289793068</v>
      </c>
      <c r="M75" s="16">
        <f t="shared" si="20"/>
        <v>0</v>
      </c>
      <c r="N75" s="16">
        <f t="shared" si="21"/>
        <v>27544574.10917642</v>
      </c>
      <c r="O75" s="16">
        <f t="shared" si="22"/>
        <v>20555589.896039471</v>
      </c>
      <c r="P75" s="16">
        <f t="shared" si="23"/>
        <v>-9094631.2619139999</v>
      </c>
      <c r="Q75" s="16">
        <f t="shared" si="24"/>
        <v>0</v>
      </c>
      <c r="R75" s="16">
        <f t="shared" si="25"/>
        <v>-2027595.9698115338</v>
      </c>
      <c r="S75" s="16">
        <f t="shared" si="26"/>
        <v>29160818.956199396</v>
      </c>
    </row>
    <row r="76" spans="1:19">
      <c r="A76" s="17">
        <v>40603</v>
      </c>
      <c r="B76" s="19">
        <v>33521993.988199789</v>
      </c>
      <c r="C76" s="16">
        <v>599.6</v>
      </c>
      <c r="D76" s="16">
        <v>0</v>
      </c>
      <c r="E76" s="16">
        <v>251.7</v>
      </c>
      <c r="F76" s="16">
        <v>23</v>
      </c>
      <c r="G76" s="16">
        <v>23</v>
      </c>
      <c r="H76" s="16">
        <v>1</v>
      </c>
      <c r="I76" s="16">
        <v>75</v>
      </c>
      <c r="K76" s="16">
        <f t="shared" si="18"/>
        <v>-9881751.0462702699</v>
      </c>
      <c r="L76" s="16">
        <f t="shared" si="19"/>
        <v>1826429.7493301749</v>
      </c>
      <c r="M76" s="16">
        <f t="shared" si="20"/>
        <v>0</v>
      </c>
      <c r="N76" s="16">
        <f t="shared" si="21"/>
        <v>27665480.060972486</v>
      </c>
      <c r="O76" s="16">
        <f t="shared" si="22"/>
        <v>24883082.505731992</v>
      </c>
      <c r="P76" s="16">
        <f t="shared" si="23"/>
        <v>-10458825.9512011</v>
      </c>
      <c r="Q76" s="16">
        <f t="shared" si="24"/>
        <v>1046980.80700682</v>
      </c>
      <c r="R76" s="16">
        <f t="shared" si="25"/>
        <v>-2054995.9153495275</v>
      </c>
      <c r="S76" s="16">
        <f t="shared" si="26"/>
        <v>33026400.210220575</v>
      </c>
    </row>
    <row r="77" spans="1:19">
      <c r="A77" s="17">
        <v>40634</v>
      </c>
      <c r="B77" s="18">
        <v>29790483.970162548</v>
      </c>
      <c r="C77" s="16">
        <v>330.4</v>
      </c>
      <c r="D77" s="16">
        <v>0</v>
      </c>
      <c r="E77" s="16">
        <v>255.1</v>
      </c>
      <c r="F77" s="16">
        <v>19</v>
      </c>
      <c r="G77" s="16">
        <v>21</v>
      </c>
      <c r="H77" s="16">
        <v>1</v>
      </c>
      <c r="I77" s="16">
        <v>76</v>
      </c>
      <c r="K77" s="16">
        <f t="shared" si="18"/>
        <v>-9881751.0462702699</v>
      </c>
      <c r="L77" s="16">
        <f t="shared" si="19"/>
        <v>1006424.9319190956</v>
      </c>
      <c r="M77" s="16">
        <f t="shared" si="20"/>
        <v>0</v>
      </c>
      <c r="N77" s="16">
        <f t="shared" si="21"/>
        <v>28039189.366523962</v>
      </c>
      <c r="O77" s="16">
        <f t="shared" si="22"/>
        <v>20555589.896039471</v>
      </c>
      <c r="P77" s="16">
        <f t="shared" si="23"/>
        <v>-9549362.8250096999</v>
      </c>
      <c r="Q77" s="16">
        <f t="shared" si="24"/>
        <v>1046980.80700682</v>
      </c>
      <c r="R77" s="16">
        <f t="shared" si="25"/>
        <v>-2082395.8608875212</v>
      </c>
      <c r="S77" s="16">
        <f t="shared" si="26"/>
        <v>29134675.269321863</v>
      </c>
    </row>
    <row r="78" spans="1:19">
      <c r="A78" s="17">
        <v>40664</v>
      </c>
      <c r="B78" s="19">
        <v>30514888.89513151</v>
      </c>
      <c r="C78" s="16">
        <v>126.4</v>
      </c>
      <c r="D78" s="16">
        <v>17.399999999999999</v>
      </c>
      <c r="E78" s="16">
        <v>257.5</v>
      </c>
      <c r="F78" s="16">
        <v>21</v>
      </c>
      <c r="G78" s="16">
        <v>22</v>
      </c>
      <c r="H78" s="16">
        <v>1</v>
      </c>
      <c r="I78" s="16">
        <v>77</v>
      </c>
      <c r="K78" s="16">
        <f t="shared" si="18"/>
        <v>-9881751.0462702699</v>
      </c>
      <c r="L78" s="16">
        <f t="shared" si="19"/>
        <v>385024.55022570729</v>
      </c>
      <c r="M78" s="16">
        <f t="shared" si="20"/>
        <v>299518.41717383498</v>
      </c>
      <c r="N78" s="16">
        <f t="shared" si="21"/>
        <v>28302984.170442652</v>
      </c>
      <c r="O78" s="16">
        <f t="shared" si="22"/>
        <v>22719336.200885732</v>
      </c>
      <c r="P78" s="16">
        <f t="shared" si="23"/>
        <v>-10004094.3881054</v>
      </c>
      <c r="Q78" s="16">
        <f t="shared" si="24"/>
        <v>1046980.80700682</v>
      </c>
      <c r="R78" s="16">
        <f t="shared" si="25"/>
        <v>-2109795.8064255146</v>
      </c>
      <c r="S78" s="16">
        <f t="shared" si="26"/>
        <v>30758202.904933561</v>
      </c>
    </row>
    <row r="79" spans="1:19">
      <c r="A79" s="17">
        <v>40695</v>
      </c>
      <c r="B79" s="18">
        <v>31332686.678045858</v>
      </c>
      <c r="C79" s="16">
        <v>27</v>
      </c>
      <c r="D79" s="16">
        <v>39.6</v>
      </c>
      <c r="E79" s="16">
        <v>258.8</v>
      </c>
      <c r="F79" s="16">
        <v>22</v>
      </c>
      <c r="G79" s="16">
        <v>22</v>
      </c>
      <c r="H79" s="16">
        <v>0</v>
      </c>
      <c r="I79" s="16">
        <v>78</v>
      </c>
      <c r="K79" s="16">
        <f t="shared" si="18"/>
        <v>-9881751.0462702699</v>
      </c>
      <c r="L79" s="16">
        <f t="shared" si="19"/>
        <v>82244.168165301395</v>
      </c>
      <c r="M79" s="16">
        <f t="shared" si="20"/>
        <v>681662.60460252105</v>
      </c>
      <c r="N79" s="16">
        <f t="shared" si="21"/>
        <v>28445873.022565275</v>
      </c>
      <c r="O79" s="16">
        <f t="shared" si="22"/>
        <v>23801209.353308864</v>
      </c>
      <c r="P79" s="16">
        <f t="shared" si="23"/>
        <v>-10004094.3881054</v>
      </c>
      <c r="Q79" s="16">
        <f t="shared" si="24"/>
        <v>0</v>
      </c>
      <c r="R79" s="16">
        <f t="shared" si="25"/>
        <v>-2137195.7519635083</v>
      </c>
      <c r="S79" s="16">
        <f t="shared" si="26"/>
        <v>30987947.962302785</v>
      </c>
    </row>
    <row r="80" spans="1:19">
      <c r="A80" s="17">
        <v>40725</v>
      </c>
      <c r="B80" s="18">
        <v>31048378.097471207</v>
      </c>
      <c r="C80" s="16">
        <v>0</v>
      </c>
      <c r="D80" s="16">
        <v>160.9</v>
      </c>
      <c r="E80" s="16">
        <v>261.3</v>
      </c>
      <c r="F80" s="16">
        <v>20</v>
      </c>
      <c r="G80" s="16">
        <v>21</v>
      </c>
      <c r="H80" s="16">
        <v>0</v>
      </c>
      <c r="I80" s="16">
        <v>79</v>
      </c>
      <c r="K80" s="16">
        <f t="shared" si="18"/>
        <v>-9881751.0462702699</v>
      </c>
      <c r="L80" s="16">
        <f t="shared" si="19"/>
        <v>0</v>
      </c>
      <c r="M80" s="16">
        <f t="shared" si="20"/>
        <v>2769684.6737511526</v>
      </c>
      <c r="N80" s="16">
        <f t="shared" si="21"/>
        <v>28720659.276647244</v>
      </c>
      <c r="O80" s="16">
        <f t="shared" si="22"/>
        <v>21637463.048462603</v>
      </c>
      <c r="P80" s="16">
        <f t="shared" si="23"/>
        <v>-9549362.8250096999</v>
      </c>
      <c r="Q80" s="16">
        <f t="shared" si="24"/>
        <v>0</v>
      </c>
      <c r="R80" s="16">
        <f t="shared" si="25"/>
        <v>-2164595.697501502</v>
      </c>
      <c r="S80" s="16">
        <f t="shared" si="26"/>
        <v>31532097.430079527</v>
      </c>
    </row>
    <row r="81" spans="1:19">
      <c r="A81" s="17">
        <v>40756</v>
      </c>
      <c r="B81" s="18">
        <v>33761562.440655842</v>
      </c>
      <c r="C81" s="16">
        <v>1.5</v>
      </c>
      <c r="D81" s="16">
        <v>82.9</v>
      </c>
      <c r="E81" s="16">
        <v>263.60000000000002</v>
      </c>
      <c r="F81" s="16">
        <v>22</v>
      </c>
      <c r="G81" s="16">
        <v>23</v>
      </c>
      <c r="H81" s="16">
        <v>0</v>
      </c>
      <c r="I81" s="16">
        <v>80</v>
      </c>
      <c r="K81" s="16">
        <f t="shared" si="18"/>
        <v>-9881751.0462702699</v>
      </c>
      <c r="L81" s="16">
        <f t="shared" si="19"/>
        <v>4569.1204536278556</v>
      </c>
      <c r="M81" s="16">
        <f t="shared" si="20"/>
        <v>1427015.9071098231</v>
      </c>
      <c r="N81" s="16">
        <f t="shared" si="21"/>
        <v>28973462.630402654</v>
      </c>
      <c r="O81" s="16">
        <f t="shared" si="22"/>
        <v>23801209.353308864</v>
      </c>
      <c r="P81" s="16">
        <f t="shared" si="23"/>
        <v>-10458825.9512011</v>
      </c>
      <c r="Q81" s="16">
        <f t="shared" si="24"/>
        <v>0</v>
      </c>
      <c r="R81" s="16">
        <f t="shared" si="25"/>
        <v>-2191995.6430394957</v>
      </c>
      <c r="S81" s="16">
        <f t="shared" si="26"/>
        <v>31673684.370764107</v>
      </c>
    </row>
    <row r="82" spans="1:19">
      <c r="A82" s="17">
        <v>40787</v>
      </c>
      <c r="B82" s="18">
        <v>31947935.858446322</v>
      </c>
      <c r="C82" s="16">
        <v>71.900000000000006</v>
      </c>
      <c r="D82" s="16">
        <v>29</v>
      </c>
      <c r="E82" s="16">
        <v>264.8</v>
      </c>
      <c r="F82" s="16">
        <v>21</v>
      </c>
      <c r="G82" s="16">
        <v>22</v>
      </c>
      <c r="H82" s="16">
        <v>1</v>
      </c>
      <c r="I82" s="16">
        <v>81</v>
      </c>
      <c r="K82" s="16">
        <f t="shared" si="18"/>
        <v>-9881751.0462702699</v>
      </c>
      <c r="L82" s="16">
        <f t="shared" si="19"/>
        <v>219013.17374389523</v>
      </c>
      <c r="M82" s="16">
        <f t="shared" si="20"/>
        <v>499197.36195639166</v>
      </c>
      <c r="N82" s="16">
        <f t="shared" si="21"/>
        <v>29105360.032361999</v>
      </c>
      <c r="O82" s="16">
        <f t="shared" si="22"/>
        <v>22719336.200885732</v>
      </c>
      <c r="P82" s="16">
        <f t="shared" si="23"/>
        <v>-10004094.3881054</v>
      </c>
      <c r="Q82" s="16">
        <f t="shared" si="24"/>
        <v>1046980.80700682</v>
      </c>
      <c r="R82" s="16">
        <f t="shared" si="25"/>
        <v>-2219395.5885774898</v>
      </c>
      <c r="S82" s="16">
        <f t="shared" si="26"/>
        <v>31484646.553001683</v>
      </c>
    </row>
    <row r="83" spans="1:19">
      <c r="A83" s="17">
        <v>40817</v>
      </c>
      <c r="B83" s="19">
        <v>32934221.898680408</v>
      </c>
      <c r="C83" s="16">
        <v>234.6</v>
      </c>
      <c r="D83" s="16">
        <v>0</v>
      </c>
      <c r="E83" s="16">
        <v>260.3</v>
      </c>
      <c r="F83" s="16">
        <v>20</v>
      </c>
      <c r="G83" s="16">
        <v>21</v>
      </c>
      <c r="H83" s="16">
        <v>1</v>
      </c>
      <c r="I83" s="16">
        <v>82</v>
      </c>
      <c r="K83" s="16">
        <f t="shared" si="18"/>
        <v>-9881751.0462702699</v>
      </c>
      <c r="L83" s="16">
        <f t="shared" si="19"/>
        <v>714610.43894739659</v>
      </c>
      <c r="M83" s="16">
        <f t="shared" si="20"/>
        <v>0</v>
      </c>
      <c r="N83" s="16">
        <f t="shared" si="21"/>
        <v>28610744.775014456</v>
      </c>
      <c r="O83" s="16">
        <f t="shared" si="22"/>
        <v>21637463.048462603</v>
      </c>
      <c r="P83" s="16">
        <f t="shared" si="23"/>
        <v>-9549362.8250096999</v>
      </c>
      <c r="Q83" s="16">
        <f t="shared" si="24"/>
        <v>1046980.80700682</v>
      </c>
      <c r="R83" s="16">
        <f t="shared" si="25"/>
        <v>-2246795.5341154835</v>
      </c>
      <c r="S83" s="16">
        <f t="shared" si="26"/>
        <v>30331889.664035827</v>
      </c>
    </row>
    <row r="84" spans="1:19">
      <c r="A84" s="17">
        <v>40848</v>
      </c>
      <c r="B84" s="18">
        <v>32118203.797977068</v>
      </c>
      <c r="C84" s="16">
        <v>347.9</v>
      </c>
      <c r="D84" s="16">
        <v>0</v>
      </c>
      <c r="E84" s="16">
        <v>254.2</v>
      </c>
      <c r="F84" s="16">
        <v>22</v>
      </c>
      <c r="G84" s="16">
        <v>22</v>
      </c>
      <c r="H84" s="16">
        <v>1</v>
      </c>
      <c r="I84" s="16">
        <v>83</v>
      </c>
      <c r="K84" s="16">
        <f t="shared" si="18"/>
        <v>-9881751.0462702699</v>
      </c>
      <c r="L84" s="16">
        <f t="shared" si="19"/>
        <v>1059731.3372114205</v>
      </c>
      <c r="M84" s="16">
        <f t="shared" si="20"/>
        <v>0</v>
      </c>
      <c r="N84" s="16">
        <f t="shared" si="21"/>
        <v>27940266.315054454</v>
      </c>
      <c r="O84" s="16">
        <f t="shared" si="22"/>
        <v>23801209.353308864</v>
      </c>
      <c r="P84" s="16">
        <f t="shared" si="23"/>
        <v>-10004094.3881054</v>
      </c>
      <c r="Q84" s="16">
        <f t="shared" si="24"/>
        <v>1046980.80700682</v>
      </c>
      <c r="R84" s="16">
        <f t="shared" si="25"/>
        <v>-2274195.4796534772</v>
      </c>
      <c r="S84" s="16">
        <f t="shared" si="26"/>
        <v>31688146.89855241</v>
      </c>
    </row>
    <row r="85" spans="1:19">
      <c r="A85" s="17">
        <v>40878</v>
      </c>
      <c r="B85" s="18">
        <v>29560112.105370279</v>
      </c>
      <c r="C85" s="16">
        <v>548.4</v>
      </c>
      <c r="D85" s="16">
        <v>0</v>
      </c>
      <c r="E85" s="16">
        <v>252.5</v>
      </c>
      <c r="F85" s="16">
        <v>20</v>
      </c>
      <c r="G85" s="16">
        <v>22</v>
      </c>
      <c r="H85" s="16">
        <v>0</v>
      </c>
      <c r="I85" s="16">
        <v>84</v>
      </c>
      <c r="K85" s="16">
        <f t="shared" si="18"/>
        <v>-9881751.0462702699</v>
      </c>
      <c r="L85" s="16">
        <f t="shared" si="19"/>
        <v>1670470.4378463437</v>
      </c>
      <c r="M85" s="16">
        <f t="shared" si="20"/>
        <v>0</v>
      </c>
      <c r="N85" s="16">
        <f t="shared" si="21"/>
        <v>27753411.662278716</v>
      </c>
      <c r="O85" s="16">
        <f t="shared" si="22"/>
        <v>21637463.048462603</v>
      </c>
      <c r="P85" s="16">
        <f t="shared" si="23"/>
        <v>-10004094.3881054</v>
      </c>
      <c r="Q85" s="16">
        <f t="shared" si="24"/>
        <v>0</v>
      </c>
      <c r="R85" s="16">
        <f t="shared" si="25"/>
        <v>-2301595.4251914709</v>
      </c>
      <c r="S85" s="16">
        <f t="shared" si="26"/>
        <v>28873904.289020523</v>
      </c>
    </row>
    <row r="86" spans="1:19">
      <c r="A86" s="17">
        <v>40909</v>
      </c>
      <c r="B86" s="18">
        <v>33097914.661556832</v>
      </c>
      <c r="C86" s="16">
        <v>644.79999999999995</v>
      </c>
      <c r="D86" s="16">
        <v>0</v>
      </c>
      <c r="E86" s="16">
        <v>250.9</v>
      </c>
      <c r="F86" s="16">
        <v>21</v>
      </c>
      <c r="G86" s="16">
        <v>22</v>
      </c>
      <c r="H86" s="16">
        <v>0</v>
      </c>
      <c r="I86" s="16">
        <v>85</v>
      </c>
      <c r="K86" s="16">
        <f t="shared" si="18"/>
        <v>-9881751.0462702699</v>
      </c>
      <c r="L86" s="16">
        <f t="shared" si="19"/>
        <v>1964112.578999494</v>
      </c>
      <c r="M86" s="16">
        <f t="shared" si="20"/>
        <v>0</v>
      </c>
      <c r="N86" s="16">
        <f t="shared" si="21"/>
        <v>27577548.45966626</v>
      </c>
      <c r="O86" s="16">
        <f t="shared" si="22"/>
        <v>22719336.200885732</v>
      </c>
      <c r="P86" s="16">
        <f t="shared" si="23"/>
        <v>-10004094.3881054</v>
      </c>
      <c r="Q86" s="16">
        <f t="shared" si="24"/>
        <v>0</v>
      </c>
      <c r="R86" s="16">
        <f t="shared" si="25"/>
        <v>-2328995.3707294646</v>
      </c>
      <c r="S86" s="16">
        <f t="shared" si="26"/>
        <v>30046156.434446353</v>
      </c>
    </row>
    <row r="87" spans="1:19">
      <c r="A87" s="17">
        <v>40940</v>
      </c>
      <c r="B87" s="18">
        <v>31432067.424907692</v>
      </c>
      <c r="C87" s="16">
        <v>553</v>
      </c>
      <c r="D87" s="16">
        <v>0</v>
      </c>
      <c r="E87" s="16">
        <v>248.9</v>
      </c>
      <c r="F87" s="16">
        <v>20</v>
      </c>
      <c r="G87" s="16">
        <v>21</v>
      </c>
      <c r="H87" s="16">
        <v>0</v>
      </c>
      <c r="I87" s="16">
        <v>86</v>
      </c>
      <c r="K87" s="16">
        <f t="shared" si="18"/>
        <v>-9881751.0462702699</v>
      </c>
      <c r="L87" s="16">
        <f t="shared" si="19"/>
        <v>1684482.4072374695</v>
      </c>
      <c r="M87" s="16">
        <f t="shared" si="20"/>
        <v>0</v>
      </c>
      <c r="N87" s="16">
        <f t="shared" si="21"/>
        <v>27357719.456400685</v>
      </c>
      <c r="O87" s="16">
        <f t="shared" si="22"/>
        <v>21637463.048462603</v>
      </c>
      <c r="P87" s="16">
        <f t="shared" si="23"/>
        <v>-9549362.8250096999</v>
      </c>
      <c r="Q87" s="16">
        <f t="shared" si="24"/>
        <v>0</v>
      </c>
      <c r="R87" s="16">
        <f t="shared" si="25"/>
        <v>-2356395.3162674583</v>
      </c>
      <c r="S87" s="16">
        <f t="shared" si="26"/>
        <v>28892155.724553332</v>
      </c>
    </row>
    <row r="88" spans="1:19">
      <c r="A88" s="17">
        <v>40969</v>
      </c>
      <c r="B88" s="18">
        <v>32610967.549940124</v>
      </c>
      <c r="C88" s="16">
        <v>331.1</v>
      </c>
      <c r="D88" s="16">
        <v>2.2000000000000002</v>
      </c>
      <c r="E88" s="16">
        <v>246.3</v>
      </c>
      <c r="F88" s="16">
        <v>22</v>
      </c>
      <c r="G88" s="16">
        <v>22</v>
      </c>
      <c r="H88" s="16">
        <v>1</v>
      </c>
      <c r="I88" s="16">
        <v>87</v>
      </c>
      <c r="K88" s="16">
        <f t="shared" si="18"/>
        <v>-9881751.0462702699</v>
      </c>
      <c r="L88" s="16">
        <f t="shared" si="19"/>
        <v>1008557.1881307886</v>
      </c>
      <c r="M88" s="16">
        <f t="shared" si="20"/>
        <v>37870.144700140059</v>
      </c>
      <c r="N88" s="16">
        <f t="shared" si="21"/>
        <v>27071941.752155438</v>
      </c>
      <c r="O88" s="16">
        <f t="shared" si="22"/>
        <v>23801209.353308864</v>
      </c>
      <c r="P88" s="16">
        <f t="shared" si="23"/>
        <v>-10004094.3881054</v>
      </c>
      <c r="Q88" s="16">
        <f t="shared" si="24"/>
        <v>1046980.80700682</v>
      </c>
      <c r="R88" s="16">
        <f t="shared" si="25"/>
        <v>-2383795.2618054519</v>
      </c>
      <c r="S88" s="16">
        <f t="shared" si="26"/>
        <v>30696918.549120933</v>
      </c>
    </row>
    <row r="89" spans="1:19">
      <c r="A89" s="17">
        <v>41000</v>
      </c>
      <c r="B89" s="18">
        <v>30118053.504457429</v>
      </c>
      <c r="C89" s="16">
        <v>334.6</v>
      </c>
      <c r="D89" s="16">
        <v>0</v>
      </c>
      <c r="E89" s="16">
        <v>252</v>
      </c>
      <c r="F89" s="16">
        <v>19</v>
      </c>
      <c r="G89" s="16">
        <v>21</v>
      </c>
      <c r="H89" s="16">
        <v>1</v>
      </c>
      <c r="I89" s="16">
        <v>88</v>
      </c>
      <c r="K89" s="16">
        <f t="shared" si="18"/>
        <v>-9881751.0462702699</v>
      </c>
      <c r="L89" s="16">
        <f t="shared" si="19"/>
        <v>1019218.4691892536</v>
      </c>
      <c r="M89" s="16">
        <f t="shared" si="20"/>
        <v>0</v>
      </c>
      <c r="N89" s="16">
        <f t="shared" si="21"/>
        <v>27698454.411462322</v>
      </c>
      <c r="O89" s="16">
        <f t="shared" si="22"/>
        <v>20555589.896039471</v>
      </c>
      <c r="P89" s="16">
        <f t="shared" si="23"/>
        <v>-9549362.8250096999</v>
      </c>
      <c r="Q89" s="16">
        <f t="shared" si="24"/>
        <v>1046980.80700682</v>
      </c>
      <c r="R89" s="16">
        <f t="shared" si="25"/>
        <v>-2411195.2073434456</v>
      </c>
      <c r="S89" s="16">
        <f t="shared" si="26"/>
        <v>28477934.505074453</v>
      </c>
    </row>
    <row r="90" spans="1:19">
      <c r="A90" s="17">
        <v>41030</v>
      </c>
      <c r="B90" s="18">
        <v>32039785.029330183</v>
      </c>
      <c r="C90" s="16">
        <v>87.2</v>
      </c>
      <c r="D90" s="16">
        <v>28.5</v>
      </c>
      <c r="E90" s="16">
        <v>258.5</v>
      </c>
      <c r="F90" s="16">
        <v>22</v>
      </c>
      <c r="G90" s="16">
        <v>23</v>
      </c>
      <c r="H90" s="16">
        <v>1</v>
      </c>
      <c r="I90" s="16">
        <v>89</v>
      </c>
      <c r="K90" s="16">
        <f t="shared" si="18"/>
        <v>-9881751.0462702699</v>
      </c>
      <c r="L90" s="16">
        <f t="shared" si="19"/>
        <v>265618.20237089932</v>
      </c>
      <c r="M90" s="16">
        <f t="shared" si="20"/>
        <v>490590.51088817802</v>
      </c>
      <c r="N90" s="16">
        <f t="shared" si="21"/>
        <v>28412898.672075439</v>
      </c>
      <c r="O90" s="16">
        <f t="shared" si="22"/>
        <v>23801209.353308864</v>
      </c>
      <c r="P90" s="16">
        <f t="shared" si="23"/>
        <v>-10458825.9512011</v>
      </c>
      <c r="Q90" s="16">
        <f t="shared" si="24"/>
        <v>1046980.80700682</v>
      </c>
      <c r="R90" s="16">
        <f t="shared" si="25"/>
        <v>-2438595.1528814393</v>
      </c>
      <c r="S90" s="16">
        <f t="shared" si="26"/>
        <v>31238125.395297389</v>
      </c>
    </row>
    <row r="91" spans="1:19">
      <c r="A91" s="17">
        <v>41061</v>
      </c>
      <c r="B91" s="19">
        <v>32369984.509227082</v>
      </c>
      <c r="C91" s="16">
        <v>28.2</v>
      </c>
      <c r="D91" s="16">
        <v>81.7</v>
      </c>
      <c r="E91" s="16">
        <v>263.39999999999998</v>
      </c>
      <c r="F91" s="16">
        <v>21</v>
      </c>
      <c r="G91" s="16">
        <v>21</v>
      </c>
      <c r="H91" s="16">
        <v>0</v>
      </c>
      <c r="I91" s="16">
        <v>90</v>
      </c>
      <c r="K91" s="16">
        <f t="shared" si="18"/>
        <v>-9881751.0462702699</v>
      </c>
      <c r="L91" s="16">
        <f t="shared" si="19"/>
        <v>85899.46452820368</v>
      </c>
      <c r="M91" s="16">
        <f t="shared" si="20"/>
        <v>1406359.4645461102</v>
      </c>
      <c r="N91" s="16">
        <f t="shared" si="21"/>
        <v>28951479.730076093</v>
      </c>
      <c r="O91" s="16">
        <f t="shared" si="22"/>
        <v>22719336.200885732</v>
      </c>
      <c r="P91" s="16">
        <f t="shared" si="23"/>
        <v>-9549362.8250096999</v>
      </c>
      <c r="Q91" s="16">
        <f t="shared" si="24"/>
        <v>0</v>
      </c>
      <c r="R91" s="16">
        <f t="shared" si="25"/>
        <v>-2465995.098419433</v>
      </c>
      <c r="S91" s="16">
        <f t="shared" si="26"/>
        <v>31265965.890336733</v>
      </c>
    </row>
    <row r="92" spans="1:19">
      <c r="A92" s="17">
        <v>41091</v>
      </c>
      <c r="B92" s="18">
        <v>32673879.188200943</v>
      </c>
      <c r="C92" s="16">
        <v>0</v>
      </c>
      <c r="D92" s="16">
        <v>161</v>
      </c>
      <c r="E92" s="16">
        <v>267</v>
      </c>
      <c r="F92" s="16">
        <v>21</v>
      </c>
      <c r="G92" s="16">
        <v>22</v>
      </c>
      <c r="H92" s="16">
        <v>0</v>
      </c>
      <c r="I92" s="16">
        <v>91</v>
      </c>
      <c r="K92" s="16">
        <f t="shared" si="18"/>
        <v>-9881751.0462702699</v>
      </c>
      <c r="L92" s="16">
        <f t="shared" si="19"/>
        <v>0</v>
      </c>
      <c r="M92" s="16">
        <f t="shared" si="20"/>
        <v>2771406.0439647953</v>
      </c>
      <c r="N92" s="16">
        <f t="shared" si="21"/>
        <v>29347171.935954127</v>
      </c>
      <c r="O92" s="16">
        <f t="shared" si="22"/>
        <v>22719336.200885732</v>
      </c>
      <c r="P92" s="16">
        <f t="shared" si="23"/>
        <v>-10004094.3881054</v>
      </c>
      <c r="Q92" s="16">
        <f t="shared" si="24"/>
        <v>0</v>
      </c>
      <c r="R92" s="16">
        <f t="shared" si="25"/>
        <v>-2493395.0439574267</v>
      </c>
      <c r="S92" s="16">
        <f t="shared" si="26"/>
        <v>32458673.702471562</v>
      </c>
    </row>
    <row r="93" spans="1:19">
      <c r="A93" s="17">
        <v>41122</v>
      </c>
      <c r="B93" s="18">
        <v>33207960.610965997</v>
      </c>
      <c r="C93" s="16">
        <v>7.8</v>
      </c>
      <c r="D93" s="16">
        <v>79.599999999999994</v>
      </c>
      <c r="E93" s="16">
        <v>269.3</v>
      </c>
      <c r="F93" s="16">
        <v>22</v>
      </c>
      <c r="G93" s="16">
        <v>23</v>
      </c>
      <c r="H93" s="16">
        <v>0</v>
      </c>
      <c r="I93" s="16">
        <v>92</v>
      </c>
      <c r="K93" s="16">
        <f t="shared" si="18"/>
        <v>-9881751.0462702699</v>
      </c>
      <c r="L93" s="16">
        <f t="shared" si="19"/>
        <v>23759.426358864846</v>
      </c>
      <c r="M93" s="16">
        <f t="shared" si="20"/>
        <v>1370210.690059613</v>
      </c>
      <c r="N93" s="16">
        <f t="shared" si="21"/>
        <v>29599975.289709538</v>
      </c>
      <c r="O93" s="16">
        <f t="shared" si="22"/>
        <v>23801209.353308864</v>
      </c>
      <c r="P93" s="16">
        <f t="shared" si="23"/>
        <v>-10458825.9512011</v>
      </c>
      <c r="Q93" s="16">
        <f t="shared" si="24"/>
        <v>0</v>
      </c>
      <c r="R93" s="16">
        <f t="shared" si="25"/>
        <v>-2520794.9894954204</v>
      </c>
      <c r="S93" s="16">
        <f t="shared" si="26"/>
        <v>31933782.772470094</v>
      </c>
    </row>
    <row r="94" spans="1:19">
      <c r="A94" s="17">
        <v>41153</v>
      </c>
      <c r="B94" s="18">
        <v>30143633.786629554</v>
      </c>
      <c r="C94" s="16">
        <v>103.4</v>
      </c>
      <c r="D94" s="16">
        <v>27.7</v>
      </c>
      <c r="E94" s="16">
        <v>267.2</v>
      </c>
      <c r="F94" s="16">
        <v>19</v>
      </c>
      <c r="G94" s="16">
        <v>20</v>
      </c>
      <c r="H94" s="16">
        <v>1</v>
      </c>
      <c r="I94" s="16">
        <v>93</v>
      </c>
      <c r="K94" s="16">
        <f t="shared" si="18"/>
        <v>-9881751.0462702699</v>
      </c>
      <c r="L94" s="16">
        <f t="shared" si="19"/>
        <v>314964.70327008015</v>
      </c>
      <c r="M94" s="16">
        <f t="shared" si="20"/>
        <v>476819.54917903617</v>
      </c>
      <c r="N94" s="16">
        <f t="shared" si="21"/>
        <v>29369154.836280685</v>
      </c>
      <c r="O94" s="16">
        <f t="shared" si="22"/>
        <v>20555589.896039471</v>
      </c>
      <c r="P94" s="16">
        <f t="shared" si="23"/>
        <v>-9094631.2619139999</v>
      </c>
      <c r="Q94" s="16">
        <f t="shared" si="24"/>
        <v>1046980.80700682</v>
      </c>
      <c r="R94" s="16">
        <f t="shared" si="25"/>
        <v>-2548194.935033414</v>
      </c>
      <c r="S94" s="16">
        <f t="shared" si="26"/>
        <v>30238932.54855841</v>
      </c>
    </row>
    <row r="95" spans="1:19">
      <c r="A95" s="17">
        <v>41183</v>
      </c>
      <c r="B95" s="18">
        <v>31754112.792993777</v>
      </c>
      <c r="C95" s="16">
        <v>250.5</v>
      </c>
      <c r="D95" s="16">
        <v>0.7</v>
      </c>
      <c r="E95" s="16">
        <v>261.39999999999998</v>
      </c>
      <c r="F95" s="16">
        <v>22</v>
      </c>
      <c r="G95" s="16">
        <v>23</v>
      </c>
      <c r="H95" s="16">
        <v>1</v>
      </c>
      <c r="I95" s="16">
        <v>94</v>
      </c>
      <c r="K95" s="16">
        <f t="shared" si="18"/>
        <v>-9881751.0462702699</v>
      </c>
      <c r="L95" s="16">
        <f t="shared" si="19"/>
        <v>763043.11575585185</v>
      </c>
      <c r="M95" s="16">
        <f t="shared" si="20"/>
        <v>12049.591495499108</v>
      </c>
      <c r="N95" s="16">
        <f t="shared" si="21"/>
        <v>28731650.726810519</v>
      </c>
      <c r="O95" s="16">
        <f t="shared" si="22"/>
        <v>23801209.353308864</v>
      </c>
      <c r="P95" s="16">
        <f t="shared" si="23"/>
        <v>-10458825.9512011</v>
      </c>
      <c r="Q95" s="16">
        <f t="shared" si="24"/>
        <v>1046980.80700682</v>
      </c>
      <c r="R95" s="16">
        <f t="shared" si="25"/>
        <v>-2575594.8805714077</v>
      </c>
      <c r="S95" s="16">
        <f t="shared" si="26"/>
        <v>31438761.716334771</v>
      </c>
    </row>
    <row r="96" spans="1:19">
      <c r="A96" s="17">
        <v>41214</v>
      </c>
      <c r="B96" s="18">
        <v>31052952.606975973</v>
      </c>
      <c r="C96" s="16">
        <v>420.4</v>
      </c>
      <c r="D96" s="16">
        <v>0</v>
      </c>
      <c r="E96" s="16">
        <v>256.3</v>
      </c>
      <c r="F96" s="16">
        <v>22</v>
      </c>
      <c r="G96" s="16">
        <v>22</v>
      </c>
      <c r="H96" s="16">
        <v>1</v>
      </c>
      <c r="I96" s="16">
        <v>95</v>
      </c>
      <c r="K96" s="16">
        <f t="shared" si="18"/>
        <v>-9881751.0462702699</v>
      </c>
      <c r="L96" s="16">
        <f t="shared" si="19"/>
        <v>1280572.1591367668</v>
      </c>
      <c r="M96" s="16">
        <f t="shared" si="20"/>
        <v>0</v>
      </c>
      <c r="N96" s="16">
        <f t="shared" si="21"/>
        <v>28171086.768483307</v>
      </c>
      <c r="O96" s="16">
        <f t="shared" si="22"/>
        <v>23801209.353308864</v>
      </c>
      <c r="P96" s="16">
        <f t="shared" si="23"/>
        <v>-10004094.3881054</v>
      </c>
      <c r="Q96" s="16">
        <f t="shared" si="24"/>
        <v>1046980.80700682</v>
      </c>
      <c r="R96" s="16">
        <f t="shared" si="25"/>
        <v>-2602994.8261094014</v>
      </c>
      <c r="S96" s="16">
        <f t="shared" si="26"/>
        <v>31811008.827450685</v>
      </c>
    </row>
    <row r="97" spans="1:19">
      <c r="A97" s="17">
        <v>41244</v>
      </c>
      <c r="B97" s="18">
        <v>27355168.154814415</v>
      </c>
      <c r="C97" s="16">
        <v>535.9</v>
      </c>
      <c r="D97" s="16">
        <v>0</v>
      </c>
      <c r="E97" s="16">
        <v>254.9</v>
      </c>
      <c r="F97" s="16">
        <v>19</v>
      </c>
      <c r="G97" s="16">
        <v>21</v>
      </c>
      <c r="H97" s="16">
        <v>0</v>
      </c>
      <c r="I97" s="16">
        <v>96</v>
      </c>
      <c r="K97" s="16">
        <f t="shared" si="18"/>
        <v>-9881751.0462702699</v>
      </c>
      <c r="L97" s="16">
        <f t="shared" si="19"/>
        <v>1632394.4340661117</v>
      </c>
      <c r="M97" s="16">
        <f t="shared" si="20"/>
        <v>0</v>
      </c>
      <c r="N97" s="16">
        <f t="shared" si="21"/>
        <v>28017206.466197405</v>
      </c>
      <c r="O97" s="16">
        <f t="shared" si="22"/>
        <v>20555589.896039471</v>
      </c>
      <c r="P97" s="16">
        <f t="shared" si="23"/>
        <v>-9549362.8250096999</v>
      </c>
      <c r="Q97" s="16">
        <f t="shared" si="24"/>
        <v>0</v>
      </c>
      <c r="R97" s="16">
        <f t="shared" si="25"/>
        <v>-2630394.7716473951</v>
      </c>
      <c r="S97" s="16">
        <f t="shared" si="26"/>
        <v>28143682.153375622</v>
      </c>
    </row>
    <row r="98" spans="1:19">
      <c r="A98" s="17">
        <v>41275</v>
      </c>
      <c r="B98" s="18">
        <v>31454796.749053448</v>
      </c>
      <c r="C98" s="16">
        <v>657.4</v>
      </c>
      <c r="D98" s="16">
        <v>0</v>
      </c>
      <c r="E98" s="16">
        <v>253.9</v>
      </c>
      <c r="F98" s="16">
        <v>22</v>
      </c>
      <c r="G98" s="16">
        <v>23</v>
      </c>
      <c r="H98" s="16">
        <v>0</v>
      </c>
      <c r="I98" s="16">
        <v>97</v>
      </c>
      <c r="K98" s="16">
        <f t="shared" ref="K98:K109" si="27">const</f>
        <v>-9881751.0462702699</v>
      </c>
      <c r="L98" s="16">
        <f t="shared" ref="L98:L109" si="28">LondonHDD*C98</f>
        <v>2002493.1908099679</v>
      </c>
      <c r="M98" s="16">
        <f t="shared" ref="M98:M109" si="29">LondonCDD*D98</f>
        <v>0</v>
      </c>
      <c r="N98" s="16">
        <f t="shared" ref="N98:N109" si="30">LONFTE*E98</f>
        <v>27907291.964564618</v>
      </c>
      <c r="O98" s="16">
        <f t="shared" ref="O98:O109" si="31">PeakDays*F98</f>
        <v>23801209.353308864</v>
      </c>
      <c r="P98" s="16">
        <f t="shared" ref="P98:P109" si="32">WorkDays*G98</f>
        <v>-10458825.9512011</v>
      </c>
      <c r="Q98" s="16">
        <f t="shared" ref="Q98:Q109" si="33">Shoulder1*H98</f>
        <v>0</v>
      </c>
      <c r="R98" s="16">
        <f t="shared" ref="R98:R109" si="34">Increment*I98</f>
        <v>-2657794.7171853888</v>
      </c>
      <c r="S98" s="16">
        <f t="shared" ref="S98:S109" si="35">SUM(K98:R98)</f>
        <v>30712622.794026688</v>
      </c>
    </row>
    <row r="99" spans="1:19">
      <c r="A99" s="20">
        <v>41306</v>
      </c>
      <c r="B99" s="18">
        <v>28621464.973133311</v>
      </c>
      <c r="C99" s="16">
        <v>657</v>
      </c>
      <c r="D99" s="16">
        <v>0</v>
      </c>
      <c r="E99" s="16">
        <v>249.1</v>
      </c>
      <c r="F99" s="16">
        <v>19</v>
      </c>
      <c r="G99" s="16">
        <v>20</v>
      </c>
      <c r="H99" s="16">
        <v>0</v>
      </c>
      <c r="I99" s="16">
        <v>98</v>
      </c>
      <c r="K99" s="16">
        <f t="shared" si="27"/>
        <v>-9881751.0462702699</v>
      </c>
      <c r="L99" s="16">
        <f t="shared" si="28"/>
        <v>2001274.7586890007</v>
      </c>
      <c r="M99" s="16">
        <f t="shared" si="29"/>
        <v>0</v>
      </c>
      <c r="N99" s="16">
        <f t="shared" si="30"/>
        <v>27379702.356727239</v>
      </c>
      <c r="O99" s="16">
        <f t="shared" si="31"/>
        <v>20555589.896039471</v>
      </c>
      <c r="P99" s="16">
        <f t="shared" si="32"/>
        <v>-9094631.2619139999</v>
      </c>
      <c r="Q99" s="16">
        <f t="shared" si="33"/>
        <v>0</v>
      </c>
      <c r="R99" s="16">
        <f t="shared" si="34"/>
        <v>-2685194.6627233825</v>
      </c>
      <c r="S99" s="16">
        <f t="shared" si="35"/>
        <v>28274990.04054806</v>
      </c>
    </row>
    <row r="100" spans="1:19">
      <c r="A100" s="17">
        <v>41334</v>
      </c>
      <c r="B100" s="18">
        <v>30079625.096221432</v>
      </c>
      <c r="C100" s="16">
        <v>581.9</v>
      </c>
      <c r="D100" s="16">
        <v>0</v>
      </c>
      <c r="E100" s="16">
        <v>247.6</v>
      </c>
      <c r="F100" s="16">
        <v>20</v>
      </c>
      <c r="G100" s="16">
        <v>21</v>
      </c>
      <c r="H100" s="16">
        <v>1</v>
      </c>
      <c r="I100" s="16">
        <v>99</v>
      </c>
      <c r="K100" s="16">
        <f t="shared" si="27"/>
        <v>-9881751.0462702699</v>
      </c>
      <c r="L100" s="16">
        <f t="shared" si="28"/>
        <v>1772514.1279773659</v>
      </c>
      <c r="M100" s="16">
        <f t="shared" si="29"/>
        <v>0</v>
      </c>
      <c r="N100" s="16">
        <f t="shared" si="30"/>
        <v>27214830.604278058</v>
      </c>
      <c r="O100" s="16">
        <f t="shared" si="31"/>
        <v>21637463.048462603</v>
      </c>
      <c r="P100" s="16">
        <f t="shared" si="32"/>
        <v>-9549362.8250096999</v>
      </c>
      <c r="Q100" s="16">
        <f t="shared" si="33"/>
        <v>1046980.80700682</v>
      </c>
      <c r="R100" s="16">
        <f t="shared" si="34"/>
        <v>-2712594.6082613762</v>
      </c>
      <c r="S100" s="16">
        <f t="shared" si="35"/>
        <v>29528080.108183507</v>
      </c>
    </row>
    <row r="101" spans="1:19">
      <c r="A101" s="17">
        <v>41365</v>
      </c>
      <c r="B101" s="18">
        <v>29557113.807281584</v>
      </c>
      <c r="C101" s="16">
        <v>362.2</v>
      </c>
      <c r="D101" s="16">
        <v>0</v>
      </c>
      <c r="E101" s="16">
        <v>248.1</v>
      </c>
      <c r="F101" s="16">
        <v>21</v>
      </c>
      <c r="G101" s="16">
        <v>22</v>
      </c>
      <c r="H101" s="16">
        <v>1</v>
      </c>
      <c r="I101" s="16">
        <v>100</v>
      </c>
      <c r="K101" s="16">
        <f t="shared" si="27"/>
        <v>-9881751.0462702699</v>
      </c>
      <c r="L101" s="16">
        <f t="shared" si="28"/>
        <v>1103290.2855360061</v>
      </c>
      <c r="M101" s="16">
        <f t="shared" si="29"/>
        <v>0</v>
      </c>
      <c r="N101" s="16">
        <f t="shared" si="30"/>
        <v>27269787.855094451</v>
      </c>
      <c r="O101" s="16">
        <f t="shared" si="31"/>
        <v>22719336.200885732</v>
      </c>
      <c r="P101" s="16">
        <f t="shared" si="32"/>
        <v>-10004094.3881054</v>
      </c>
      <c r="Q101" s="16">
        <f t="shared" si="33"/>
        <v>1046980.80700682</v>
      </c>
      <c r="R101" s="16">
        <f t="shared" si="34"/>
        <v>-2739994.5537993698</v>
      </c>
      <c r="S101" s="16">
        <f t="shared" si="35"/>
        <v>29513555.160347968</v>
      </c>
    </row>
    <row r="102" spans="1:19">
      <c r="A102" s="17">
        <v>41395</v>
      </c>
      <c r="B102" s="18">
        <v>29892333.306250855</v>
      </c>
      <c r="C102" s="16">
        <v>122.2</v>
      </c>
      <c r="D102" s="16">
        <v>27</v>
      </c>
      <c r="E102" s="16">
        <v>255.6</v>
      </c>
      <c r="F102" s="16">
        <v>22</v>
      </c>
      <c r="G102" s="16">
        <v>23</v>
      </c>
      <c r="H102" s="16">
        <v>1</v>
      </c>
      <c r="I102" s="16">
        <v>101</v>
      </c>
      <c r="K102" s="16">
        <f t="shared" si="27"/>
        <v>-9881751.0462702699</v>
      </c>
      <c r="L102" s="16">
        <f t="shared" si="28"/>
        <v>372231.01295554929</v>
      </c>
      <c r="M102" s="16">
        <f t="shared" si="29"/>
        <v>464769.95768353704</v>
      </c>
      <c r="N102" s="16">
        <f t="shared" si="30"/>
        <v>28094146.617340356</v>
      </c>
      <c r="O102" s="16">
        <f t="shared" si="31"/>
        <v>23801209.353308864</v>
      </c>
      <c r="P102" s="16">
        <f t="shared" si="32"/>
        <v>-10458825.9512011</v>
      </c>
      <c r="Q102" s="16">
        <f t="shared" si="33"/>
        <v>1046980.80700682</v>
      </c>
      <c r="R102" s="16">
        <f t="shared" si="34"/>
        <v>-2767394.4993373635</v>
      </c>
      <c r="S102" s="16">
        <f t="shared" si="35"/>
        <v>30671366.251486398</v>
      </c>
    </row>
    <row r="103" spans="1:19">
      <c r="A103" s="17">
        <v>41426</v>
      </c>
      <c r="B103" s="18">
        <v>29757587.90078669</v>
      </c>
      <c r="C103" s="16">
        <v>41.1</v>
      </c>
      <c r="D103" s="16">
        <v>52.7</v>
      </c>
      <c r="E103" s="16">
        <v>263</v>
      </c>
      <c r="F103" s="16">
        <v>20</v>
      </c>
      <c r="G103" s="16">
        <v>20</v>
      </c>
      <c r="H103" s="16">
        <v>0</v>
      </c>
      <c r="I103" s="16">
        <v>102</v>
      </c>
      <c r="K103" s="16">
        <f t="shared" si="27"/>
        <v>-9881751.0462702699</v>
      </c>
      <c r="L103" s="16">
        <f t="shared" si="28"/>
        <v>125193.90042940323</v>
      </c>
      <c r="M103" s="16">
        <f t="shared" si="29"/>
        <v>907162.10258971865</v>
      </c>
      <c r="N103" s="16">
        <f t="shared" si="30"/>
        <v>28907513.929422978</v>
      </c>
      <c r="O103" s="16">
        <f t="shared" si="31"/>
        <v>21637463.048462603</v>
      </c>
      <c r="P103" s="16">
        <f t="shared" si="32"/>
        <v>-9094631.2619139999</v>
      </c>
      <c r="Q103" s="16">
        <f t="shared" si="33"/>
        <v>0</v>
      </c>
      <c r="R103" s="16">
        <f t="shared" si="34"/>
        <v>-2794794.4448753572</v>
      </c>
      <c r="S103" s="16">
        <f t="shared" si="35"/>
        <v>29806156.227845076</v>
      </c>
    </row>
    <row r="104" spans="1:19">
      <c r="A104" s="17">
        <v>41456</v>
      </c>
      <c r="B104" s="18">
        <v>30029944.468078002</v>
      </c>
      <c r="C104" s="16">
        <v>7.1</v>
      </c>
      <c r="D104" s="16">
        <v>108.8</v>
      </c>
      <c r="E104" s="16">
        <v>267.39999999999998</v>
      </c>
      <c r="F104" s="16">
        <v>22</v>
      </c>
      <c r="G104" s="16">
        <v>23</v>
      </c>
      <c r="H104" s="16">
        <v>0</v>
      </c>
      <c r="I104" s="16">
        <v>103</v>
      </c>
      <c r="K104" s="16">
        <f t="shared" si="27"/>
        <v>-9881751.0462702699</v>
      </c>
      <c r="L104" s="16">
        <f t="shared" si="28"/>
        <v>21627.170147171848</v>
      </c>
      <c r="M104" s="16">
        <f t="shared" si="29"/>
        <v>1872850.7924432901</v>
      </c>
      <c r="N104" s="16">
        <f t="shared" si="30"/>
        <v>29391137.736607239</v>
      </c>
      <c r="O104" s="16">
        <f t="shared" si="31"/>
        <v>23801209.353308864</v>
      </c>
      <c r="P104" s="16">
        <f t="shared" si="32"/>
        <v>-10458825.9512011</v>
      </c>
      <c r="Q104" s="16">
        <f t="shared" si="33"/>
        <v>0</v>
      </c>
      <c r="R104" s="16">
        <f t="shared" si="34"/>
        <v>-2822194.3904133509</v>
      </c>
      <c r="S104" s="16">
        <f t="shared" si="35"/>
        <v>31924053.664621837</v>
      </c>
    </row>
    <row r="105" spans="1:19">
      <c r="A105" s="17">
        <v>41487</v>
      </c>
      <c r="B105" s="18">
        <v>31034762.655809991</v>
      </c>
      <c r="C105" s="16">
        <v>18.399999999999999</v>
      </c>
      <c r="D105" s="16">
        <v>57.5</v>
      </c>
      <c r="E105" s="16">
        <v>266.5</v>
      </c>
      <c r="F105" s="16">
        <v>21</v>
      </c>
      <c r="G105" s="16">
        <v>22</v>
      </c>
      <c r="H105" s="16">
        <v>0</v>
      </c>
      <c r="I105" s="16">
        <v>104</v>
      </c>
      <c r="K105" s="16">
        <f t="shared" si="27"/>
        <v>-9881751.0462702699</v>
      </c>
      <c r="L105" s="16">
        <f t="shared" si="28"/>
        <v>56047.877564501687</v>
      </c>
      <c r="M105" s="16">
        <f t="shared" si="29"/>
        <v>989787.87284456962</v>
      </c>
      <c r="N105" s="16">
        <f t="shared" si="30"/>
        <v>29292214.685137734</v>
      </c>
      <c r="O105" s="16">
        <f t="shared" si="31"/>
        <v>22719336.200885732</v>
      </c>
      <c r="P105" s="16">
        <f t="shared" si="32"/>
        <v>-10004094.3881054</v>
      </c>
      <c r="Q105" s="16">
        <f t="shared" si="33"/>
        <v>0</v>
      </c>
      <c r="R105" s="16">
        <f t="shared" si="34"/>
        <v>-2849594.3359513446</v>
      </c>
      <c r="S105" s="16">
        <f t="shared" si="35"/>
        <v>30321946.866105519</v>
      </c>
    </row>
    <row r="106" spans="1:19">
      <c r="A106" s="17">
        <v>41518</v>
      </c>
      <c r="B106" s="18">
        <v>29984275.784078471</v>
      </c>
      <c r="C106" s="16">
        <v>94.9</v>
      </c>
      <c r="D106" s="16">
        <v>26</v>
      </c>
      <c r="E106" s="16">
        <v>263.10000000000002</v>
      </c>
      <c r="F106" s="16">
        <v>20</v>
      </c>
      <c r="G106" s="16">
        <v>21</v>
      </c>
      <c r="H106" s="16">
        <v>1</v>
      </c>
      <c r="I106" s="16">
        <v>105</v>
      </c>
      <c r="K106" s="16">
        <f t="shared" si="27"/>
        <v>-9881751.0462702699</v>
      </c>
      <c r="L106" s="16">
        <f t="shared" si="28"/>
        <v>289073.02069952234</v>
      </c>
      <c r="M106" s="16">
        <f t="shared" si="29"/>
        <v>447556.25554710976</v>
      </c>
      <c r="N106" s="16">
        <f t="shared" si="30"/>
        <v>28918505.379586261</v>
      </c>
      <c r="O106" s="16">
        <f t="shared" si="31"/>
        <v>21637463.048462603</v>
      </c>
      <c r="P106" s="16">
        <f t="shared" si="32"/>
        <v>-9549362.8250096999</v>
      </c>
      <c r="Q106" s="16">
        <f t="shared" si="33"/>
        <v>1046980.80700682</v>
      </c>
      <c r="R106" s="16">
        <f t="shared" si="34"/>
        <v>-2876994.2814893383</v>
      </c>
      <c r="S106" s="16">
        <f t="shared" si="35"/>
        <v>30031470.358533002</v>
      </c>
    </row>
    <row r="107" spans="1:19">
      <c r="A107" s="17">
        <v>41548</v>
      </c>
      <c r="B107" s="18">
        <v>31392134.936166354</v>
      </c>
      <c r="C107" s="16">
        <v>184</v>
      </c>
      <c r="D107" s="16">
        <v>2.6</v>
      </c>
      <c r="E107" s="16">
        <v>259.39999999999998</v>
      </c>
      <c r="F107" s="16">
        <v>22</v>
      </c>
      <c r="G107" s="16">
        <v>23</v>
      </c>
      <c r="H107" s="16">
        <v>1</v>
      </c>
      <c r="I107" s="16">
        <v>106</v>
      </c>
      <c r="K107" s="16">
        <f t="shared" si="27"/>
        <v>-9881751.0462702699</v>
      </c>
      <c r="L107" s="16">
        <f t="shared" si="28"/>
        <v>560478.77564501693</v>
      </c>
      <c r="M107" s="16">
        <f t="shared" si="29"/>
        <v>44755.625554710976</v>
      </c>
      <c r="N107" s="16">
        <f t="shared" si="30"/>
        <v>28511821.723544944</v>
      </c>
      <c r="O107" s="16">
        <f t="shared" si="31"/>
        <v>23801209.353308864</v>
      </c>
      <c r="P107" s="16">
        <f t="shared" si="32"/>
        <v>-10458825.9512011</v>
      </c>
      <c r="Q107" s="16">
        <f t="shared" si="33"/>
        <v>1046980.80700682</v>
      </c>
      <c r="R107" s="16">
        <f t="shared" si="34"/>
        <v>-2904394.2270273319</v>
      </c>
      <c r="S107" s="16">
        <f t="shared" si="35"/>
        <v>30720275.060561653</v>
      </c>
    </row>
    <row r="108" spans="1:19">
      <c r="A108" s="20">
        <v>41579</v>
      </c>
      <c r="B108" s="18">
        <v>30556913.865457237</v>
      </c>
      <c r="C108" s="16">
        <v>492.1</v>
      </c>
      <c r="D108" s="16">
        <v>0</v>
      </c>
      <c r="E108" s="16">
        <v>259.10000000000002</v>
      </c>
      <c r="F108" s="16">
        <v>21</v>
      </c>
      <c r="G108" s="16">
        <v>21</v>
      </c>
      <c r="H108" s="16">
        <v>1</v>
      </c>
      <c r="I108" s="16">
        <v>107</v>
      </c>
      <c r="K108" s="16">
        <f t="shared" si="27"/>
        <v>-9881751.0462702699</v>
      </c>
      <c r="L108" s="16">
        <f t="shared" si="28"/>
        <v>1498976.1168201785</v>
      </c>
      <c r="M108" s="16">
        <f t="shared" si="29"/>
        <v>0</v>
      </c>
      <c r="N108" s="16">
        <f t="shared" si="30"/>
        <v>28478847.373055112</v>
      </c>
      <c r="O108" s="16">
        <f t="shared" si="31"/>
        <v>22719336.200885732</v>
      </c>
      <c r="P108" s="16">
        <f t="shared" si="32"/>
        <v>-9549362.8250096999</v>
      </c>
      <c r="Q108" s="16">
        <f t="shared" si="33"/>
        <v>1046980.80700682</v>
      </c>
      <c r="R108" s="16">
        <f t="shared" si="34"/>
        <v>-2931794.1725653256</v>
      </c>
      <c r="S108" s="16">
        <f t="shared" si="35"/>
        <v>31381232.45392254</v>
      </c>
    </row>
    <row r="109" spans="1:19">
      <c r="A109" s="17">
        <v>41609</v>
      </c>
      <c r="B109" s="18">
        <v>27592562.507682629</v>
      </c>
      <c r="C109" s="16">
        <v>675.7</v>
      </c>
      <c r="D109" s="16">
        <v>0</v>
      </c>
      <c r="E109" s="16">
        <v>257.89999999999998</v>
      </c>
      <c r="F109" s="16">
        <v>20</v>
      </c>
      <c r="G109" s="16">
        <v>22</v>
      </c>
      <c r="H109" s="16">
        <v>0</v>
      </c>
      <c r="I109" s="16">
        <v>108</v>
      </c>
      <c r="K109" s="16">
        <f t="shared" si="27"/>
        <v>-9881751.0462702699</v>
      </c>
      <c r="L109" s="16">
        <f t="shared" si="28"/>
        <v>2058236.460344228</v>
      </c>
      <c r="M109" s="16">
        <f t="shared" si="29"/>
        <v>0</v>
      </c>
      <c r="N109" s="16">
        <f t="shared" si="30"/>
        <v>28346949.971095763</v>
      </c>
      <c r="O109" s="16">
        <f t="shared" si="31"/>
        <v>21637463.048462603</v>
      </c>
      <c r="P109" s="16">
        <f t="shared" si="32"/>
        <v>-10004094.3881054</v>
      </c>
      <c r="Q109" s="16">
        <f t="shared" si="33"/>
        <v>0</v>
      </c>
      <c r="R109" s="16">
        <f t="shared" si="34"/>
        <v>-2959194.1181033193</v>
      </c>
      <c r="S109" s="16">
        <f t="shared" si="35"/>
        <v>29197609.927423611</v>
      </c>
    </row>
    <row r="110" spans="1:19">
      <c r="B110" s="18"/>
    </row>
    <row r="111" spans="1:19" ht="15.75">
      <c r="B111" s="21"/>
    </row>
    <row r="112" spans="1:19">
      <c r="B112" s="22"/>
    </row>
    <row r="113" spans="2:2">
      <c r="B113" s="22"/>
    </row>
    <row r="114" spans="2:2">
      <c r="B114" s="22"/>
    </row>
    <row r="115" spans="2:2">
      <c r="B115" s="22"/>
    </row>
    <row r="116" spans="2:2">
      <c r="B116" s="22"/>
    </row>
    <row r="117" spans="2:2">
      <c r="B117" s="22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E123"/>
  <sheetViews>
    <sheetView workbookViewId="0">
      <selection activeCell="D1" sqref="D1"/>
    </sheetView>
  </sheetViews>
  <sheetFormatPr defaultRowHeight="15"/>
  <cols>
    <col min="1" max="2" width="9.140625" style="16"/>
    <col min="3" max="3" width="15" style="16" customWidth="1"/>
    <col min="4" max="16384" width="9.140625" style="16"/>
  </cols>
  <sheetData>
    <row r="1" spans="1:5">
      <c r="A1" s="16" t="s">
        <v>36</v>
      </c>
      <c r="B1" s="16" t="s">
        <v>1</v>
      </c>
      <c r="C1" s="16" t="s">
        <v>37</v>
      </c>
      <c r="D1" s="16" t="s">
        <v>39</v>
      </c>
      <c r="E1" s="16" t="s">
        <v>40</v>
      </c>
    </row>
    <row r="2" spans="1:5">
      <c r="A2" s="17">
        <v>38353</v>
      </c>
      <c r="B2" s="25">
        <f t="shared" ref="B2:B33" si="0">YEAR(A2)</f>
        <v>2005</v>
      </c>
      <c r="C2" s="18">
        <f>'Monthly Data'!B2</f>
        <v>35760520.064938888</v>
      </c>
      <c r="D2" s="16">
        <f>'Predicted Monthly Data'!S2</f>
        <v>33427324.75132715</v>
      </c>
      <c r="E2" s="24">
        <f t="shared" ref="E2:E33" si="1">ABS(D2-C2)/C2</f>
        <v>6.5245005088706773E-2</v>
      </c>
    </row>
    <row r="3" spans="1:5">
      <c r="A3" s="17">
        <v>38384</v>
      </c>
      <c r="B3" s="25">
        <f t="shared" si="0"/>
        <v>2005</v>
      </c>
      <c r="C3" s="18">
        <f>'Monthly Data'!B3</f>
        <v>33282584.380056243</v>
      </c>
      <c r="D3" s="16">
        <f>'Predicted Monthly Data'!S3</f>
        <v>33463514.096979734</v>
      </c>
      <c r="E3" s="24">
        <f t="shared" si="1"/>
        <v>5.4361679026316174E-3</v>
      </c>
    </row>
    <row r="4" spans="1:5">
      <c r="A4" s="17">
        <v>38412</v>
      </c>
      <c r="B4" s="25">
        <f t="shared" si="0"/>
        <v>2005</v>
      </c>
      <c r="C4" s="18">
        <f>'Monthly Data'!B4</f>
        <v>35020005.949750938</v>
      </c>
      <c r="D4" s="16">
        <f>'Predicted Monthly Data'!S4</f>
        <v>34160818.64747376</v>
      </c>
      <c r="E4" s="24">
        <f t="shared" si="1"/>
        <v>2.4534184931607302E-2</v>
      </c>
    </row>
    <row r="5" spans="1:5">
      <c r="A5" s="17">
        <v>38443</v>
      </c>
      <c r="B5" s="25">
        <f t="shared" si="0"/>
        <v>2005</v>
      </c>
      <c r="C5" s="18">
        <f>'Monthly Data'!B5</f>
        <v>33245706.110530481</v>
      </c>
      <c r="D5" s="16">
        <f>'Predicted Monthly Data'!S5</f>
        <v>34265170.654499806</v>
      </c>
      <c r="E5" s="24">
        <f t="shared" si="1"/>
        <v>3.0664547793930394E-2</v>
      </c>
    </row>
    <row r="6" spans="1:5">
      <c r="A6" s="17">
        <v>38473</v>
      </c>
      <c r="B6" s="25">
        <f t="shared" si="0"/>
        <v>2005</v>
      </c>
      <c r="C6" s="18">
        <f>'Monthly Data'!B6</f>
        <v>33743322.006216019</v>
      </c>
      <c r="D6" s="16">
        <f>'Predicted Monthly Data'!S6</f>
        <v>33728265.072300963</v>
      </c>
      <c r="E6" s="24">
        <f t="shared" si="1"/>
        <v>4.4621966717688847E-4</v>
      </c>
    </row>
    <row r="7" spans="1:5">
      <c r="A7" s="17">
        <v>38504</v>
      </c>
      <c r="B7" s="25">
        <f t="shared" si="0"/>
        <v>2005</v>
      </c>
      <c r="C7" s="18">
        <f>'Monthly Data'!B7</f>
        <v>36587979.507661507</v>
      </c>
      <c r="D7" s="16">
        <f>'Predicted Monthly Data'!S7</f>
        <v>35810979.13464532</v>
      </c>
      <c r="E7" s="24">
        <f t="shared" si="1"/>
        <v>2.1236493063342909E-2</v>
      </c>
    </row>
    <row r="8" spans="1:5">
      <c r="A8" s="17">
        <v>38534</v>
      </c>
      <c r="B8" s="25">
        <f t="shared" si="0"/>
        <v>2005</v>
      </c>
      <c r="C8" s="18">
        <f>'Monthly Data'!B8</f>
        <v>32709248.999254607</v>
      </c>
      <c r="D8" s="16">
        <f>'Predicted Monthly Data'!S8</f>
        <v>34887276.925727449</v>
      </c>
      <c r="E8" s="24">
        <f t="shared" si="1"/>
        <v>6.6587524724963168E-2</v>
      </c>
    </row>
    <row r="9" spans="1:5">
      <c r="A9" s="17">
        <v>38565</v>
      </c>
      <c r="B9" s="25">
        <f t="shared" si="0"/>
        <v>2005</v>
      </c>
      <c r="C9" s="18">
        <f>'Monthly Data'!B9</f>
        <v>37603055.463514507</v>
      </c>
      <c r="D9" s="16">
        <f>'Predicted Monthly Data'!S9</f>
        <v>35883000.047503561</v>
      </c>
      <c r="E9" s="24">
        <f t="shared" si="1"/>
        <v>4.5742437544201202E-2</v>
      </c>
    </row>
    <row r="10" spans="1:5">
      <c r="A10" s="17">
        <v>38596</v>
      </c>
      <c r="B10" s="25">
        <f t="shared" si="0"/>
        <v>2005</v>
      </c>
      <c r="C10" s="18">
        <f>'Monthly Data'!B10</f>
        <v>35241494.209181152</v>
      </c>
      <c r="D10" s="16">
        <f>'Predicted Monthly Data'!S10</f>
        <v>34649503.977518663</v>
      </c>
      <c r="E10" s="24">
        <f t="shared" si="1"/>
        <v>1.6798102491019339E-2</v>
      </c>
    </row>
    <row r="11" spans="1:5">
      <c r="A11" s="17">
        <v>38626</v>
      </c>
      <c r="B11" s="25">
        <f t="shared" si="0"/>
        <v>2005</v>
      </c>
      <c r="C11" s="18">
        <f>'Monthly Data'!B11</f>
        <v>35365464.302791357</v>
      </c>
      <c r="D11" s="16">
        <f>'Predicted Monthly Data'!S11</f>
        <v>33369527.909331735</v>
      </c>
      <c r="E11" s="24">
        <f t="shared" si="1"/>
        <v>5.6437443500553297E-2</v>
      </c>
    </row>
    <row r="12" spans="1:5">
      <c r="A12" s="17">
        <v>38657</v>
      </c>
      <c r="B12" s="25">
        <f t="shared" si="0"/>
        <v>2005</v>
      </c>
      <c r="C12" s="18">
        <f>'Monthly Data'!B12</f>
        <v>34620066.057036527</v>
      </c>
      <c r="D12" s="16">
        <f>'Predicted Monthly Data'!S12</f>
        <v>34764654.989204831</v>
      </c>
      <c r="E12" s="24">
        <f t="shared" si="1"/>
        <v>4.176448766160492E-3</v>
      </c>
    </row>
    <row r="13" spans="1:5">
      <c r="A13" s="17">
        <v>38687</v>
      </c>
      <c r="B13" s="25">
        <f t="shared" si="0"/>
        <v>2005</v>
      </c>
      <c r="C13" s="18">
        <f>'Monthly Data'!B13</f>
        <v>31948590.319067784</v>
      </c>
      <c r="D13" s="16">
        <f>'Predicted Monthly Data'!S13</f>
        <v>32359679.891809762</v>
      </c>
      <c r="E13" s="24">
        <f t="shared" si="1"/>
        <v>1.2867221014650793E-2</v>
      </c>
    </row>
    <row r="14" spans="1:5">
      <c r="A14" s="17">
        <v>38718</v>
      </c>
      <c r="B14" s="25">
        <f t="shared" si="0"/>
        <v>2006</v>
      </c>
      <c r="C14" s="18">
        <f>'Monthly Data'!B14</f>
        <v>35065430.684663229</v>
      </c>
      <c r="D14" s="16">
        <f>'Predicted Monthly Data'!S14</f>
        <v>32744722.642792348</v>
      </c>
      <c r="E14" s="24">
        <f t="shared" si="1"/>
        <v>6.6182219826146388E-2</v>
      </c>
    </row>
    <row r="15" spans="1:5">
      <c r="A15" s="17">
        <v>38749</v>
      </c>
      <c r="B15" s="25">
        <f t="shared" si="0"/>
        <v>2006</v>
      </c>
      <c r="C15" s="18">
        <f>'Monthly Data'!B15</f>
        <v>32706575.58220743</v>
      </c>
      <c r="D15" s="16">
        <f>'Predicted Monthly Data'!S15</f>
        <v>32425450.951289427</v>
      </c>
      <c r="E15" s="24">
        <f t="shared" si="1"/>
        <v>8.5953550903365462E-3</v>
      </c>
    </row>
    <row r="16" spans="1:5">
      <c r="A16" s="17">
        <v>38777</v>
      </c>
      <c r="B16" s="25">
        <f t="shared" si="0"/>
        <v>2006</v>
      </c>
      <c r="C16" s="18">
        <f>'Monthly Data'!B16</f>
        <v>35840226.988315403</v>
      </c>
      <c r="D16" s="16">
        <f>'Predicted Monthly Data'!S16</f>
        <v>34978845.571220823</v>
      </c>
      <c r="E16" s="24">
        <f t="shared" si="1"/>
        <v>2.4033927502060955E-2</v>
      </c>
    </row>
    <row r="17" spans="1:5">
      <c r="A17" s="17">
        <v>38808</v>
      </c>
      <c r="B17" s="25">
        <f t="shared" si="0"/>
        <v>2006</v>
      </c>
      <c r="C17" s="18">
        <f>'Monthly Data'!B17</f>
        <v>32127631.665612552</v>
      </c>
      <c r="D17" s="16">
        <f>'Predicted Monthly Data'!S17</f>
        <v>30632110.264020517</v>
      </c>
      <c r="E17" s="24">
        <f t="shared" si="1"/>
        <v>4.6549382075764686E-2</v>
      </c>
    </row>
    <row r="18" spans="1:5">
      <c r="A18" s="17">
        <v>38838</v>
      </c>
      <c r="B18" s="25">
        <f t="shared" si="0"/>
        <v>2006</v>
      </c>
      <c r="C18" s="18">
        <f>'Monthly Data'!B18</f>
        <v>34807518.815837182</v>
      </c>
      <c r="D18" s="16">
        <f>'Predicted Monthly Data'!S18</f>
        <v>34278853.75200396</v>
      </c>
      <c r="E18" s="24">
        <f t="shared" si="1"/>
        <v>1.5188243282445137E-2</v>
      </c>
    </row>
    <row r="19" spans="1:5">
      <c r="A19" s="17">
        <v>38869</v>
      </c>
      <c r="B19" s="25">
        <f t="shared" si="0"/>
        <v>2006</v>
      </c>
      <c r="C19" s="18">
        <f>'Monthly Data'!B19</f>
        <v>35338403.337846056</v>
      </c>
      <c r="D19" s="16">
        <f>'Predicted Monthly Data'!S19</f>
        <v>34021639.210176691</v>
      </c>
      <c r="E19" s="24">
        <f t="shared" si="1"/>
        <v>3.7261562586195313E-2</v>
      </c>
    </row>
    <row r="20" spans="1:5">
      <c r="A20" s="17">
        <v>38899</v>
      </c>
      <c r="B20" s="25">
        <f t="shared" si="0"/>
        <v>2006</v>
      </c>
      <c r="C20" s="18">
        <f>'Monthly Data'!B20</f>
        <v>33338653.176894248</v>
      </c>
      <c r="D20" s="16">
        <f>'Predicted Monthly Data'!S20</f>
        <v>33959967.397696793</v>
      </c>
      <c r="E20" s="24">
        <f t="shared" si="1"/>
        <v>1.8636452333747989E-2</v>
      </c>
    </row>
    <row r="21" spans="1:5">
      <c r="A21" s="17">
        <v>38930</v>
      </c>
      <c r="B21" s="25">
        <f t="shared" si="0"/>
        <v>2006</v>
      </c>
      <c r="C21" s="18">
        <f>'Monthly Data'!B21</f>
        <v>36966836.701800145</v>
      </c>
      <c r="D21" s="16">
        <f>'Predicted Monthly Data'!S21</f>
        <v>34142385.452625476</v>
      </c>
      <c r="E21" s="24">
        <f t="shared" si="1"/>
        <v>7.6405002460952498E-2</v>
      </c>
    </row>
    <row r="22" spans="1:5">
      <c r="A22" s="17">
        <v>38961</v>
      </c>
      <c r="B22" s="25">
        <f t="shared" si="0"/>
        <v>2006</v>
      </c>
      <c r="C22" s="18">
        <f>'Monthly Data'!B22</f>
        <v>33414985.155541372</v>
      </c>
      <c r="D22" s="16">
        <f>'Predicted Monthly Data'!S22</f>
        <v>33048714.593786236</v>
      </c>
      <c r="E22" s="24">
        <f t="shared" si="1"/>
        <v>1.0961266630830606E-2</v>
      </c>
    </row>
    <row r="23" spans="1:5">
      <c r="A23" s="17">
        <v>38991</v>
      </c>
      <c r="B23" s="25">
        <f t="shared" si="0"/>
        <v>2006</v>
      </c>
      <c r="C23" s="18">
        <f>'Monthly Data'!B23</f>
        <v>34502725.12435887</v>
      </c>
      <c r="D23" s="16">
        <f>'Predicted Monthly Data'!S23</f>
        <v>33992457.530449919</v>
      </c>
      <c r="E23" s="24">
        <f t="shared" si="1"/>
        <v>1.4789196855314555E-2</v>
      </c>
    </row>
    <row r="24" spans="1:5">
      <c r="A24" s="17">
        <v>39022</v>
      </c>
      <c r="B24" s="25">
        <f t="shared" si="0"/>
        <v>2006</v>
      </c>
      <c r="C24" s="18">
        <f>'Monthly Data'!B24</f>
        <v>34819070.067077681</v>
      </c>
      <c r="D24" s="16">
        <f>'Predicted Monthly Data'!S24</f>
        <v>34858176.552630849</v>
      </c>
      <c r="E24" s="24">
        <f t="shared" si="1"/>
        <v>1.1231341181091434E-3</v>
      </c>
    </row>
    <row r="25" spans="1:5">
      <c r="A25" s="17">
        <v>39052</v>
      </c>
      <c r="B25" s="25">
        <f t="shared" si="0"/>
        <v>2006</v>
      </c>
      <c r="C25" s="18">
        <f>'Monthly Data'!B25</f>
        <v>30628855.049845826</v>
      </c>
      <c r="D25" s="16">
        <f>'Predicted Monthly Data'!S25</f>
        <v>31450277.925752793</v>
      </c>
      <c r="E25" s="24">
        <f t="shared" si="1"/>
        <v>2.6818595555405892E-2</v>
      </c>
    </row>
    <row r="26" spans="1:5">
      <c r="A26" s="17">
        <v>39083</v>
      </c>
      <c r="B26" s="25">
        <f t="shared" si="0"/>
        <v>2007</v>
      </c>
      <c r="C26" s="18">
        <f>'Monthly Data'!B26</f>
        <v>35962110.837939881</v>
      </c>
      <c r="D26" s="16">
        <f>'Predicted Monthly Data'!S26</f>
        <v>33713132.243566088</v>
      </c>
      <c r="E26" s="24">
        <f t="shared" si="1"/>
        <v>6.2537446828653032E-2</v>
      </c>
    </row>
    <row r="27" spans="1:5">
      <c r="A27" s="17">
        <v>39114</v>
      </c>
      <c r="B27" s="25">
        <f t="shared" si="0"/>
        <v>2007</v>
      </c>
      <c r="C27" s="18">
        <f>'Monthly Data'!B27</f>
        <v>33141678.929544702</v>
      </c>
      <c r="D27" s="16">
        <f>'Predicted Monthly Data'!S27</f>
        <v>32969411.108219426</v>
      </c>
      <c r="E27" s="24">
        <f t="shared" si="1"/>
        <v>5.1979207719529573E-3</v>
      </c>
    </row>
    <row r="28" spans="1:5">
      <c r="A28" s="17">
        <v>39142</v>
      </c>
      <c r="B28" s="25">
        <f t="shared" si="0"/>
        <v>2007</v>
      </c>
      <c r="C28" s="18">
        <f>'Monthly Data'!B28</f>
        <v>35746999.2179965</v>
      </c>
      <c r="D28" s="16">
        <f>'Predicted Monthly Data'!S28</f>
        <v>34152797.586557977</v>
      </c>
      <c r="E28" s="24">
        <f t="shared" si="1"/>
        <v>4.4596795991646128E-2</v>
      </c>
    </row>
    <row r="29" spans="1:5">
      <c r="A29" s="17">
        <v>39173</v>
      </c>
      <c r="B29" s="25">
        <f t="shared" si="0"/>
        <v>2007</v>
      </c>
      <c r="C29" s="18">
        <f>'Monthly Data'!B29</f>
        <v>32385813.603487249</v>
      </c>
      <c r="D29" s="16">
        <f>'Predicted Monthly Data'!S29</f>
        <v>31178377.88243432</v>
      </c>
      <c r="E29" s="24">
        <f t="shared" si="1"/>
        <v>3.7282858965226526E-2</v>
      </c>
    </row>
    <row r="30" spans="1:5">
      <c r="A30" s="17">
        <v>39203</v>
      </c>
      <c r="B30" s="25">
        <f t="shared" si="0"/>
        <v>2007</v>
      </c>
      <c r="C30" s="18">
        <f>'Monthly Data'!B30</f>
        <v>34558424.709674537</v>
      </c>
      <c r="D30" s="16">
        <f>'Predicted Monthly Data'!S30</f>
        <v>33610903.804990403</v>
      </c>
      <c r="E30" s="24">
        <f t="shared" si="1"/>
        <v>2.7417942589810174E-2</v>
      </c>
    </row>
    <row r="31" spans="1:5">
      <c r="A31" s="17">
        <v>39234</v>
      </c>
      <c r="B31" s="25">
        <f t="shared" si="0"/>
        <v>2007</v>
      </c>
      <c r="C31" s="18">
        <f>'Monthly Data'!B31</f>
        <v>34409900.996462971</v>
      </c>
      <c r="D31" s="16">
        <f>'Predicted Monthly Data'!S31</f>
        <v>33246347.154699285</v>
      </c>
      <c r="E31" s="24">
        <f t="shared" si="1"/>
        <v>3.3814507106059079E-2</v>
      </c>
    </row>
    <row r="32" spans="1:5">
      <c r="A32" s="17">
        <v>39264</v>
      </c>
      <c r="B32" s="25">
        <f t="shared" si="0"/>
        <v>2007</v>
      </c>
      <c r="C32" s="18">
        <f>'Monthly Data'!B32</f>
        <v>32033151.863009609</v>
      </c>
      <c r="D32" s="16">
        <f>'Predicted Monthly Data'!S32</f>
        <v>33598408.136030272</v>
      </c>
      <c r="E32" s="24">
        <f t="shared" si="1"/>
        <v>4.8863636014167787E-2</v>
      </c>
    </row>
    <row r="33" spans="1:5">
      <c r="A33" s="17">
        <v>39295</v>
      </c>
      <c r="B33" s="25">
        <f t="shared" si="0"/>
        <v>2007</v>
      </c>
      <c r="C33" s="18">
        <f>'Monthly Data'!B33</f>
        <v>35594143.633139156</v>
      </c>
      <c r="D33" s="16">
        <f>'Predicted Monthly Data'!S33</f>
        <v>34752802.137023076</v>
      </c>
      <c r="E33" s="24">
        <f t="shared" si="1"/>
        <v>2.3637076503022443E-2</v>
      </c>
    </row>
    <row r="34" spans="1:5">
      <c r="A34" s="17">
        <v>39326</v>
      </c>
      <c r="B34" s="25">
        <f t="shared" ref="B34:B65" si="2">YEAR(A34)</f>
        <v>2007</v>
      </c>
      <c r="C34" s="18">
        <f>'Monthly Data'!B34</f>
        <v>32736813.332064744</v>
      </c>
      <c r="D34" s="16">
        <f>'Predicted Monthly Data'!S34</f>
        <v>33418238.524470422</v>
      </c>
      <c r="E34" s="24">
        <f t="shared" ref="E34:E65" si="3">ABS(D34-C34)/C34</f>
        <v>2.0815257291345535E-2</v>
      </c>
    </row>
    <row r="35" spans="1:5">
      <c r="A35" s="17">
        <v>39356</v>
      </c>
      <c r="B35" s="25">
        <f t="shared" si="2"/>
        <v>2007</v>
      </c>
      <c r="C35" s="18">
        <f>'Monthly Data'!B35</f>
        <v>34814745.584050432</v>
      </c>
      <c r="D35" s="16">
        <f>'Predicted Monthly Data'!S35</f>
        <v>34925974.151243202</v>
      </c>
      <c r="E35" s="24">
        <f t="shared" si="3"/>
        <v>3.1948694533539069E-3</v>
      </c>
    </row>
    <row r="36" spans="1:5">
      <c r="A36" s="17">
        <v>39387</v>
      </c>
      <c r="B36" s="25">
        <f t="shared" si="2"/>
        <v>2007</v>
      </c>
      <c r="C36" s="18">
        <f>'Monthly Data'!B36</f>
        <v>33442923.218425829</v>
      </c>
      <c r="D36" s="16">
        <f>'Predicted Monthly Data'!S36</f>
        <v>35448694.865767948</v>
      </c>
      <c r="E36" s="24">
        <f t="shared" si="3"/>
        <v>5.9975966641487022E-2</v>
      </c>
    </row>
    <row r="37" spans="1:5">
      <c r="A37" s="17">
        <v>39417</v>
      </c>
      <c r="B37" s="25">
        <f t="shared" si="2"/>
        <v>2007</v>
      </c>
      <c r="C37" s="18">
        <f>'Monthly Data'!B37</f>
        <v>29932218.754204392</v>
      </c>
      <c r="D37" s="16">
        <f>'Predicted Monthly Data'!S37</f>
        <v>32003122.837708954</v>
      </c>
      <c r="E37" s="24">
        <f t="shared" si="3"/>
        <v>6.9186454252198534E-2</v>
      </c>
    </row>
    <row r="38" spans="1:5">
      <c r="A38" s="17">
        <v>39448</v>
      </c>
      <c r="B38" s="25">
        <f t="shared" si="2"/>
        <v>2008</v>
      </c>
      <c r="C38" s="18">
        <f>'Monthly Data'!B38</f>
        <v>34905523.049873188</v>
      </c>
      <c r="D38" s="16">
        <f>'Predicted Monthly Data'!S38</f>
        <v>33971272.073560178</v>
      </c>
      <c r="E38" s="24">
        <f t="shared" si="3"/>
        <v>2.6765133270690352E-2</v>
      </c>
    </row>
    <row r="39" spans="1:5">
      <c r="A39" s="17">
        <v>39479</v>
      </c>
      <c r="B39" s="25">
        <f t="shared" si="2"/>
        <v>2008</v>
      </c>
      <c r="C39" s="18">
        <f>'Monthly Data'!B39</f>
        <v>32971074.271040484</v>
      </c>
      <c r="D39" s="16">
        <f>'Predicted Monthly Data'!S39</f>
        <v>32885528.596036542</v>
      </c>
      <c r="E39" s="24">
        <f t="shared" si="3"/>
        <v>2.5945674169033529E-3</v>
      </c>
    </row>
    <row r="40" spans="1:5">
      <c r="A40" s="17">
        <v>39508</v>
      </c>
      <c r="B40" s="25">
        <f t="shared" si="2"/>
        <v>2008</v>
      </c>
      <c r="C40" s="18">
        <f>'Monthly Data'!B40</f>
        <v>33675988.301156245</v>
      </c>
      <c r="D40" s="16">
        <f>'Predicted Monthly Data'!S40</f>
        <v>32371828.515609141</v>
      </c>
      <c r="E40" s="24">
        <f t="shared" si="3"/>
        <v>3.8726696715900871E-2</v>
      </c>
    </row>
    <row r="41" spans="1:5">
      <c r="A41" s="17">
        <v>39539</v>
      </c>
      <c r="B41" s="25">
        <f t="shared" si="2"/>
        <v>2008</v>
      </c>
      <c r="C41" s="18">
        <f>'Monthly Data'!B41</f>
        <v>32942973.450524684</v>
      </c>
      <c r="D41" s="16">
        <f>'Predicted Monthly Data'!S41</f>
        <v>33987755.770025484</v>
      </c>
      <c r="E41" s="24">
        <f t="shared" si="3"/>
        <v>3.1714876043897611E-2</v>
      </c>
    </row>
    <row r="42" spans="1:5">
      <c r="A42" s="17">
        <v>39569</v>
      </c>
      <c r="B42" s="25">
        <f t="shared" si="2"/>
        <v>2008</v>
      </c>
      <c r="C42" s="18">
        <f>'Monthly Data'!B42</f>
        <v>32719103.365861006</v>
      </c>
      <c r="D42" s="16">
        <f>'Predicted Monthly Data'!S42</f>
        <v>32809390.434534598</v>
      </c>
      <c r="E42" s="24">
        <f t="shared" si="3"/>
        <v>2.7594603575780523E-3</v>
      </c>
    </row>
    <row r="43" spans="1:5">
      <c r="A43" s="17">
        <v>39600</v>
      </c>
      <c r="B43" s="25">
        <f t="shared" si="2"/>
        <v>2008</v>
      </c>
      <c r="C43" s="18">
        <f>'Monthly Data'!B43</f>
        <v>32968048.28211417</v>
      </c>
      <c r="D43" s="16">
        <f>'Predicted Monthly Data'!S43</f>
        <v>33184620.717295479</v>
      </c>
      <c r="E43" s="24">
        <f t="shared" si="3"/>
        <v>6.5691615508462918E-3</v>
      </c>
    </row>
    <row r="44" spans="1:5">
      <c r="A44" s="17">
        <v>39630</v>
      </c>
      <c r="B44" s="25">
        <f t="shared" si="2"/>
        <v>2008</v>
      </c>
      <c r="C44" s="18">
        <f>'Monthly Data'!B44</f>
        <v>31929107.93319986</v>
      </c>
      <c r="D44" s="16">
        <f>'Predicted Monthly Data'!S44</f>
        <v>34366699.277775779</v>
      </c>
      <c r="E44" s="24">
        <f t="shared" si="3"/>
        <v>7.6343859956115895E-2</v>
      </c>
    </row>
    <row r="45" spans="1:5">
      <c r="A45" s="17">
        <v>39661</v>
      </c>
      <c r="B45" s="25">
        <f t="shared" si="2"/>
        <v>2008</v>
      </c>
      <c r="C45" s="18">
        <f>'Monthly Data'!B45</f>
        <v>31818715.437265437</v>
      </c>
      <c r="D45" s="16">
        <f>'Predicted Monthly Data'!S45</f>
        <v>32961172.833528049</v>
      </c>
      <c r="E45" s="24">
        <f t="shared" si="3"/>
        <v>3.5905201720512862E-2</v>
      </c>
    </row>
    <row r="46" spans="1:5">
      <c r="A46" s="17">
        <v>39692</v>
      </c>
      <c r="B46" s="25">
        <f t="shared" si="2"/>
        <v>2008</v>
      </c>
      <c r="C46" s="18">
        <f>'Monthly Data'!B46</f>
        <v>31763423.735970922</v>
      </c>
      <c r="D46" s="16">
        <f>'Predicted Monthly Data'!S46</f>
        <v>33689834.206272237</v>
      </c>
      <c r="E46" s="24">
        <f t="shared" si="3"/>
        <v>6.0648703562762515E-2</v>
      </c>
    </row>
    <row r="47" spans="1:5">
      <c r="A47" s="17">
        <v>39722</v>
      </c>
      <c r="B47" s="25">
        <f t="shared" si="2"/>
        <v>2008</v>
      </c>
      <c r="C47" s="18">
        <f>'Monthly Data'!B47</f>
        <v>31969263.423501484</v>
      </c>
      <c r="D47" s="16">
        <f>'Predicted Monthly Data'!S47</f>
        <v>34094516.094091266</v>
      </c>
      <c r="E47" s="24">
        <f t="shared" si="3"/>
        <v>6.6477999271870952E-2</v>
      </c>
    </row>
    <row r="48" spans="1:5">
      <c r="A48" s="17">
        <v>39753</v>
      </c>
      <c r="B48" s="25">
        <f t="shared" si="2"/>
        <v>2008</v>
      </c>
      <c r="C48" s="18">
        <f>'Monthly Data'!B48</f>
        <v>30139735.496248577</v>
      </c>
      <c r="D48" s="16">
        <f>'Predicted Monthly Data'!S48</f>
        <v>32765248.89220833</v>
      </c>
      <c r="E48" s="24">
        <f t="shared" si="3"/>
        <v>8.7111361554136568E-2</v>
      </c>
    </row>
    <row r="49" spans="1:5">
      <c r="A49" s="17">
        <v>39783</v>
      </c>
      <c r="B49" s="25">
        <f t="shared" si="2"/>
        <v>2008</v>
      </c>
      <c r="C49" s="18">
        <f>'Monthly Data'!B49</f>
        <v>27284384.253243946</v>
      </c>
      <c r="D49" s="16">
        <f>'Predicted Monthly Data'!S49</f>
        <v>31619303.424058471</v>
      </c>
      <c r="E49" s="24">
        <f t="shared" si="3"/>
        <v>0.15887912773032911</v>
      </c>
    </row>
    <row r="50" spans="1:5">
      <c r="A50" s="17">
        <v>39814</v>
      </c>
      <c r="B50" s="25">
        <f t="shared" si="2"/>
        <v>2009</v>
      </c>
      <c r="C50" s="18">
        <f>'Monthly Data'!B50</f>
        <v>28849145.935590561</v>
      </c>
      <c r="D50" s="16">
        <f>'Predicted Monthly Data'!S50</f>
        <v>31964152.324321251</v>
      </c>
      <c r="E50" s="24">
        <f t="shared" si="3"/>
        <v>0.10797568828156449</v>
      </c>
    </row>
    <row r="51" spans="1:5">
      <c r="A51" s="17">
        <v>39845</v>
      </c>
      <c r="B51" s="25">
        <f t="shared" si="2"/>
        <v>2009</v>
      </c>
      <c r="C51" s="18">
        <f>'Monthly Data'!B51</f>
        <v>26956342.129380018</v>
      </c>
      <c r="D51" s="16">
        <f>'Predicted Monthly Data'!S51</f>
        <v>29433263.16864806</v>
      </c>
      <c r="E51" s="24">
        <f t="shared" si="3"/>
        <v>9.1886392722713636E-2</v>
      </c>
    </row>
    <row r="52" spans="1:5">
      <c r="A52" s="17">
        <v>39873</v>
      </c>
      <c r="B52" s="25">
        <f t="shared" si="2"/>
        <v>2009</v>
      </c>
      <c r="C52" s="18">
        <f>'Monthly Data'!B52</f>
        <v>29227016.300310459</v>
      </c>
      <c r="D52" s="16">
        <f>'Predicted Monthly Data'!S52</f>
        <v>32184423.729794644</v>
      </c>
      <c r="E52" s="24">
        <f t="shared" si="3"/>
        <v>0.10118745612266861</v>
      </c>
    </row>
    <row r="53" spans="1:5">
      <c r="A53" s="17">
        <v>39904</v>
      </c>
      <c r="B53" s="25">
        <f t="shared" si="2"/>
        <v>2009</v>
      </c>
      <c r="C53" s="18">
        <f>'Monthly Data'!B53</f>
        <v>27572440.722535033</v>
      </c>
      <c r="D53" s="16">
        <f>'Predicted Monthly Data'!S53</f>
        <v>29249118.852176845</v>
      </c>
      <c r="E53" s="24">
        <f t="shared" si="3"/>
        <v>6.0809927801257671E-2</v>
      </c>
    </row>
    <row r="54" spans="1:5">
      <c r="A54" s="17">
        <v>39934</v>
      </c>
      <c r="B54" s="25">
        <f t="shared" si="2"/>
        <v>2009</v>
      </c>
      <c r="C54" s="18">
        <f>'Monthly Data'!B54</f>
        <v>26054244.423496928</v>
      </c>
      <c r="D54" s="16">
        <f>'Predicted Monthly Data'!S54</f>
        <v>29580230.301516086</v>
      </c>
      <c r="E54" s="24">
        <f t="shared" si="3"/>
        <v>0.13533249403460956</v>
      </c>
    </row>
    <row r="55" spans="1:5">
      <c r="A55" s="17">
        <v>39965</v>
      </c>
      <c r="B55" s="25">
        <f t="shared" si="2"/>
        <v>2009</v>
      </c>
      <c r="C55" s="18">
        <f>'Monthly Data'!B55</f>
        <v>27805448.272619553</v>
      </c>
      <c r="D55" s="16">
        <f>'Predicted Monthly Data'!S55</f>
        <v>30918680.788543787</v>
      </c>
      <c r="E55" s="24">
        <f t="shared" si="3"/>
        <v>0.11196483816410474</v>
      </c>
    </row>
    <row r="56" spans="1:5">
      <c r="A56" s="17">
        <v>39995</v>
      </c>
      <c r="B56" s="25">
        <f t="shared" si="2"/>
        <v>2009</v>
      </c>
      <c r="C56" s="18">
        <f>'Monthly Data'!B56</f>
        <v>28020880.106031932</v>
      </c>
      <c r="D56" s="16">
        <f>'Predicted Monthly Data'!S56</f>
        <v>30659361.43416113</v>
      </c>
      <c r="E56" s="24">
        <f t="shared" si="3"/>
        <v>9.4161258252599425E-2</v>
      </c>
    </row>
    <row r="57" spans="1:5">
      <c r="A57" s="17">
        <v>40026</v>
      </c>
      <c r="B57" s="25">
        <f t="shared" si="2"/>
        <v>2009</v>
      </c>
      <c r="C57" s="18">
        <f>'Monthly Data'!B57</f>
        <v>30298754.52771467</v>
      </c>
      <c r="D57" s="16">
        <f>'Predicted Monthly Data'!S57</f>
        <v>30223160.617866937</v>
      </c>
      <c r="E57" s="24">
        <f t="shared" si="3"/>
        <v>2.4949510640308956E-3</v>
      </c>
    </row>
    <row r="58" spans="1:5">
      <c r="A58" s="17">
        <v>40057</v>
      </c>
      <c r="B58" s="25">
        <f t="shared" si="2"/>
        <v>2009</v>
      </c>
      <c r="C58" s="18">
        <f>'Monthly Data'!B58</f>
        <v>30031126.612114679</v>
      </c>
      <c r="D58" s="16">
        <f>'Predicted Monthly Data'!S58</f>
        <v>30738528.32424381</v>
      </c>
      <c r="E58" s="24">
        <f t="shared" si="3"/>
        <v>2.3555616852674526E-2</v>
      </c>
    </row>
    <row r="59" spans="1:5">
      <c r="A59" s="17">
        <v>40087</v>
      </c>
      <c r="B59" s="25">
        <f t="shared" si="2"/>
        <v>2009</v>
      </c>
      <c r="C59" s="18">
        <f>'Monthly Data'!B59</f>
        <v>30792023.504983552</v>
      </c>
      <c r="D59" s="16">
        <f>'Predicted Monthly Data'!S59</f>
        <v>30764319.678741422</v>
      </c>
      <c r="E59" s="24">
        <f t="shared" si="3"/>
        <v>8.9970788173912987E-4</v>
      </c>
    </row>
    <row r="60" spans="1:5">
      <c r="A60" s="17">
        <v>40118</v>
      </c>
      <c r="B60" s="25">
        <f t="shared" si="2"/>
        <v>2009</v>
      </c>
      <c r="C60" s="18">
        <f>'Monthly Data'!B60</f>
        <v>30321482.124312438</v>
      </c>
      <c r="D60" s="16">
        <f>'Predicted Monthly Data'!S60</f>
        <v>31107905.399327952</v>
      </c>
      <c r="E60" s="24">
        <f t="shared" si="3"/>
        <v>2.5936175276370897E-2</v>
      </c>
    </row>
    <row r="61" spans="1:5">
      <c r="A61" s="17">
        <v>40148</v>
      </c>
      <c r="B61" s="25">
        <f t="shared" si="2"/>
        <v>2009</v>
      </c>
      <c r="C61" s="18">
        <f>'Monthly Data'!B61</f>
        <v>28853077.940910172</v>
      </c>
      <c r="D61" s="16">
        <f>'Predicted Monthly Data'!S61</f>
        <v>30132671.955736283</v>
      </c>
      <c r="E61" s="24">
        <f t="shared" si="3"/>
        <v>4.4348613948455115E-2</v>
      </c>
    </row>
    <row r="62" spans="1:5">
      <c r="A62" s="17">
        <v>40179</v>
      </c>
      <c r="B62" s="25">
        <f t="shared" si="2"/>
        <v>2010</v>
      </c>
      <c r="C62" s="18">
        <f>'Monthly Data'!B62</f>
        <v>30374399.927864909</v>
      </c>
      <c r="D62" s="16">
        <f>'Predicted Monthly Data'!S62</f>
        <v>29894932.972039908</v>
      </c>
      <c r="E62" s="24">
        <f t="shared" si="3"/>
        <v>1.5785232200921505E-2</v>
      </c>
    </row>
    <row r="63" spans="1:5">
      <c r="A63" s="17">
        <v>40210</v>
      </c>
      <c r="B63" s="25">
        <f t="shared" si="2"/>
        <v>2010</v>
      </c>
      <c r="C63" s="18">
        <f>'Monthly Data'!B63</f>
        <v>28081042.947897345</v>
      </c>
      <c r="D63" s="16">
        <f>'Predicted Monthly Data'!S63</f>
        <v>28782816.928737443</v>
      </c>
      <c r="E63" s="24">
        <f t="shared" si="3"/>
        <v>2.4991022667576725E-2</v>
      </c>
    </row>
    <row r="64" spans="1:5">
      <c r="A64" s="17">
        <v>40238</v>
      </c>
      <c r="B64" s="25">
        <f t="shared" si="2"/>
        <v>2010</v>
      </c>
      <c r="C64" s="18">
        <f>'Monthly Data'!B64</f>
        <v>31106132.340711989</v>
      </c>
      <c r="D64" s="16">
        <f>'Predicted Monthly Data'!S64</f>
        <v>31910884.644800082</v>
      </c>
      <c r="E64" s="24">
        <f t="shared" si="3"/>
        <v>2.5871178559695968E-2</v>
      </c>
    </row>
    <row r="65" spans="1:5">
      <c r="A65" s="17">
        <v>40269</v>
      </c>
      <c r="B65" s="25">
        <f t="shared" si="2"/>
        <v>2010</v>
      </c>
      <c r="C65" s="18">
        <f>'Monthly Data'!B65</f>
        <v>29031854.548955541</v>
      </c>
      <c r="D65" s="16">
        <f>'Predicted Monthly Data'!S65</f>
        <v>29056866.045574926</v>
      </c>
      <c r="E65" s="24">
        <f t="shared" si="3"/>
        <v>8.6151907991990667E-4</v>
      </c>
    </row>
    <row r="66" spans="1:5">
      <c r="A66" s="17">
        <v>40299</v>
      </c>
      <c r="B66" s="25">
        <f t="shared" ref="B66:B97" si="4">YEAR(A66)</f>
        <v>2010</v>
      </c>
      <c r="C66" s="18">
        <f>'Monthly Data'!B66</f>
        <v>30332891.000103939</v>
      </c>
      <c r="D66" s="16">
        <f>'Predicted Monthly Data'!S66</f>
        <v>30305298.217315562</v>
      </c>
      <c r="E66" s="24">
        <f t="shared" ref="E66:E97" si="5">ABS(D66-C66)/C66</f>
        <v>9.0966544495487442E-4</v>
      </c>
    </row>
    <row r="67" spans="1:5">
      <c r="A67" s="17">
        <v>40330</v>
      </c>
      <c r="B67" s="25">
        <f t="shared" si="4"/>
        <v>2010</v>
      </c>
      <c r="C67" s="18">
        <f>'Monthly Data'!B67</f>
        <v>32055991.678814385</v>
      </c>
      <c r="D67" s="16">
        <f>'Predicted Monthly Data'!S67</f>
        <v>31746413.305931877</v>
      </c>
      <c r="E67" s="24">
        <f t="shared" si="5"/>
        <v>9.6574261680728544E-3</v>
      </c>
    </row>
    <row r="68" spans="1:5">
      <c r="A68" s="17">
        <v>40360</v>
      </c>
      <c r="B68" s="25">
        <f t="shared" si="4"/>
        <v>2010</v>
      </c>
      <c r="C68" s="18">
        <f>'Monthly Data'!B68</f>
        <v>31434687.972987365</v>
      </c>
      <c r="D68" s="16">
        <f>'Predicted Monthly Data'!S68</f>
        <v>32011994.709552996</v>
      </c>
      <c r="E68" s="24">
        <f t="shared" si="5"/>
        <v>1.8365276507968695E-2</v>
      </c>
    </row>
    <row r="69" spans="1:5">
      <c r="A69" s="17">
        <v>40391</v>
      </c>
      <c r="B69" s="25">
        <f t="shared" si="4"/>
        <v>2010</v>
      </c>
      <c r="C69" s="18">
        <f>'Monthly Data'!B69</f>
        <v>33132054.446981192</v>
      </c>
      <c r="D69" s="16">
        <f>'Predicted Monthly Data'!S69</f>
        <v>31595300.225289151</v>
      </c>
      <c r="E69" s="24">
        <f t="shared" si="5"/>
        <v>4.638270241138219E-2</v>
      </c>
    </row>
    <row r="70" spans="1:5">
      <c r="A70" s="17">
        <v>40422</v>
      </c>
      <c r="B70" s="25">
        <f t="shared" si="4"/>
        <v>2010</v>
      </c>
      <c r="C70" s="18">
        <f>'Monthly Data'!B70</f>
        <v>31114045.918627713</v>
      </c>
      <c r="D70" s="16">
        <f>'Predicted Monthly Data'!S70</f>
        <v>30535802.175377313</v>
      </c>
      <c r="E70" s="24">
        <f t="shared" si="5"/>
        <v>1.8584652885152757E-2</v>
      </c>
    </row>
    <row r="71" spans="1:5">
      <c r="A71" s="17">
        <v>40452</v>
      </c>
      <c r="B71" s="25">
        <f t="shared" si="4"/>
        <v>2010</v>
      </c>
      <c r="C71" s="18">
        <f>'Monthly Data'!B71</f>
        <v>31324725.882925775</v>
      </c>
      <c r="D71" s="16">
        <f>'Predicted Monthly Data'!S71</f>
        <v>29356640.78438016</v>
      </c>
      <c r="E71" s="24">
        <f t="shared" si="5"/>
        <v>6.2828485902836337E-2</v>
      </c>
    </row>
    <row r="72" spans="1:5">
      <c r="A72" s="17">
        <v>40483</v>
      </c>
      <c r="B72" s="25">
        <f t="shared" si="4"/>
        <v>2010</v>
      </c>
      <c r="C72" s="18">
        <f>'Monthly Data'!B72</f>
        <v>31302721.549692102</v>
      </c>
      <c r="D72" s="16">
        <f>'Predicted Monthly Data'!S72</f>
        <v>31722458.463529691</v>
      </c>
      <c r="E72" s="24">
        <f t="shared" si="5"/>
        <v>1.3408959127444237E-2</v>
      </c>
    </row>
    <row r="73" spans="1:5">
      <c r="A73" s="17">
        <v>40513</v>
      </c>
      <c r="B73" s="25">
        <f t="shared" si="4"/>
        <v>2010</v>
      </c>
      <c r="C73" s="18">
        <f>'Monthly Data'!B73</f>
        <v>29162683.79443774</v>
      </c>
      <c r="D73" s="16">
        <f>'Predicted Monthly Data'!S73</f>
        <v>30222838.581100401</v>
      </c>
      <c r="E73" s="24">
        <f t="shared" si="5"/>
        <v>3.6353128338101247E-2</v>
      </c>
    </row>
    <row r="74" spans="1:5">
      <c r="A74" s="17">
        <v>40544</v>
      </c>
      <c r="B74" s="25">
        <f t="shared" si="4"/>
        <v>2011</v>
      </c>
      <c r="C74" s="18">
        <f>'Monthly Data'!B74</f>
        <v>32622453.115325075</v>
      </c>
      <c r="D74" s="16">
        <f>'Predicted Monthly Data'!S74</f>
        <v>30293850.709290259</v>
      </c>
      <c r="E74" s="24">
        <f t="shared" si="5"/>
        <v>7.1380358730315924E-2</v>
      </c>
    </row>
    <row r="75" spans="1:5">
      <c r="A75" s="17">
        <v>40575</v>
      </c>
      <c r="B75" s="25">
        <f t="shared" si="4"/>
        <v>2011</v>
      </c>
      <c r="C75" s="18">
        <f>'Monthly Data'!B75</f>
        <v>30069138.4645341</v>
      </c>
      <c r="D75" s="16">
        <f>'Predicted Monthly Data'!S75</f>
        <v>29160818.956199396</v>
      </c>
      <c r="E75" s="24">
        <f t="shared" si="5"/>
        <v>3.0207699811753735E-2</v>
      </c>
    </row>
    <row r="76" spans="1:5">
      <c r="A76" s="17">
        <v>40603</v>
      </c>
      <c r="B76" s="25">
        <f t="shared" si="4"/>
        <v>2011</v>
      </c>
      <c r="C76" s="18">
        <f>'Monthly Data'!B76</f>
        <v>33521993.988199789</v>
      </c>
      <c r="D76" s="16">
        <f>'Predicted Monthly Data'!S76</f>
        <v>33026400.210220575</v>
      </c>
      <c r="E76" s="24">
        <f t="shared" si="5"/>
        <v>1.4784137785886773E-2</v>
      </c>
    </row>
    <row r="77" spans="1:5">
      <c r="A77" s="17">
        <v>40634</v>
      </c>
      <c r="B77" s="25">
        <f t="shared" si="4"/>
        <v>2011</v>
      </c>
      <c r="C77" s="18">
        <f>'Monthly Data'!B77</f>
        <v>29790483.970162548</v>
      </c>
      <c r="D77" s="16">
        <f>'Predicted Monthly Data'!S77</f>
        <v>29134675.269321863</v>
      </c>
      <c r="E77" s="24">
        <f t="shared" si="5"/>
        <v>2.20140331220375E-2</v>
      </c>
    </row>
    <row r="78" spans="1:5">
      <c r="A78" s="17">
        <v>40664</v>
      </c>
      <c r="B78" s="25">
        <f t="shared" si="4"/>
        <v>2011</v>
      </c>
      <c r="C78" s="18">
        <f>'Monthly Data'!B78</f>
        <v>30514888.89513151</v>
      </c>
      <c r="D78" s="16">
        <f>'Predicted Monthly Data'!S78</f>
        <v>30758202.904933561</v>
      </c>
      <c r="E78" s="24">
        <f t="shared" si="5"/>
        <v>7.9736161137021339E-3</v>
      </c>
    </row>
    <row r="79" spans="1:5">
      <c r="A79" s="17">
        <v>40695</v>
      </c>
      <c r="B79" s="25">
        <f t="shared" si="4"/>
        <v>2011</v>
      </c>
      <c r="C79" s="18">
        <f>'Monthly Data'!B79</f>
        <v>31332686.678045858</v>
      </c>
      <c r="D79" s="16">
        <f>'Predicted Monthly Data'!S79</f>
        <v>30987947.962302785</v>
      </c>
      <c r="E79" s="24">
        <f t="shared" si="5"/>
        <v>1.1002526508032373E-2</v>
      </c>
    </row>
    <row r="80" spans="1:5">
      <c r="A80" s="17">
        <v>40725</v>
      </c>
      <c r="B80" s="25">
        <f t="shared" si="4"/>
        <v>2011</v>
      </c>
      <c r="C80" s="18">
        <f>'Monthly Data'!B80</f>
        <v>31048378.097471207</v>
      </c>
      <c r="D80" s="16">
        <f>'Predicted Monthly Data'!S80</f>
        <v>31532097.430079527</v>
      </c>
      <c r="E80" s="24">
        <f t="shared" si="5"/>
        <v>1.5579536267233142E-2</v>
      </c>
    </row>
    <row r="81" spans="1:5">
      <c r="A81" s="17">
        <v>40756</v>
      </c>
      <c r="B81" s="25">
        <f t="shared" si="4"/>
        <v>2011</v>
      </c>
      <c r="C81" s="18">
        <f>'Monthly Data'!B81</f>
        <v>33761562.440655842</v>
      </c>
      <c r="D81" s="16">
        <f>'Predicted Monthly Data'!S81</f>
        <v>31673684.370764107</v>
      </c>
      <c r="E81" s="24">
        <f t="shared" si="5"/>
        <v>6.1841867465751606E-2</v>
      </c>
    </row>
    <row r="82" spans="1:5">
      <c r="A82" s="17">
        <v>40787</v>
      </c>
      <c r="B82" s="25">
        <f t="shared" si="4"/>
        <v>2011</v>
      </c>
      <c r="C82" s="18">
        <f>'Monthly Data'!B82</f>
        <v>31947935.858446322</v>
      </c>
      <c r="D82" s="16">
        <f>'Predicted Monthly Data'!S82</f>
        <v>31484646.553001683</v>
      </c>
      <c r="E82" s="24">
        <f t="shared" si="5"/>
        <v>1.4501384612056425E-2</v>
      </c>
    </row>
    <row r="83" spans="1:5">
      <c r="A83" s="17">
        <v>40817</v>
      </c>
      <c r="B83" s="25">
        <f t="shared" si="4"/>
        <v>2011</v>
      </c>
      <c r="C83" s="18">
        <f>'Monthly Data'!B83</f>
        <v>32934221.898680408</v>
      </c>
      <c r="D83" s="16">
        <f>'Predicted Monthly Data'!S83</f>
        <v>30331889.664035827</v>
      </c>
      <c r="E83" s="24">
        <f t="shared" si="5"/>
        <v>7.9016053351752324E-2</v>
      </c>
    </row>
    <row r="84" spans="1:5">
      <c r="A84" s="17">
        <v>40848</v>
      </c>
      <c r="B84" s="25">
        <f t="shared" si="4"/>
        <v>2011</v>
      </c>
      <c r="C84" s="18">
        <f>'Monthly Data'!B84</f>
        <v>32118203.797977068</v>
      </c>
      <c r="D84" s="16">
        <f>'Predicted Monthly Data'!S84</f>
        <v>31688146.89855241</v>
      </c>
      <c r="E84" s="24">
        <f t="shared" si="5"/>
        <v>1.3389817878039117E-2</v>
      </c>
    </row>
    <row r="85" spans="1:5">
      <c r="A85" s="17">
        <v>40878</v>
      </c>
      <c r="B85" s="25">
        <f t="shared" si="4"/>
        <v>2011</v>
      </c>
      <c r="C85" s="18">
        <f>'Monthly Data'!B85</f>
        <v>29560112.105370279</v>
      </c>
      <c r="D85" s="16">
        <f>'Predicted Monthly Data'!S85</f>
        <v>28873904.289020523</v>
      </c>
      <c r="E85" s="24">
        <f t="shared" si="5"/>
        <v>2.3213978820638182E-2</v>
      </c>
    </row>
    <row r="86" spans="1:5">
      <c r="A86" s="17">
        <v>40909</v>
      </c>
      <c r="B86" s="25">
        <f t="shared" si="4"/>
        <v>2012</v>
      </c>
      <c r="C86" s="18">
        <f>'Monthly Data'!B86</f>
        <v>33097914.661556832</v>
      </c>
      <c r="D86" s="16">
        <f>'Predicted Monthly Data'!S86</f>
        <v>30046156.434446353</v>
      </c>
      <c r="E86" s="24">
        <f t="shared" si="5"/>
        <v>9.2203942705039676E-2</v>
      </c>
    </row>
    <row r="87" spans="1:5">
      <c r="A87" s="17">
        <v>40940</v>
      </c>
      <c r="B87" s="25">
        <f t="shared" si="4"/>
        <v>2012</v>
      </c>
      <c r="C87" s="18">
        <f>'Monthly Data'!B87</f>
        <v>31432067.424907692</v>
      </c>
      <c r="D87" s="16">
        <f>'Predicted Monthly Data'!S87</f>
        <v>28892155.724553332</v>
      </c>
      <c r="E87" s="24">
        <f t="shared" si="5"/>
        <v>8.0806383685142508E-2</v>
      </c>
    </row>
    <row r="88" spans="1:5">
      <c r="A88" s="17">
        <v>40969</v>
      </c>
      <c r="B88" s="25">
        <f t="shared" si="4"/>
        <v>2012</v>
      </c>
      <c r="C88" s="18">
        <f>'Monthly Data'!B88</f>
        <v>32610967.549940124</v>
      </c>
      <c r="D88" s="16">
        <f>'Predicted Monthly Data'!S88</f>
        <v>30696918.549120933</v>
      </c>
      <c r="E88" s="24">
        <f t="shared" si="5"/>
        <v>5.8693413431785947E-2</v>
      </c>
    </row>
    <row r="89" spans="1:5">
      <c r="A89" s="17">
        <v>41000</v>
      </c>
      <c r="B89" s="25">
        <f t="shared" si="4"/>
        <v>2012</v>
      </c>
      <c r="C89" s="18">
        <f>'Monthly Data'!B89</f>
        <v>30118053.504457429</v>
      </c>
      <c r="D89" s="16">
        <f>'Predicted Monthly Data'!S89</f>
        <v>28477934.505074453</v>
      </c>
      <c r="E89" s="24">
        <f t="shared" si="5"/>
        <v>5.4456341248621566E-2</v>
      </c>
    </row>
    <row r="90" spans="1:5">
      <c r="A90" s="17">
        <v>41030</v>
      </c>
      <c r="B90" s="25">
        <f t="shared" si="4"/>
        <v>2012</v>
      </c>
      <c r="C90" s="18">
        <f>'Monthly Data'!B90</f>
        <v>32039785.029330183</v>
      </c>
      <c r="D90" s="16">
        <f>'Predicted Monthly Data'!S90</f>
        <v>31238125.395297389</v>
      </c>
      <c r="E90" s="24">
        <f t="shared" si="5"/>
        <v>2.5020755704163747E-2</v>
      </c>
    </row>
    <row r="91" spans="1:5">
      <c r="A91" s="17">
        <v>41061</v>
      </c>
      <c r="B91" s="25">
        <f t="shared" si="4"/>
        <v>2012</v>
      </c>
      <c r="C91" s="18">
        <f>'Monthly Data'!B91</f>
        <v>32369984.509227082</v>
      </c>
      <c r="D91" s="16">
        <f>'Predicted Monthly Data'!S91</f>
        <v>31265965.890336733</v>
      </c>
      <c r="E91" s="24">
        <f t="shared" si="5"/>
        <v>3.410624489411318E-2</v>
      </c>
    </row>
    <row r="92" spans="1:5">
      <c r="A92" s="17">
        <v>41091</v>
      </c>
      <c r="B92" s="25">
        <f t="shared" si="4"/>
        <v>2012</v>
      </c>
      <c r="C92" s="18">
        <f>'Monthly Data'!B92</f>
        <v>32673879.188200943</v>
      </c>
      <c r="D92" s="16">
        <f>'Predicted Monthly Data'!S92</f>
        <v>32458673.702471562</v>
      </c>
      <c r="E92" s="24">
        <f t="shared" si="5"/>
        <v>6.5864687963679428E-3</v>
      </c>
    </row>
    <row r="93" spans="1:5">
      <c r="A93" s="17">
        <v>41122</v>
      </c>
      <c r="B93" s="25">
        <f t="shared" si="4"/>
        <v>2012</v>
      </c>
      <c r="C93" s="18">
        <f>'Monthly Data'!B93</f>
        <v>33207960.610965997</v>
      </c>
      <c r="D93" s="16">
        <f>'Predicted Monthly Data'!S93</f>
        <v>31933782.772470094</v>
      </c>
      <c r="E93" s="24">
        <f t="shared" si="5"/>
        <v>3.8369650380612089E-2</v>
      </c>
    </row>
    <row r="94" spans="1:5">
      <c r="A94" s="17">
        <v>41153</v>
      </c>
      <c r="B94" s="25">
        <f t="shared" si="4"/>
        <v>2012</v>
      </c>
      <c r="C94" s="18">
        <f>'Monthly Data'!B94</f>
        <v>30143633.786629554</v>
      </c>
      <c r="D94" s="16">
        <f>'Predicted Monthly Data'!S94</f>
        <v>30238932.54855841</v>
      </c>
      <c r="E94" s="24">
        <f t="shared" si="5"/>
        <v>3.1614888438276771E-3</v>
      </c>
    </row>
    <row r="95" spans="1:5">
      <c r="A95" s="17">
        <v>41183</v>
      </c>
      <c r="B95" s="25">
        <f t="shared" si="4"/>
        <v>2012</v>
      </c>
      <c r="C95" s="18">
        <f>'Monthly Data'!B95</f>
        <v>31754112.792993777</v>
      </c>
      <c r="D95" s="16">
        <f>'Predicted Monthly Data'!S95</f>
        <v>31438761.716334771</v>
      </c>
      <c r="E95" s="24">
        <f t="shared" si="5"/>
        <v>9.9310309412450077E-3</v>
      </c>
    </row>
    <row r="96" spans="1:5">
      <c r="A96" s="17">
        <v>41214</v>
      </c>
      <c r="B96" s="25">
        <f t="shared" si="4"/>
        <v>2012</v>
      </c>
      <c r="C96" s="18">
        <f>'Monthly Data'!B96</f>
        <v>31052952.606975973</v>
      </c>
      <c r="D96" s="16">
        <f>'Predicted Monthly Data'!S96</f>
        <v>31811008.827450685</v>
      </c>
      <c r="E96" s="24">
        <f t="shared" si="5"/>
        <v>2.4411727608292456E-2</v>
      </c>
    </row>
    <row r="97" spans="1:5">
      <c r="A97" s="17">
        <v>41244</v>
      </c>
      <c r="B97" s="25">
        <f t="shared" si="4"/>
        <v>2012</v>
      </c>
      <c r="C97" s="18">
        <f>'Monthly Data'!B97</f>
        <v>27355168.154814415</v>
      </c>
      <c r="D97" s="16">
        <f>'Predicted Monthly Data'!S97</f>
        <v>28143682.153375622</v>
      </c>
      <c r="E97" s="24">
        <f t="shared" si="5"/>
        <v>2.8825046663894533E-2</v>
      </c>
    </row>
    <row r="98" spans="1:5">
      <c r="A98" s="17">
        <v>41275</v>
      </c>
      <c r="B98" s="25">
        <f t="shared" ref="B98:B109" si="6">YEAR(A98)</f>
        <v>2013</v>
      </c>
      <c r="C98" s="18">
        <f>'Monthly Data'!B98</f>
        <v>31454796.749053448</v>
      </c>
      <c r="D98" s="16">
        <f>'Predicted Monthly Data'!S98</f>
        <v>30712622.794026688</v>
      </c>
      <c r="E98" s="24">
        <f t="shared" ref="E98:E109" si="7">ABS(D98-C98)/C98</f>
        <v>2.3594937234782627E-2</v>
      </c>
    </row>
    <row r="99" spans="1:5">
      <c r="A99" s="20">
        <v>41306</v>
      </c>
      <c r="B99" s="26">
        <f t="shared" si="6"/>
        <v>2013</v>
      </c>
      <c r="C99" s="18">
        <f>'Monthly Data'!B99</f>
        <v>28621464.973133311</v>
      </c>
      <c r="D99" s="16">
        <f>'Predicted Monthly Data'!S99</f>
        <v>28274990.04054806</v>
      </c>
      <c r="E99" s="24">
        <f t="shared" si="7"/>
        <v>1.2105422727679496E-2</v>
      </c>
    </row>
    <row r="100" spans="1:5">
      <c r="A100" s="17">
        <v>41334</v>
      </c>
      <c r="B100" s="25">
        <f t="shared" si="6"/>
        <v>2013</v>
      </c>
      <c r="C100" s="18">
        <f>'Monthly Data'!B100</f>
        <v>30079625.096221432</v>
      </c>
      <c r="D100" s="16">
        <f>'Predicted Monthly Data'!S100</f>
        <v>29528080.108183507</v>
      </c>
      <c r="E100" s="24">
        <f t="shared" si="7"/>
        <v>1.8336165636160459E-2</v>
      </c>
    </row>
    <row r="101" spans="1:5">
      <c r="A101" s="17">
        <v>41365</v>
      </c>
      <c r="B101" s="25">
        <f t="shared" si="6"/>
        <v>2013</v>
      </c>
      <c r="C101" s="18">
        <f>'Monthly Data'!B101</f>
        <v>29557113.807281584</v>
      </c>
      <c r="D101" s="16">
        <f>'Predicted Monthly Data'!S101</f>
        <v>29513555.160347968</v>
      </c>
      <c r="E101" s="24">
        <f t="shared" si="7"/>
        <v>1.4737111078445102E-3</v>
      </c>
    </row>
    <row r="102" spans="1:5">
      <c r="A102" s="17">
        <v>41395</v>
      </c>
      <c r="B102" s="25">
        <f t="shared" si="6"/>
        <v>2013</v>
      </c>
      <c r="C102" s="18">
        <f>'Monthly Data'!B102</f>
        <v>29892333.306250855</v>
      </c>
      <c r="D102" s="16">
        <f>'Predicted Monthly Data'!S102</f>
        <v>30671366.251486398</v>
      </c>
      <c r="E102" s="24">
        <f t="shared" si="7"/>
        <v>2.6061295960213234E-2</v>
      </c>
    </row>
    <row r="103" spans="1:5">
      <c r="A103" s="17">
        <v>41426</v>
      </c>
      <c r="B103" s="25">
        <f t="shared" si="6"/>
        <v>2013</v>
      </c>
      <c r="C103" s="18">
        <f>'Monthly Data'!B103</f>
        <v>29757587.90078669</v>
      </c>
      <c r="D103" s="16">
        <f>'Predicted Monthly Data'!S103</f>
        <v>29806156.227845076</v>
      </c>
      <c r="E103" s="24">
        <f t="shared" si="7"/>
        <v>1.6321325243267475E-3</v>
      </c>
    </row>
    <row r="104" spans="1:5">
      <c r="A104" s="17">
        <v>41456</v>
      </c>
      <c r="B104" s="25">
        <f t="shared" si="6"/>
        <v>2013</v>
      </c>
      <c r="C104" s="18">
        <f>'Monthly Data'!B104</f>
        <v>30029944.468078002</v>
      </c>
      <c r="D104" s="16">
        <f>'Predicted Monthly Data'!S104</f>
        <v>31924053.664621837</v>
      </c>
      <c r="E104" s="24">
        <f t="shared" si="7"/>
        <v>6.307401595621609E-2</v>
      </c>
    </row>
    <row r="105" spans="1:5">
      <c r="A105" s="17">
        <v>41487</v>
      </c>
      <c r="B105" s="25">
        <f t="shared" si="6"/>
        <v>2013</v>
      </c>
      <c r="C105" s="18">
        <f>'Monthly Data'!B105</f>
        <v>31034762.655809991</v>
      </c>
      <c r="D105" s="16">
        <f>'Predicted Monthly Data'!S105</f>
        <v>30321946.866105519</v>
      </c>
      <c r="E105" s="24">
        <f t="shared" si="7"/>
        <v>2.296830163033408E-2</v>
      </c>
    </row>
    <row r="106" spans="1:5">
      <c r="A106" s="17">
        <v>41518</v>
      </c>
      <c r="B106" s="25">
        <f t="shared" si="6"/>
        <v>2013</v>
      </c>
      <c r="C106" s="18">
        <f>'Monthly Data'!B106</f>
        <v>29984275.784078471</v>
      </c>
      <c r="D106" s="16">
        <f>'Predicted Monthly Data'!S106</f>
        <v>30031470.358533002</v>
      </c>
      <c r="E106" s="24">
        <f t="shared" si="7"/>
        <v>1.5739774672026995E-3</v>
      </c>
    </row>
    <row r="107" spans="1:5">
      <c r="A107" s="17">
        <v>41548</v>
      </c>
      <c r="B107" s="25">
        <f t="shared" si="6"/>
        <v>2013</v>
      </c>
      <c r="C107" s="18">
        <f>'Monthly Data'!B107</f>
        <v>31392134.936166354</v>
      </c>
      <c r="D107" s="16">
        <f>'Predicted Monthly Data'!S107</f>
        <v>30720275.060561653</v>
      </c>
      <c r="E107" s="24">
        <f t="shared" si="7"/>
        <v>2.1402172135500788E-2</v>
      </c>
    </row>
    <row r="108" spans="1:5">
      <c r="A108" s="20">
        <v>41579</v>
      </c>
      <c r="B108" s="26">
        <f t="shared" si="6"/>
        <v>2013</v>
      </c>
      <c r="C108" s="18">
        <f>'Monthly Data'!B108</f>
        <v>30556913.865457237</v>
      </c>
      <c r="D108" s="16">
        <f>'Predicted Monthly Data'!S108</f>
        <v>31381232.45392254</v>
      </c>
      <c r="E108" s="24">
        <f t="shared" si="7"/>
        <v>2.6976500051503764E-2</v>
      </c>
    </row>
    <row r="109" spans="1:5">
      <c r="A109" s="17">
        <v>41609</v>
      </c>
      <c r="B109" s="25">
        <f t="shared" si="6"/>
        <v>2013</v>
      </c>
      <c r="C109" s="18">
        <f>'Monthly Data'!B109</f>
        <v>27592562.507682629</v>
      </c>
      <c r="D109" s="16">
        <f>'Predicted Monthly Data'!S109</f>
        <v>29197609.927423611</v>
      </c>
      <c r="E109" s="24">
        <f t="shared" si="7"/>
        <v>5.8169567226461376E-2</v>
      </c>
    </row>
    <row r="110" spans="1:5">
      <c r="C110" s="18"/>
      <c r="E110" s="28">
        <f>AVERAGE(E2:E109)</f>
        <v>3.612158417677841E-2</v>
      </c>
    </row>
    <row r="111" spans="1:5" ht="15.75">
      <c r="C111" s="21"/>
    </row>
    <row r="112" spans="1:5">
      <c r="C112" s="22"/>
    </row>
    <row r="113" spans="3:3">
      <c r="C113" s="22"/>
    </row>
    <row r="114" spans="3:3">
      <c r="C114" s="22"/>
    </row>
    <row r="115" spans="3:3">
      <c r="C115" s="22"/>
    </row>
    <row r="116" spans="3:3">
      <c r="C116" s="22"/>
    </row>
    <row r="117" spans="3:3">
      <c r="C117" s="22"/>
    </row>
    <row r="118" spans="3:3">
      <c r="C118" s="23"/>
    </row>
    <row r="119" spans="3:3">
      <c r="C119" s="23"/>
    </row>
    <row r="120" spans="3:3">
      <c r="C120" s="23"/>
    </row>
    <row r="121" spans="3:3">
      <c r="C121" s="23"/>
    </row>
    <row r="122" spans="3:3">
      <c r="C122" s="23"/>
    </row>
    <row r="123" spans="3:3">
      <c r="C123" s="2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D14"/>
  <sheetViews>
    <sheetView workbookViewId="0">
      <selection activeCell="E3" sqref="E3"/>
    </sheetView>
  </sheetViews>
  <sheetFormatPr defaultRowHeight="15"/>
  <cols>
    <col min="1" max="1" width="5" customWidth="1"/>
    <col min="2" max="2" width="11.5703125" customWidth="1"/>
    <col min="3" max="3" width="15.7109375" customWidth="1"/>
    <col min="4" max="4" width="16.7109375" customWidth="1"/>
  </cols>
  <sheetData>
    <row r="2" spans="1:4">
      <c r="A2" s="9" t="s">
        <v>44</v>
      </c>
    </row>
    <row r="3" spans="1:4">
      <c r="B3" t="s">
        <v>41</v>
      </c>
      <c r="C3" t="s">
        <v>42</v>
      </c>
      <c r="D3" t="s">
        <v>43</v>
      </c>
    </row>
    <row r="4" spans="1:4">
      <c r="A4" s="6">
        <v>2005</v>
      </c>
      <c r="B4" s="7">
        <v>415128037.37</v>
      </c>
      <c r="C4" s="7">
        <v>410769716.09832275</v>
      </c>
      <c r="D4" s="8">
        <v>1.0498739856958208E-2</v>
      </c>
    </row>
    <row r="5" spans="1:4">
      <c r="A5" s="6">
        <v>2006</v>
      </c>
      <c r="B5" s="7">
        <v>409556912.35000002</v>
      </c>
      <c r="C5" s="7">
        <v>400533601.84444582</v>
      </c>
      <c r="D5" s="8">
        <v>2.2031884296078098E-2</v>
      </c>
    </row>
    <row r="6" spans="1:4">
      <c r="A6" s="6">
        <v>2007</v>
      </c>
      <c r="B6" s="7">
        <v>404758924.67999995</v>
      </c>
      <c r="C6" s="7">
        <v>403018210.43271142</v>
      </c>
      <c r="D6" s="8">
        <v>4.300619803910991E-3</v>
      </c>
    </row>
    <row r="7" spans="1:4">
      <c r="A7" s="6">
        <v>2008</v>
      </c>
      <c r="B7" s="7">
        <v>385087341</v>
      </c>
      <c r="C7" s="7">
        <v>398707170.83499557</v>
      </c>
      <c r="D7" s="8">
        <v>3.536815777851178E-2</v>
      </c>
    </row>
    <row r="8" spans="1:4">
      <c r="A8" s="6">
        <v>2009</v>
      </c>
      <c r="B8" s="7">
        <v>344781982.59999996</v>
      </c>
      <c r="C8" s="7">
        <v>366955816.57507813</v>
      </c>
      <c r="D8" s="8">
        <v>6.4312623901821506E-2</v>
      </c>
    </row>
    <row r="9" spans="1:4">
      <c r="A9" s="6">
        <v>2010</v>
      </c>
      <c r="B9" s="7">
        <v>368453232.00999999</v>
      </c>
      <c r="C9" s="7">
        <v>367142247.05362952</v>
      </c>
      <c r="D9" s="8">
        <v>3.5580769619491144E-3</v>
      </c>
    </row>
    <row r="10" spans="1:4">
      <c r="A10" s="6">
        <v>2011</v>
      </c>
      <c r="B10" s="7">
        <v>379222059.31</v>
      </c>
      <c r="C10" s="7">
        <v>368946265.21772254</v>
      </c>
      <c r="D10" s="8">
        <v>2.7097036788878849E-2</v>
      </c>
    </row>
    <row r="11" spans="1:4">
      <c r="A11" s="6">
        <v>2012</v>
      </c>
      <c r="B11" s="7">
        <v>377856479.81999999</v>
      </c>
      <c r="C11" s="7">
        <v>366642098.21949029</v>
      </c>
      <c r="D11" s="8">
        <v>2.9678944783087784E-2</v>
      </c>
    </row>
    <row r="12" spans="1:4">
      <c r="A12" s="6">
        <v>2013</v>
      </c>
      <c r="B12" s="7">
        <v>359953516.05000001</v>
      </c>
      <c r="C12" s="7">
        <v>362083358.91360581</v>
      </c>
      <c r="D12" s="8">
        <v>5.9169941912998215E-3</v>
      </c>
    </row>
    <row r="13" spans="1:4">
      <c r="C13" s="10" t="s">
        <v>45</v>
      </c>
      <c r="D13" s="27">
        <f>AVERAGE(D4:D12)</f>
        <v>2.2529230929166241E-2</v>
      </c>
    </row>
    <row r="14" spans="1:4">
      <c r="C14" s="10" t="s">
        <v>46</v>
      </c>
      <c r="D14" s="27">
        <f>'Predicted Monthly Data Summ'!E110</f>
        <v>3.612158417677841E-2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3:C12"/>
  <sheetViews>
    <sheetView workbookViewId="0">
      <selection activeCell="B7" sqref="B7"/>
    </sheetView>
  </sheetViews>
  <sheetFormatPr defaultRowHeight="15"/>
  <cols>
    <col min="1" max="1" width="5" customWidth="1"/>
    <col min="2" max="2" width="11.5703125" customWidth="1"/>
    <col min="3" max="3" width="15.7109375" customWidth="1"/>
  </cols>
  <sheetData>
    <row r="3" spans="1:3">
      <c r="B3" t="s">
        <v>41</v>
      </c>
      <c r="C3" t="s">
        <v>42</v>
      </c>
    </row>
    <row r="4" spans="1:3">
      <c r="A4" s="6">
        <v>2005</v>
      </c>
      <c r="B4" s="7">
        <v>415128037.37</v>
      </c>
      <c r="C4" s="7">
        <v>410769716.09832275</v>
      </c>
    </row>
    <row r="5" spans="1:3">
      <c r="A5" s="6">
        <v>2006</v>
      </c>
      <c r="B5" s="7">
        <v>409556912.35000002</v>
      </c>
      <c r="C5" s="7">
        <v>400533601.84444582</v>
      </c>
    </row>
    <row r="6" spans="1:3">
      <c r="A6" s="6">
        <v>2007</v>
      </c>
      <c r="B6" s="7">
        <v>404758924.67999995</v>
      </c>
      <c r="C6" s="7">
        <v>403018210.43271142</v>
      </c>
    </row>
    <row r="7" spans="1:3">
      <c r="A7" s="6">
        <v>2008</v>
      </c>
      <c r="B7" s="7">
        <v>385087341</v>
      </c>
      <c r="C7" s="7">
        <v>398707170.83499557</v>
      </c>
    </row>
    <row r="8" spans="1:3">
      <c r="A8" s="6">
        <v>2009</v>
      </c>
      <c r="B8" s="7">
        <v>344781982.59999996</v>
      </c>
      <c r="C8" s="7">
        <v>366955816.57507813</v>
      </c>
    </row>
    <row r="9" spans="1:3">
      <c r="A9" s="6">
        <v>2010</v>
      </c>
      <c r="B9" s="7">
        <v>368453232.00999999</v>
      </c>
      <c r="C9" s="7">
        <v>367142247.05362952</v>
      </c>
    </row>
    <row r="10" spans="1:3">
      <c r="A10" s="6">
        <v>2011</v>
      </c>
      <c r="B10" s="7">
        <v>379222059.31</v>
      </c>
      <c r="C10" s="7">
        <v>368946265.21772254</v>
      </c>
    </row>
    <row r="11" spans="1:3">
      <c r="A11" s="6">
        <v>2012</v>
      </c>
      <c r="B11" s="7">
        <v>377856479.81999999</v>
      </c>
      <c r="C11" s="7">
        <v>366642098.21949029</v>
      </c>
    </row>
    <row r="12" spans="1:3">
      <c r="A12" s="6">
        <v>2013</v>
      </c>
      <c r="B12" s="7">
        <v>359953516.05000001</v>
      </c>
      <c r="C12" s="7">
        <v>362083358.91360581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/>
  <dimension ref="A1:S133"/>
  <sheetViews>
    <sheetView workbookViewId="0">
      <selection activeCell="B2" sqref="B2"/>
    </sheetView>
  </sheetViews>
  <sheetFormatPr defaultRowHeight="15"/>
  <cols>
    <col min="1" max="1" width="9.140625" style="16"/>
    <col min="2" max="2" width="15" style="16" customWidth="1"/>
    <col min="3" max="4" width="12.140625" style="16" customWidth="1"/>
    <col min="5" max="16384" width="9.140625" style="16"/>
  </cols>
  <sheetData>
    <row r="1" spans="1:19">
      <c r="A1" s="16" t="s">
        <v>36</v>
      </c>
      <c r="B1" s="16" t="s">
        <v>37</v>
      </c>
      <c r="C1" s="16" t="s">
        <v>16</v>
      </c>
      <c r="D1" s="16" t="s">
        <v>17</v>
      </c>
      <c r="E1" s="16" t="s">
        <v>18</v>
      </c>
      <c r="F1" s="16" t="s">
        <v>19</v>
      </c>
      <c r="G1" s="16" t="s">
        <v>20</v>
      </c>
      <c r="H1" s="16" t="s">
        <v>21</v>
      </c>
      <c r="I1" s="16" t="s">
        <v>51</v>
      </c>
      <c r="K1" s="16" t="s">
        <v>38</v>
      </c>
      <c r="L1" s="16" t="s">
        <v>16</v>
      </c>
      <c r="M1" s="16" t="s">
        <v>17</v>
      </c>
      <c r="N1" s="16" t="s">
        <v>18</v>
      </c>
      <c r="O1" s="16" t="s">
        <v>19</v>
      </c>
      <c r="P1" s="16" t="s">
        <v>20</v>
      </c>
      <c r="Q1" s="16" t="s">
        <v>21</v>
      </c>
      <c r="R1" s="16" t="s">
        <v>51</v>
      </c>
      <c r="S1" s="16" t="s">
        <v>47</v>
      </c>
    </row>
    <row r="2" spans="1:19">
      <c r="A2" s="17">
        <v>38353</v>
      </c>
      <c r="B2" s="18">
        <f>'Predicted Monthly Data'!B2</f>
        <v>35760520.064938888</v>
      </c>
      <c r="C2" s="16">
        <v>716.23</v>
      </c>
      <c r="D2" s="16">
        <v>0</v>
      </c>
      <c r="E2" s="16">
        <v>262.8</v>
      </c>
      <c r="F2" s="16">
        <v>20</v>
      </c>
      <c r="G2" s="16">
        <v>21</v>
      </c>
      <c r="H2" s="16">
        <v>0</v>
      </c>
      <c r="I2" s="16">
        <v>1</v>
      </c>
      <c r="K2" s="16">
        <f t="shared" ref="K2:K33" si="0">const</f>
        <v>-9881751.0462702699</v>
      </c>
      <c r="L2" s="16">
        <f t="shared" ref="L2:L33" si="1">LondonHDD*C2</f>
        <v>2181694.0950012528</v>
      </c>
      <c r="M2" s="16">
        <f t="shared" ref="M2:M33" si="2">LondonCDD*D2</f>
        <v>0</v>
      </c>
      <c r="N2" s="16">
        <f t="shared" ref="N2:N33" si="3">LONFTE*E2</f>
        <v>28885531.029096425</v>
      </c>
      <c r="O2" s="16">
        <f t="shared" ref="O2:O33" si="4">PeakDays*F2</f>
        <v>21637463.048462603</v>
      </c>
      <c r="P2" s="16">
        <f t="shared" ref="P2:P33" si="5">WorkDays*G2</f>
        <v>-9549362.8250096999</v>
      </c>
      <c r="Q2" s="16">
        <f t="shared" ref="Q2:Q33" si="6">Shoulder1*H2</f>
        <v>0</v>
      </c>
      <c r="R2" s="16">
        <f t="shared" ref="R2:R33" si="7">Increment*I2</f>
        <v>-27399.945537993699</v>
      </c>
      <c r="S2" s="16">
        <f t="shared" ref="S2:S33" si="8">SUM(K2:R2)</f>
        <v>33246174.355742313</v>
      </c>
    </row>
    <row r="3" spans="1:19">
      <c r="A3" s="17">
        <v>38384</v>
      </c>
      <c r="B3" s="18">
        <f>'Predicted Monthly Data'!B3</f>
        <v>33282584.380056243</v>
      </c>
      <c r="C3" s="16">
        <v>650.25</v>
      </c>
      <c r="D3" s="16">
        <v>0</v>
      </c>
      <c r="E3" s="16">
        <v>262.7</v>
      </c>
      <c r="F3" s="16">
        <v>20</v>
      </c>
      <c r="G3" s="16">
        <v>20</v>
      </c>
      <c r="H3" s="16">
        <v>0</v>
      </c>
      <c r="I3" s="16">
        <v>2</v>
      </c>
      <c r="K3" s="16">
        <f t="shared" si="0"/>
        <v>-9881751.0462702699</v>
      </c>
      <c r="L3" s="16">
        <f t="shared" si="1"/>
        <v>1980713.7166476753</v>
      </c>
      <c r="M3" s="16">
        <f t="shared" si="2"/>
        <v>0</v>
      </c>
      <c r="N3" s="16">
        <f t="shared" si="3"/>
        <v>28874539.578933142</v>
      </c>
      <c r="O3" s="16">
        <f t="shared" si="4"/>
        <v>21637463.048462603</v>
      </c>
      <c r="P3" s="16">
        <f t="shared" si="5"/>
        <v>-9094631.2619139999</v>
      </c>
      <c r="Q3" s="16">
        <f t="shared" si="6"/>
        <v>0</v>
      </c>
      <c r="R3" s="16">
        <f t="shared" si="7"/>
        <v>-54799.891075987398</v>
      </c>
      <c r="S3" s="16">
        <f t="shared" si="8"/>
        <v>33461534.144783165</v>
      </c>
    </row>
    <row r="4" spans="1:19">
      <c r="A4" s="17">
        <v>38412</v>
      </c>
      <c r="B4" s="18">
        <f>'Predicted Monthly Data'!B4</f>
        <v>35020005.949750938</v>
      </c>
      <c r="C4" s="16">
        <v>533.91</v>
      </c>
      <c r="D4" s="16">
        <v>0.22</v>
      </c>
      <c r="E4" s="16">
        <v>262.5</v>
      </c>
      <c r="F4" s="16">
        <v>21</v>
      </c>
      <c r="G4" s="16">
        <v>23</v>
      </c>
      <c r="H4" s="16">
        <v>1</v>
      </c>
      <c r="I4" s="16">
        <v>3</v>
      </c>
      <c r="K4" s="16">
        <f t="shared" si="0"/>
        <v>-9881751.0462702699</v>
      </c>
      <c r="L4" s="16">
        <f t="shared" si="1"/>
        <v>1626332.7342642988</v>
      </c>
      <c r="M4" s="16">
        <f t="shared" si="2"/>
        <v>3787.0144700140058</v>
      </c>
      <c r="N4" s="16">
        <f t="shared" si="3"/>
        <v>28852556.678606585</v>
      </c>
      <c r="O4" s="16">
        <f t="shared" si="4"/>
        <v>22719336.200885732</v>
      </c>
      <c r="P4" s="16">
        <f t="shared" si="5"/>
        <v>-10458825.9512011</v>
      </c>
      <c r="Q4" s="16">
        <f t="shared" si="6"/>
        <v>1046980.80700682</v>
      </c>
      <c r="R4" s="16">
        <f t="shared" si="7"/>
        <v>-82199.836613981097</v>
      </c>
      <c r="S4" s="16">
        <f t="shared" si="8"/>
        <v>33826216.601148091</v>
      </c>
    </row>
    <row r="5" spans="1:19">
      <c r="A5" s="17">
        <v>38443</v>
      </c>
      <c r="B5" s="18">
        <f>'Predicted Monthly Data'!B5</f>
        <v>33245706.110530481</v>
      </c>
      <c r="C5" s="16">
        <v>312.88</v>
      </c>
      <c r="D5" s="16">
        <v>0.32</v>
      </c>
      <c r="E5" s="16">
        <v>264.7</v>
      </c>
      <c r="F5" s="16">
        <v>21</v>
      </c>
      <c r="G5" s="16">
        <v>21</v>
      </c>
      <c r="H5" s="16">
        <v>1</v>
      </c>
      <c r="I5" s="16">
        <v>4</v>
      </c>
      <c r="K5" s="16">
        <f t="shared" si="0"/>
        <v>-9881751.0462702699</v>
      </c>
      <c r="L5" s="16">
        <f t="shared" si="1"/>
        <v>953057.60502072226</v>
      </c>
      <c r="M5" s="16">
        <f t="shared" si="2"/>
        <v>5508.3846836567354</v>
      </c>
      <c r="N5" s="16">
        <f t="shared" si="3"/>
        <v>29094368.582198717</v>
      </c>
      <c r="O5" s="16">
        <f t="shared" si="4"/>
        <v>22719336.200885732</v>
      </c>
      <c r="P5" s="16">
        <f t="shared" si="5"/>
        <v>-9549362.8250096999</v>
      </c>
      <c r="Q5" s="16">
        <f t="shared" si="6"/>
        <v>1046980.80700682</v>
      </c>
      <c r="R5" s="16">
        <f t="shared" si="7"/>
        <v>-109599.7821519748</v>
      </c>
      <c r="S5" s="16">
        <f t="shared" si="8"/>
        <v>34278537.926363699</v>
      </c>
    </row>
    <row r="6" spans="1:19">
      <c r="A6" s="17">
        <v>38473</v>
      </c>
      <c r="B6" s="18">
        <f>'Predicted Monthly Data'!B6</f>
        <v>33743322.006216019</v>
      </c>
      <c r="C6" s="16">
        <v>145.96</v>
      </c>
      <c r="D6" s="16">
        <v>16.98</v>
      </c>
      <c r="E6" s="16">
        <v>267.3</v>
      </c>
      <c r="F6" s="16">
        <v>21</v>
      </c>
      <c r="G6" s="16">
        <v>22</v>
      </c>
      <c r="H6" s="16">
        <v>1</v>
      </c>
      <c r="I6" s="16">
        <v>5</v>
      </c>
      <c r="K6" s="16">
        <f t="shared" si="0"/>
        <v>-9881751.0462702699</v>
      </c>
      <c r="L6" s="16">
        <f t="shared" si="1"/>
        <v>444605.88094101456</v>
      </c>
      <c r="M6" s="16">
        <f t="shared" si="2"/>
        <v>292288.66227653553</v>
      </c>
      <c r="N6" s="16">
        <f t="shared" si="3"/>
        <v>29380146.286443964</v>
      </c>
      <c r="O6" s="16">
        <f t="shared" si="4"/>
        <v>22719336.200885732</v>
      </c>
      <c r="P6" s="16">
        <f t="shared" si="5"/>
        <v>-10004094.3881054</v>
      </c>
      <c r="Q6" s="16">
        <f t="shared" si="6"/>
        <v>1046980.80700682</v>
      </c>
      <c r="R6" s="16">
        <f t="shared" si="7"/>
        <v>-136999.72768996848</v>
      </c>
      <c r="S6" s="16">
        <f t="shared" si="8"/>
        <v>33860512.675488435</v>
      </c>
    </row>
    <row r="7" spans="1:19">
      <c r="A7" s="17">
        <v>38504</v>
      </c>
      <c r="B7" s="18">
        <f>'Predicted Monthly Data'!B7</f>
        <v>36587979.507661507</v>
      </c>
      <c r="C7" s="16">
        <v>30.95</v>
      </c>
      <c r="D7" s="16">
        <v>59.64</v>
      </c>
      <c r="E7" s="16">
        <v>272.39999999999998</v>
      </c>
      <c r="F7" s="16">
        <v>22</v>
      </c>
      <c r="G7" s="16">
        <v>22</v>
      </c>
      <c r="H7" s="16">
        <v>0</v>
      </c>
      <c r="I7" s="16">
        <v>6</v>
      </c>
      <c r="K7" s="16">
        <f t="shared" si="0"/>
        <v>-9881751.0462702699</v>
      </c>
      <c r="L7" s="16">
        <f t="shared" si="1"/>
        <v>94276.185359854746</v>
      </c>
      <c r="M7" s="16">
        <f t="shared" si="2"/>
        <v>1026625.1954165241</v>
      </c>
      <c r="N7" s="16">
        <f t="shared" si="3"/>
        <v>29940710.244771175</v>
      </c>
      <c r="O7" s="16">
        <f t="shared" si="4"/>
        <v>23801209.353308864</v>
      </c>
      <c r="P7" s="16">
        <f t="shared" si="5"/>
        <v>-10004094.3881054</v>
      </c>
      <c r="Q7" s="16">
        <f t="shared" si="6"/>
        <v>0</v>
      </c>
      <c r="R7" s="16">
        <f t="shared" si="7"/>
        <v>-164399.67322796219</v>
      </c>
      <c r="S7" s="16">
        <f t="shared" si="8"/>
        <v>34812575.871252783</v>
      </c>
    </row>
    <row r="8" spans="1:19">
      <c r="A8" s="17">
        <v>38534</v>
      </c>
      <c r="B8" s="18">
        <f>'Predicted Monthly Data'!B8</f>
        <v>32709248.999254607</v>
      </c>
      <c r="C8" s="16">
        <v>6</v>
      </c>
      <c r="D8" s="16">
        <v>109.95</v>
      </c>
      <c r="E8" s="16">
        <v>277.5</v>
      </c>
      <c r="F8" s="16">
        <v>20</v>
      </c>
      <c r="G8" s="16">
        <v>21</v>
      </c>
      <c r="H8" s="16">
        <v>0</v>
      </c>
      <c r="I8" s="16">
        <v>7</v>
      </c>
      <c r="K8" s="16">
        <f t="shared" si="0"/>
        <v>-9881751.0462702699</v>
      </c>
      <c r="L8" s="16">
        <f t="shared" si="1"/>
        <v>18276.481814511422</v>
      </c>
      <c r="M8" s="16">
        <f t="shared" si="2"/>
        <v>1892646.5499001816</v>
      </c>
      <c r="N8" s="16">
        <f t="shared" si="3"/>
        <v>30501274.20309839</v>
      </c>
      <c r="O8" s="16">
        <f t="shared" si="4"/>
        <v>21637463.048462603</v>
      </c>
      <c r="P8" s="16">
        <f t="shared" si="5"/>
        <v>-9549362.8250096999</v>
      </c>
      <c r="Q8" s="16">
        <f t="shared" si="6"/>
        <v>0</v>
      </c>
      <c r="R8" s="16">
        <f t="shared" si="7"/>
        <v>-191799.61876595591</v>
      </c>
      <c r="S8" s="16">
        <f t="shared" si="8"/>
        <v>34426746.793229751</v>
      </c>
    </row>
    <row r="9" spans="1:19">
      <c r="A9" s="17">
        <v>38565</v>
      </c>
      <c r="B9" s="18">
        <f>'Predicted Monthly Data'!B9</f>
        <v>37603055.463514507</v>
      </c>
      <c r="C9" s="16">
        <v>11.72</v>
      </c>
      <c r="D9" s="16">
        <v>76.849999999999994</v>
      </c>
      <c r="E9" s="16">
        <v>280.2</v>
      </c>
      <c r="F9" s="16">
        <v>22</v>
      </c>
      <c r="G9" s="16">
        <v>23</v>
      </c>
      <c r="H9" s="16">
        <v>0</v>
      </c>
      <c r="I9" s="16">
        <v>8</v>
      </c>
      <c r="K9" s="16">
        <f t="shared" si="0"/>
        <v>-9881751.0462702699</v>
      </c>
      <c r="L9" s="16">
        <f t="shared" si="1"/>
        <v>35700.061144345644</v>
      </c>
      <c r="M9" s="16">
        <f t="shared" si="2"/>
        <v>1322873.0091844378</v>
      </c>
      <c r="N9" s="16">
        <f t="shared" si="3"/>
        <v>30798043.357506916</v>
      </c>
      <c r="O9" s="16">
        <f t="shared" si="4"/>
        <v>23801209.353308864</v>
      </c>
      <c r="P9" s="16">
        <f t="shared" si="5"/>
        <v>-10458825.9512011</v>
      </c>
      <c r="Q9" s="16">
        <f t="shared" si="6"/>
        <v>0</v>
      </c>
      <c r="R9" s="16">
        <f t="shared" si="7"/>
        <v>-219199.56430394959</v>
      </c>
      <c r="S9" s="16">
        <f t="shared" si="8"/>
        <v>35398049.219369248</v>
      </c>
    </row>
    <row r="10" spans="1:19">
      <c r="A10" s="17">
        <v>38596</v>
      </c>
      <c r="B10" s="18">
        <f>'Predicted Monthly Data'!B10</f>
        <v>35241494.209181152</v>
      </c>
      <c r="C10" s="16">
        <v>72.849999999999994</v>
      </c>
      <c r="D10" s="16">
        <v>24.35</v>
      </c>
      <c r="E10" s="16">
        <v>275.89999999999998</v>
      </c>
      <c r="F10" s="16">
        <v>21</v>
      </c>
      <c r="G10" s="16">
        <v>22</v>
      </c>
      <c r="H10" s="16">
        <v>1</v>
      </c>
      <c r="I10" s="16">
        <v>9</v>
      </c>
      <c r="K10" s="16">
        <f t="shared" si="0"/>
        <v>-9881751.0462702699</v>
      </c>
      <c r="L10" s="16">
        <f t="shared" si="1"/>
        <v>221906.95003119283</v>
      </c>
      <c r="M10" s="16">
        <f t="shared" si="2"/>
        <v>419153.64702200476</v>
      </c>
      <c r="N10" s="16">
        <f t="shared" si="3"/>
        <v>30325411.000485931</v>
      </c>
      <c r="O10" s="16">
        <f t="shared" si="4"/>
        <v>22719336.200885732</v>
      </c>
      <c r="P10" s="16">
        <f t="shared" si="5"/>
        <v>-10004094.3881054</v>
      </c>
      <c r="Q10" s="16">
        <f t="shared" si="6"/>
        <v>1046980.80700682</v>
      </c>
      <c r="R10" s="16">
        <f t="shared" si="7"/>
        <v>-246599.50984194328</v>
      </c>
      <c r="S10" s="16">
        <f t="shared" si="8"/>
        <v>34600343.661214069</v>
      </c>
    </row>
    <row r="11" spans="1:19">
      <c r="A11" s="17">
        <v>38626</v>
      </c>
      <c r="B11" s="18">
        <f>'Predicted Monthly Data'!B11</f>
        <v>35365464.302791357</v>
      </c>
      <c r="C11" s="16">
        <v>241.64</v>
      </c>
      <c r="D11" s="16">
        <v>3.42</v>
      </c>
      <c r="E11" s="16">
        <v>268.8</v>
      </c>
      <c r="F11" s="16">
        <v>20</v>
      </c>
      <c r="G11" s="16">
        <v>21</v>
      </c>
      <c r="H11" s="16">
        <v>1</v>
      </c>
      <c r="I11" s="16">
        <v>10</v>
      </c>
      <c r="K11" s="16">
        <f t="shared" si="0"/>
        <v>-9881751.0462702699</v>
      </c>
      <c r="L11" s="16">
        <f t="shared" si="1"/>
        <v>736054.84427642322</v>
      </c>
      <c r="M11" s="16">
        <f t="shared" si="2"/>
        <v>58870.861306581362</v>
      </c>
      <c r="N11" s="16">
        <f t="shared" si="3"/>
        <v>29545018.038893145</v>
      </c>
      <c r="O11" s="16">
        <f t="shared" si="4"/>
        <v>21637463.048462603</v>
      </c>
      <c r="P11" s="16">
        <f t="shared" si="5"/>
        <v>-9549362.8250096999</v>
      </c>
      <c r="Q11" s="16">
        <f t="shared" si="6"/>
        <v>1046980.80700682</v>
      </c>
      <c r="R11" s="16">
        <f t="shared" si="7"/>
        <v>-273999.45537993696</v>
      </c>
      <c r="S11" s="16">
        <f t="shared" si="8"/>
        <v>33319274.273285668</v>
      </c>
    </row>
    <row r="12" spans="1:19">
      <c r="A12" s="17">
        <v>38657</v>
      </c>
      <c r="B12" s="18">
        <f>'Predicted Monthly Data'!B12</f>
        <v>34620066.057036527</v>
      </c>
      <c r="C12" s="16">
        <v>414.34</v>
      </c>
      <c r="D12" s="16">
        <v>0</v>
      </c>
      <c r="E12" s="16">
        <v>263</v>
      </c>
      <c r="F12" s="16">
        <v>22</v>
      </c>
      <c r="G12" s="16">
        <v>22</v>
      </c>
      <c r="H12" s="16">
        <v>1</v>
      </c>
      <c r="I12" s="16">
        <v>11</v>
      </c>
      <c r="K12" s="16">
        <f t="shared" si="0"/>
        <v>-9881751.0462702699</v>
      </c>
      <c r="L12" s="16">
        <f t="shared" si="1"/>
        <v>1262112.9125041103</v>
      </c>
      <c r="M12" s="16">
        <f t="shared" si="2"/>
        <v>0</v>
      </c>
      <c r="N12" s="16">
        <f t="shared" si="3"/>
        <v>28907513.929422978</v>
      </c>
      <c r="O12" s="16">
        <f t="shared" si="4"/>
        <v>23801209.353308864</v>
      </c>
      <c r="P12" s="16">
        <f t="shared" si="5"/>
        <v>-10004094.3881054</v>
      </c>
      <c r="Q12" s="16">
        <f t="shared" si="6"/>
        <v>1046980.80700682</v>
      </c>
      <c r="R12" s="16">
        <f t="shared" si="7"/>
        <v>-301399.4009179307</v>
      </c>
      <c r="S12" s="16">
        <f t="shared" si="8"/>
        <v>34830572.166949175</v>
      </c>
    </row>
    <row r="13" spans="1:19">
      <c r="A13" s="17">
        <v>38687</v>
      </c>
      <c r="B13" s="18">
        <f>'Predicted Monthly Data'!B13</f>
        <v>31948590.319067784</v>
      </c>
      <c r="C13" s="16">
        <v>630.9</v>
      </c>
      <c r="D13" s="16">
        <v>0</v>
      </c>
      <c r="E13" s="16">
        <v>262</v>
      </c>
      <c r="F13" s="16">
        <v>20</v>
      </c>
      <c r="G13" s="16">
        <v>22</v>
      </c>
      <c r="H13" s="16">
        <v>0</v>
      </c>
      <c r="I13" s="16">
        <v>12</v>
      </c>
      <c r="K13" s="16">
        <f t="shared" si="0"/>
        <v>-9881751.0462702699</v>
      </c>
      <c r="L13" s="16">
        <f t="shared" si="1"/>
        <v>1921772.0627958758</v>
      </c>
      <c r="M13" s="16">
        <f t="shared" si="2"/>
        <v>0</v>
      </c>
      <c r="N13" s="16">
        <f t="shared" si="3"/>
        <v>28797599.427790195</v>
      </c>
      <c r="O13" s="16">
        <f t="shared" si="4"/>
        <v>21637463.048462603</v>
      </c>
      <c r="P13" s="16">
        <f t="shared" si="5"/>
        <v>-10004094.3881054</v>
      </c>
      <c r="Q13" s="16">
        <f t="shared" si="6"/>
        <v>0</v>
      </c>
      <c r="R13" s="16">
        <f t="shared" si="7"/>
        <v>-328799.34645592439</v>
      </c>
      <c r="S13" s="16">
        <f t="shared" si="8"/>
        <v>32142189.758217081</v>
      </c>
    </row>
    <row r="14" spans="1:19">
      <c r="A14" s="17">
        <v>38718</v>
      </c>
      <c r="B14" s="18">
        <f>'Predicted Monthly Data'!B14</f>
        <v>35065430.684663229</v>
      </c>
      <c r="C14" s="16">
        <v>716.23</v>
      </c>
      <c r="D14" s="16">
        <v>0</v>
      </c>
      <c r="E14" s="16">
        <v>260</v>
      </c>
      <c r="F14" s="16">
        <v>21</v>
      </c>
      <c r="G14" s="16">
        <v>22</v>
      </c>
      <c r="H14" s="16">
        <v>0</v>
      </c>
      <c r="I14" s="16">
        <v>13</v>
      </c>
      <c r="K14" s="16">
        <f t="shared" si="0"/>
        <v>-9881751.0462702699</v>
      </c>
      <c r="L14" s="16">
        <f t="shared" si="1"/>
        <v>2181694.0950012528</v>
      </c>
      <c r="M14" s="16">
        <f t="shared" si="2"/>
        <v>0</v>
      </c>
      <c r="N14" s="16">
        <f t="shared" si="3"/>
        <v>28577770.42452462</v>
      </c>
      <c r="O14" s="16">
        <f t="shared" si="4"/>
        <v>22719336.200885732</v>
      </c>
      <c r="P14" s="16">
        <f t="shared" si="5"/>
        <v>-10004094.3881054</v>
      </c>
      <c r="Q14" s="16">
        <f t="shared" si="6"/>
        <v>0</v>
      </c>
      <c r="R14" s="16">
        <f t="shared" si="7"/>
        <v>-356199.29199391807</v>
      </c>
      <c r="S14" s="16">
        <f t="shared" si="8"/>
        <v>33236755.994042013</v>
      </c>
    </row>
    <row r="15" spans="1:19">
      <c r="A15" s="17">
        <v>38749</v>
      </c>
      <c r="B15" s="18">
        <f>'Predicted Monthly Data'!B15</f>
        <v>32706575.58220743</v>
      </c>
      <c r="C15" s="16">
        <v>650.25</v>
      </c>
      <c r="D15" s="16">
        <v>0</v>
      </c>
      <c r="E15" s="16">
        <v>257.39999999999998</v>
      </c>
      <c r="F15" s="16">
        <v>20</v>
      </c>
      <c r="G15" s="16">
        <v>20</v>
      </c>
      <c r="H15" s="16">
        <v>0</v>
      </c>
      <c r="I15" s="16">
        <v>14</v>
      </c>
      <c r="K15" s="16">
        <f t="shared" si="0"/>
        <v>-9881751.0462702699</v>
      </c>
      <c r="L15" s="16">
        <f t="shared" si="1"/>
        <v>1980713.7166476753</v>
      </c>
      <c r="M15" s="16">
        <f t="shared" si="2"/>
        <v>0</v>
      </c>
      <c r="N15" s="16">
        <f t="shared" si="3"/>
        <v>28291992.72027937</v>
      </c>
      <c r="O15" s="16">
        <f t="shared" si="4"/>
        <v>21637463.048462603</v>
      </c>
      <c r="P15" s="16">
        <f t="shared" si="5"/>
        <v>-9094631.2619139999</v>
      </c>
      <c r="Q15" s="16">
        <f t="shared" si="6"/>
        <v>0</v>
      </c>
      <c r="R15" s="16">
        <f t="shared" si="7"/>
        <v>-383599.23753191181</v>
      </c>
      <c r="S15" s="16">
        <f t="shared" si="8"/>
        <v>32550187.939673472</v>
      </c>
    </row>
    <row r="16" spans="1:19">
      <c r="A16" s="17">
        <v>38777</v>
      </c>
      <c r="B16" s="18">
        <f>'Predicted Monthly Data'!B16</f>
        <v>35840226.988315403</v>
      </c>
      <c r="C16" s="16">
        <v>533.91</v>
      </c>
      <c r="D16" s="16">
        <v>0.22</v>
      </c>
      <c r="E16" s="16">
        <v>256</v>
      </c>
      <c r="F16" s="16">
        <v>23</v>
      </c>
      <c r="G16" s="16">
        <v>23</v>
      </c>
      <c r="H16" s="16">
        <v>1</v>
      </c>
      <c r="I16" s="16">
        <v>15</v>
      </c>
      <c r="K16" s="16">
        <f t="shared" si="0"/>
        <v>-9881751.0462702699</v>
      </c>
      <c r="L16" s="16">
        <f t="shared" si="1"/>
        <v>1626332.7342642988</v>
      </c>
      <c r="M16" s="16">
        <f t="shared" si="2"/>
        <v>3787.0144700140058</v>
      </c>
      <c r="N16" s="16">
        <f t="shared" si="3"/>
        <v>28138112.417993471</v>
      </c>
      <c r="O16" s="16">
        <f t="shared" si="4"/>
        <v>24883082.505731992</v>
      </c>
      <c r="P16" s="16">
        <f t="shared" si="5"/>
        <v>-10458825.9512011</v>
      </c>
      <c r="Q16" s="16">
        <f t="shared" si="6"/>
        <v>1046980.80700682</v>
      </c>
      <c r="R16" s="16">
        <f t="shared" si="7"/>
        <v>-410999.1830699055</v>
      </c>
      <c r="S16" s="16">
        <f t="shared" si="8"/>
        <v>34946719.298925318</v>
      </c>
    </row>
    <row r="17" spans="1:19">
      <c r="A17" s="17">
        <v>38808</v>
      </c>
      <c r="B17" s="18">
        <f>'Predicted Monthly Data'!B17</f>
        <v>32127631.665612552</v>
      </c>
      <c r="C17" s="16">
        <v>312.88</v>
      </c>
      <c r="D17" s="16">
        <v>0.32</v>
      </c>
      <c r="E17" s="16">
        <v>260.7</v>
      </c>
      <c r="F17" s="16">
        <v>18</v>
      </c>
      <c r="G17" s="16">
        <v>20</v>
      </c>
      <c r="H17" s="16">
        <v>1</v>
      </c>
      <c r="I17" s="16">
        <v>16</v>
      </c>
      <c r="K17" s="16">
        <f t="shared" si="0"/>
        <v>-9881751.0462702699</v>
      </c>
      <c r="L17" s="16">
        <f t="shared" si="1"/>
        <v>953057.60502072226</v>
      </c>
      <c r="M17" s="16">
        <f t="shared" si="2"/>
        <v>5508.3846836567354</v>
      </c>
      <c r="N17" s="16">
        <f t="shared" si="3"/>
        <v>28654710.575667568</v>
      </c>
      <c r="O17" s="16">
        <f t="shared" si="4"/>
        <v>19473716.743616343</v>
      </c>
      <c r="P17" s="16">
        <f t="shared" si="5"/>
        <v>-9094631.2619139999</v>
      </c>
      <c r="Q17" s="16">
        <f t="shared" si="6"/>
        <v>1046980.80700682</v>
      </c>
      <c r="R17" s="16">
        <f t="shared" si="7"/>
        <v>-438399.12860789918</v>
      </c>
      <c r="S17" s="16">
        <f t="shared" si="8"/>
        <v>30719192.679202944</v>
      </c>
    </row>
    <row r="18" spans="1:19">
      <c r="A18" s="17">
        <v>38838</v>
      </c>
      <c r="B18" s="18">
        <f>'Predicted Monthly Data'!B18</f>
        <v>34807518.815837182</v>
      </c>
      <c r="C18" s="16">
        <v>145.96</v>
      </c>
      <c r="D18" s="16">
        <v>16.98</v>
      </c>
      <c r="E18" s="16">
        <v>267.3</v>
      </c>
      <c r="F18" s="16">
        <v>22</v>
      </c>
      <c r="G18" s="16">
        <v>23</v>
      </c>
      <c r="H18" s="16">
        <v>1</v>
      </c>
      <c r="I18" s="16">
        <v>17</v>
      </c>
      <c r="K18" s="16">
        <f t="shared" si="0"/>
        <v>-9881751.0462702699</v>
      </c>
      <c r="L18" s="16">
        <f t="shared" si="1"/>
        <v>444605.88094101456</v>
      </c>
      <c r="M18" s="16">
        <f t="shared" si="2"/>
        <v>292288.66227653553</v>
      </c>
      <c r="N18" s="16">
        <f t="shared" si="3"/>
        <v>29380146.286443964</v>
      </c>
      <c r="O18" s="16">
        <f t="shared" si="4"/>
        <v>23801209.353308864</v>
      </c>
      <c r="P18" s="16">
        <f t="shared" si="5"/>
        <v>-10458825.9512011</v>
      </c>
      <c r="Q18" s="16">
        <f t="shared" si="6"/>
        <v>1046980.80700682</v>
      </c>
      <c r="R18" s="16">
        <f t="shared" si="7"/>
        <v>-465799.07414589287</v>
      </c>
      <c r="S18" s="16">
        <f t="shared" si="8"/>
        <v>34158854.918359943</v>
      </c>
    </row>
    <row r="19" spans="1:19">
      <c r="A19" s="17">
        <v>38869</v>
      </c>
      <c r="B19" s="18">
        <f>'Predicted Monthly Data'!B19</f>
        <v>35338403.337846056</v>
      </c>
      <c r="C19" s="16">
        <v>30.95</v>
      </c>
      <c r="D19" s="16">
        <v>59.64</v>
      </c>
      <c r="E19" s="16">
        <v>270.7</v>
      </c>
      <c r="F19" s="16">
        <v>22</v>
      </c>
      <c r="G19" s="16">
        <v>22</v>
      </c>
      <c r="H19" s="16">
        <v>0</v>
      </c>
      <c r="I19" s="16">
        <v>18</v>
      </c>
      <c r="K19" s="16">
        <f t="shared" si="0"/>
        <v>-9881751.0462702699</v>
      </c>
      <c r="L19" s="16">
        <f t="shared" si="1"/>
        <v>94276.185359854746</v>
      </c>
      <c r="M19" s="16">
        <f t="shared" si="2"/>
        <v>1026625.1954165241</v>
      </c>
      <c r="N19" s="16">
        <f t="shared" si="3"/>
        <v>29753855.59199544</v>
      </c>
      <c r="O19" s="16">
        <f t="shared" si="4"/>
        <v>23801209.353308864</v>
      </c>
      <c r="P19" s="16">
        <f t="shared" si="5"/>
        <v>-10004094.3881054</v>
      </c>
      <c r="Q19" s="16">
        <f t="shared" si="6"/>
        <v>0</v>
      </c>
      <c r="R19" s="16">
        <f t="shared" si="7"/>
        <v>-493199.01968388655</v>
      </c>
      <c r="S19" s="16">
        <f t="shared" si="8"/>
        <v>34296921.872021124</v>
      </c>
    </row>
    <row r="20" spans="1:19">
      <c r="A20" s="17">
        <v>38899</v>
      </c>
      <c r="B20" s="18">
        <f>'Predicted Monthly Data'!B20</f>
        <v>33338653.176894248</v>
      </c>
      <c r="C20" s="16">
        <v>6</v>
      </c>
      <c r="D20" s="16">
        <v>109.95</v>
      </c>
      <c r="E20" s="16">
        <v>272.60000000000002</v>
      </c>
      <c r="F20" s="16">
        <v>20</v>
      </c>
      <c r="G20" s="16">
        <v>21</v>
      </c>
      <c r="H20" s="16">
        <v>0</v>
      </c>
      <c r="I20" s="16">
        <v>19</v>
      </c>
      <c r="K20" s="16">
        <f t="shared" si="0"/>
        <v>-9881751.0462702699</v>
      </c>
      <c r="L20" s="16">
        <f t="shared" si="1"/>
        <v>18276.481814511422</v>
      </c>
      <c r="M20" s="16">
        <f t="shared" si="2"/>
        <v>1892646.5499001816</v>
      </c>
      <c r="N20" s="16">
        <f t="shared" si="3"/>
        <v>29962693.145097736</v>
      </c>
      <c r="O20" s="16">
        <f t="shared" si="4"/>
        <v>21637463.048462603</v>
      </c>
      <c r="P20" s="16">
        <f t="shared" si="5"/>
        <v>-9549362.8250096999</v>
      </c>
      <c r="Q20" s="16">
        <f t="shared" si="6"/>
        <v>0</v>
      </c>
      <c r="R20" s="16">
        <f t="shared" si="7"/>
        <v>-520598.96522188029</v>
      </c>
      <c r="S20" s="16">
        <f t="shared" si="8"/>
        <v>33559366.388773173</v>
      </c>
    </row>
    <row r="21" spans="1:19">
      <c r="A21" s="17">
        <v>38930</v>
      </c>
      <c r="B21" s="18">
        <f>'Predicted Monthly Data'!B21</f>
        <v>36966836.701800145</v>
      </c>
      <c r="C21" s="16">
        <v>11.72</v>
      </c>
      <c r="D21" s="16">
        <v>76.849999999999994</v>
      </c>
      <c r="E21" s="16">
        <v>273.3</v>
      </c>
      <c r="F21" s="16">
        <v>22</v>
      </c>
      <c r="G21" s="16">
        <v>23</v>
      </c>
      <c r="H21" s="16">
        <v>0</v>
      </c>
      <c r="I21" s="16">
        <v>20</v>
      </c>
      <c r="K21" s="16">
        <f t="shared" si="0"/>
        <v>-9881751.0462702699</v>
      </c>
      <c r="L21" s="16">
        <f t="shared" si="1"/>
        <v>35700.061144345644</v>
      </c>
      <c r="M21" s="16">
        <f t="shared" si="2"/>
        <v>1322873.0091844378</v>
      </c>
      <c r="N21" s="16">
        <f t="shared" si="3"/>
        <v>30039633.296240687</v>
      </c>
      <c r="O21" s="16">
        <f t="shared" si="4"/>
        <v>23801209.353308864</v>
      </c>
      <c r="P21" s="16">
        <f t="shared" si="5"/>
        <v>-10458825.9512011</v>
      </c>
      <c r="Q21" s="16">
        <f t="shared" si="6"/>
        <v>0</v>
      </c>
      <c r="R21" s="16">
        <f t="shared" si="7"/>
        <v>-547998.91075987392</v>
      </c>
      <c r="S21" s="16">
        <f t="shared" si="8"/>
        <v>34310839.811647095</v>
      </c>
    </row>
    <row r="22" spans="1:19">
      <c r="A22" s="17">
        <v>38961</v>
      </c>
      <c r="B22" s="18">
        <f>'Predicted Monthly Data'!B22</f>
        <v>33414985.155541372</v>
      </c>
      <c r="C22" s="16">
        <v>72.849999999999994</v>
      </c>
      <c r="D22" s="16">
        <v>24.35</v>
      </c>
      <c r="E22" s="16">
        <v>272.8</v>
      </c>
      <c r="F22" s="16">
        <v>20</v>
      </c>
      <c r="G22" s="16">
        <v>21</v>
      </c>
      <c r="H22" s="16">
        <v>1</v>
      </c>
      <c r="I22" s="16">
        <v>21</v>
      </c>
      <c r="K22" s="16">
        <f t="shared" si="0"/>
        <v>-9881751.0462702699</v>
      </c>
      <c r="L22" s="16">
        <f t="shared" si="1"/>
        <v>221906.95003119283</v>
      </c>
      <c r="M22" s="16">
        <f t="shared" si="2"/>
        <v>419153.64702200476</v>
      </c>
      <c r="N22" s="16">
        <f t="shared" si="3"/>
        <v>29984676.045424294</v>
      </c>
      <c r="O22" s="16">
        <f t="shared" si="4"/>
        <v>21637463.048462603</v>
      </c>
      <c r="P22" s="16">
        <f t="shared" si="5"/>
        <v>-9549362.8250096999</v>
      </c>
      <c r="Q22" s="16">
        <f t="shared" si="6"/>
        <v>1046980.80700682</v>
      </c>
      <c r="R22" s="16">
        <f t="shared" si="7"/>
        <v>-575398.85629786772</v>
      </c>
      <c r="S22" s="16">
        <f t="shared" si="8"/>
        <v>33303667.770369079</v>
      </c>
    </row>
    <row r="23" spans="1:19">
      <c r="A23" s="17">
        <v>38991</v>
      </c>
      <c r="B23" s="18">
        <f>'Predicted Monthly Data'!B23</f>
        <v>34502725.12435887</v>
      </c>
      <c r="C23" s="16">
        <v>241.64</v>
      </c>
      <c r="D23" s="16">
        <v>3.42</v>
      </c>
      <c r="E23" s="16">
        <v>270.8</v>
      </c>
      <c r="F23" s="16">
        <v>21</v>
      </c>
      <c r="G23" s="16">
        <v>22</v>
      </c>
      <c r="H23" s="16">
        <v>1</v>
      </c>
      <c r="I23" s="16">
        <v>22</v>
      </c>
      <c r="K23" s="16">
        <f t="shared" si="0"/>
        <v>-9881751.0462702699</v>
      </c>
      <c r="L23" s="16">
        <f t="shared" si="1"/>
        <v>736054.84427642322</v>
      </c>
      <c r="M23" s="16">
        <f t="shared" si="2"/>
        <v>58870.861306581362</v>
      </c>
      <c r="N23" s="16">
        <f t="shared" si="3"/>
        <v>29764847.042158719</v>
      </c>
      <c r="O23" s="16">
        <f t="shared" si="4"/>
        <v>22719336.200885732</v>
      </c>
      <c r="P23" s="16">
        <f t="shared" si="5"/>
        <v>-10004094.3881054</v>
      </c>
      <c r="Q23" s="16">
        <f t="shared" si="6"/>
        <v>1046980.80700682</v>
      </c>
      <c r="R23" s="16">
        <f t="shared" si="7"/>
        <v>-602798.80183586141</v>
      </c>
      <c r="S23" s="16">
        <f t="shared" si="8"/>
        <v>33837445.519422747</v>
      </c>
    </row>
    <row r="24" spans="1:19">
      <c r="A24" s="17">
        <v>39022</v>
      </c>
      <c r="B24" s="18">
        <f>'Predicted Monthly Data'!B24</f>
        <v>34819070.067077681</v>
      </c>
      <c r="C24" s="16">
        <v>414.34</v>
      </c>
      <c r="D24" s="16">
        <v>0</v>
      </c>
      <c r="E24" s="16">
        <v>267.10000000000002</v>
      </c>
      <c r="F24" s="16">
        <v>22</v>
      </c>
      <c r="G24" s="16">
        <v>22</v>
      </c>
      <c r="H24" s="16">
        <v>1</v>
      </c>
      <c r="I24" s="16">
        <v>23</v>
      </c>
      <c r="K24" s="16">
        <f t="shared" si="0"/>
        <v>-9881751.0462702699</v>
      </c>
      <c r="L24" s="16">
        <f t="shared" si="1"/>
        <v>1262112.9125041103</v>
      </c>
      <c r="M24" s="16">
        <f t="shared" si="2"/>
        <v>0</v>
      </c>
      <c r="N24" s="16">
        <f t="shared" si="3"/>
        <v>29358163.38611741</v>
      </c>
      <c r="O24" s="16">
        <f t="shared" si="4"/>
        <v>23801209.353308864</v>
      </c>
      <c r="P24" s="16">
        <f t="shared" si="5"/>
        <v>-10004094.3881054</v>
      </c>
      <c r="Q24" s="16">
        <f t="shared" si="6"/>
        <v>1046980.80700682</v>
      </c>
      <c r="R24" s="16">
        <f t="shared" si="7"/>
        <v>-630198.74737385509</v>
      </c>
      <c r="S24" s="16">
        <f t="shared" si="8"/>
        <v>34952422.277187675</v>
      </c>
    </row>
    <row r="25" spans="1:19">
      <c r="A25" s="17">
        <v>39052</v>
      </c>
      <c r="B25" s="18">
        <f>'Predicted Monthly Data'!B25</f>
        <v>30628855.049845826</v>
      </c>
      <c r="C25" s="16">
        <v>630.9</v>
      </c>
      <c r="D25" s="16">
        <v>0</v>
      </c>
      <c r="E25" s="16">
        <v>267.7</v>
      </c>
      <c r="F25" s="16">
        <v>19</v>
      </c>
      <c r="G25" s="16">
        <v>21</v>
      </c>
      <c r="H25" s="16">
        <v>0</v>
      </c>
      <c r="I25" s="16">
        <v>24</v>
      </c>
      <c r="K25" s="16">
        <f t="shared" si="0"/>
        <v>-9881751.0462702699</v>
      </c>
      <c r="L25" s="16">
        <f t="shared" si="1"/>
        <v>1921772.0627958758</v>
      </c>
      <c r="M25" s="16">
        <f t="shared" si="2"/>
        <v>0</v>
      </c>
      <c r="N25" s="16">
        <f t="shared" si="3"/>
        <v>29424112.087097079</v>
      </c>
      <c r="O25" s="16">
        <f t="shared" si="4"/>
        <v>20555589.896039471</v>
      </c>
      <c r="P25" s="16">
        <f t="shared" si="5"/>
        <v>-9549362.8250096999</v>
      </c>
      <c r="Q25" s="16">
        <f t="shared" si="6"/>
        <v>0</v>
      </c>
      <c r="R25" s="16">
        <f t="shared" si="7"/>
        <v>-657598.69291184878</v>
      </c>
      <c r="S25" s="16">
        <f t="shared" si="8"/>
        <v>31812761.481740605</v>
      </c>
    </row>
    <row r="26" spans="1:19">
      <c r="A26" s="17">
        <v>39083</v>
      </c>
      <c r="B26" s="18">
        <f>'Predicted Monthly Data'!B26</f>
        <v>35962110.837939881</v>
      </c>
      <c r="C26" s="16">
        <v>716.23</v>
      </c>
      <c r="D26" s="16">
        <v>0</v>
      </c>
      <c r="E26" s="16">
        <v>263.3</v>
      </c>
      <c r="F26" s="16">
        <v>22</v>
      </c>
      <c r="G26" s="16">
        <v>23</v>
      </c>
      <c r="H26" s="16">
        <v>0</v>
      </c>
      <c r="I26" s="16">
        <v>25</v>
      </c>
      <c r="K26" s="16">
        <f t="shared" si="0"/>
        <v>-9881751.0462702699</v>
      </c>
      <c r="L26" s="16">
        <f t="shared" si="1"/>
        <v>2181694.0950012528</v>
      </c>
      <c r="M26" s="16">
        <f t="shared" si="2"/>
        <v>0</v>
      </c>
      <c r="N26" s="16">
        <f t="shared" si="3"/>
        <v>28940488.279912818</v>
      </c>
      <c r="O26" s="16">
        <f t="shared" si="4"/>
        <v>23801209.353308864</v>
      </c>
      <c r="P26" s="16">
        <f t="shared" si="5"/>
        <v>-10458825.9512011</v>
      </c>
      <c r="Q26" s="16">
        <f t="shared" si="6"/>
        <v>0</v>
      </c>
      <c r="R26" s="16">
        <f t="shared" si="7"/>
        <v>-684998.63844984246</v>
      </c>
      <c r="S26" s="16">
        <f t="shared" si="8"/>
        <v>33897816.092301719</v>
      </c>
    </row>
    <row r="27" spans="1:19">
      <c r="A27" s="17">
        <v>39114</v>
      </c>
      <c r="B27" s="18">
        <f>'Predicted Monthly Data'!B27</f>
        <v>33141678.929544702</v>
      </c>
      <c r="C27" s="16">
        <v>650.25</v>
      </c>
      <c r="D27" s="16">
        <v>0</v>
      </c>
      <c r="E27" s="16">
        <v>261.2</v>
      </c>
      <c r="F27" s="16">
        <v>20</v>
      </c>
      <c r="G27" s="16">
        <v>20</v>
      </c>
      <c r="H27" s="16">
        <v>0</v>
      </c>
      <c r="I27" s="16">
        <v>26</v>
      </c>
      <c r="K27" s="16">
        <f t="shared" si="0"/>
        <v>-9881751.0462702699</v>
      </c>
      <c r="L27" s="16">
        <f t="shared" si="1"/>
        <v>1980713.7166476753</v>
      </c>
      <c r="M27" s="16">
        <f t="shared" si="2"/>
        <v>0</v>
      </c>
      <c r="N27" s="16">
        <f t="shared" si="3"/>
        <v>28709667.826483961</v>
      </c>
      <c r="O27" s="16">
        <f t="shared" si="4"/>
        <v>21637463.048462603</v>
      </c>
      <c r="P27" s="16">
        <f t="shared" si="5"/>
        <v>-9094631.2619139999</v>
      </c>
      <c r="Q27" s="16">
        <f t="shared" si="6"/>
        <v>0</v>
      </c>
      <c r="R27" s="16">
        <f t="shared" si="7"/>
        <v>-712398.58398783614</v>
      </c>
      <c r="S27" s="16">
        <f t="shared" si="8"/>
        <v>32639063.699422132</v>
      </c>
    </row>
    <row r="28" spans="1:19">
      <c r="A28" s="17">
        <v>39142</v>
      </c>
      <c r="B28" s="18">
        <f>'Predicted Monthly Data'!B28</f>
        <v>35746999.2179965</v>
      </c>
      <c r="C28" s="16">
        <v>533.91</v>
      </c>
      <c r="D28" s="16">
        <v>0.22</v>
      </c>
      <c r="E28" s="16">
        <v>257.7</v>
      </c>
      <c r="F28" s="16">
        <v>22</v>
      </c>
      <c r="G28" s="16">
        <v>22</v>
      </c>
      <c r="H28" s="16">
        <v>1</v>
      </c>
      <c r="I28" s="16">
        <v>27</v>
      </c>
      <c r="K28" s="16">
        <f t="shared" si="0"/>
        <v>-9881751.0462702699</v>
      </c>
      <c r="L28" s="16">
        <f t="shared" si="1"/>
        <v>1626332.7342642988</v>
      </c>
      <c r="M28" s="16">
        <f t="shared" si="2"/>
        <v>3787.0144700140058</v>
      </c>
      <c r="N28" s="16">
        <f t="shared" si="3"/>
        <v>28324967.070769209</v>
      </c>
      <c r="O28" s="16">
        <f t="shared" si="4"/>
        <v>23801209.353308864</v>
      </c>
      <c r="P28" s="16">
        <f t="shared" si="5"/>
        <v>-10004094.3881054</v>
      </c>
      <c r="Q28" s="16">
        <f t="shared" si="6"/>
        <v>1046980.80700682</v>
      </c>
      <c r="R28" s="16">
        <f t="shared" si="7"/>
        <v>-739798.52952582983</v>
      </c>
      <c r="S28" s="16">
        <f t="shared" si="8"/>
        <v>34177633.015917711</v>
      </c>
    </row>
    <row r="29" spans="1:19">
      <c r="A29" s="17">
        <v>39173</v>
      </c>
      <c r="B29" s="18">
        <f>'Predicted Monthly Data'!B29</f>
        <v>32385813.603487249</v>
      </c>
      <c r="C29" s="16">
        <v>312.88</v>
      </c>
      <c r="D29" s="16">
        <v>0.32</v>
      </c>
      <c r="E29" s="16">
        <v>260.60000000000002</v>
      </c>
      <c r="F29" s="16">
        <v>19</v>
      </c>
      <c r="G29" s="16">
        <v>21</v>
      </c>
      <c r="H29" s="16">
        <v>1</v>
      </c>
      <c r="I29" s="16">
        <v>28</v>
      </c>
      <c r="K29" s="16">
        <f t="shared" si="0"/>
        <v>-9881751.0462702699</v>
      </c>
      <c r="L29" s="16">
        <f t="shared" si="1"/>
        <v>953057.60502072226</v>
      </c>
      <c r="M29" s="16">
        <f t="shared" si="2"/>
        <v>5508.3846836567354</v>
      </c>
      <c r="N29" s="16">
        <f t="shared" si="3"/>
        <v>28643719.125504293</v>
      </c>
      <c r="O29" s="16">
        <f t="shared" si="4"/>
        <v>20555589.896039471</v>
      </c>
      <c r="P29" s="16">
        <f t="shared" si="5"/>
        <v>-9549362.8250096999</v>
      </c>
      <c r="Q29" s="16">
        <f t="shared" si="6"/>
        <v>1046980.80700682</v>
      </c>
      <c r="R29" s="16">
        <f t="shared" si="7"/>
        <v>-767198.47506382363</v>
      </c>
      <c r="S29" s="16">
        <f t="shared" si="8"/>
        <v>31006543.471911173</v>
      </c>
    </row>
    <row r="30" spans="1:19">
      <c r="A30" s="17">
        <v>39203</v>
      </c>
      <c r="B30" s="18">
        <f>'Predicted Monthly Data'!B30</f>
        <v>34558424.709674537</v>
      </c>
      <c r="C30" s="16">
        <v>145.96</v>
      </c>
      <c r="D30" s="16">
        <v>16.98</v>
      </c>
      <c r="E30" s="16">
        <v>264.8</v>
      </c>
      <c r="F30" s="16">
        <v>22</v>
      </c>
      <c r="G30" s="16">
        <v>23</v>
      </c>
      <c r="H30" s="16">
        <v>1</v>
      </c>
      <c r="I30" s="16">
        <v>29</v>
      </c>
      <c r="K30" s="16">
        <f t="shared" si="0"/>
        <v>-9881751.0462702699</v>
      </c>
      <c r="L30" s="16">
        <f t="shared" si="1"/>
        <v>444605.88094101456</v>
      </c>
      <c r="M30" s="16">
        <f t="shared" si="2"/>
        <v>292288.66227653553</v>
      </c>
      <c r="N30" s="16">
        <f t="shared" si="3"/>
        <v>29105360.032361999</v>
      </c>
      <c r="O30" s="16">
        <f t="shared" si="4"/>
        <v>23801209.353308864</v>
      </c>
      <c r="P30" s="16">
        <f t="shared" si="5"/>
        <v>-10458825.9512011</v>
      </c>
      <c r="Q30" s="16">
        <f t="shared" si="6"/>
        <v>1046980.80700682</v>
      </c>
      <c r="R30" s="16">
        <f t="shared" si="7"/>
        <v>-794598.42060181731</v>
      </c>
      <c r="S30" s="16">
        <f t="shared" si="8"/>
        <v>33555269.317822047</v>
      </c>
    </row>
    <row r="31" spans="1:19">
      <c r="A31" s="17">
        <v>39234</v>
      </c>
      <c r="B31" s="18">
        <f>'Predicted Monthly Data'!B31</f>
        <v>34409900.996462971</v>
      </c>
      <c r="C31" s="16">
        <v>30.95</v>
      </c>
      <c r="D31" s="16">
        <v>59.64</v>
      </c>
      <c r="E31" s="16">
        <v>268.39999999999998</v>
      </c>
      <c r="F31" s="16">
        <v>21</v>
      </c>
      <c r="G31" s="16">
        <v>21</v>
      </c>
      <c r="H31" s="16">
        <v>0</v>
      </c>
      <c r="I31" s="16">
        <v>30</v>
      </c>
      <c r="K31" s="16">
        <f t="shared" si="0"/>
        <v>-9881751.0462702699</v>
      </c>
      <c r="L31" s="16">
        <f t="shared" si="1"/>
        <v>94276.185359854746</v>
      </c>
      <c r="M31" s="16">
        <f t="shared" si="2"/>
        <v>1026625.1954165241</v>
      </c>
      <c r="N31" s="16">
        <f t="shared" si="3"/>
        <v>29501052.238240026</v>
      </c>
      <c r="O31" s="16">
        <f t="shared" si="4"/>
        <v>22719336.200885732</v>
      </c>
      <c r="P31" s="16">
        <f t="shared" si="5"/>
        <v>-9549362.8250096999</v>
      </c>
      <c r="Q31" s="16">
        <f t="shared" si="6"/>
        <v>0</v>
      </c>
      <c r="R31" s="16">
        <f t="shared" si="7"/>
        <v>-821998.366139811</v>
      </c>
      <c r="S31" s="16">
        <f t="shared" si="8"/>
        <v>33088177.582482357</v>
      </c>
    </row>
    <row r="32" spans="1:19">
      <c r="A32" s="17">
        <v>39264</v>
      </c>
      <c r="B32" s="18">
        <f>'Predicted Monthly Data'!B32</f>
        <v>32033151.863009609</v>
      </c>
      <c r="C32" s="16">
        <v>6</v>
      </c>
      <c r="D32" s="16">
        <v>109.95</v>
      </c>
      <c r="E32" s="16">
        <v>276.10000000000002</v>
      </c>
      <c r="F32" s="16">
        <v>21</v>
      </c>
      <c r="G32" s="16">
        <v>22</v>
      </c>
      <c r="H32" s="16">
        <v>0</v>
      </c>
      <c r="I32" s="16">
        <v>31</v>
      </c>
      <c r="K32" s="16">
        <f t="shared" si="0"/>
        <v>-9881751.0462702699</v>
      </c>
      <c r="L32" s="16">
        <f t="shared" si="1"/>
        <v>18276.481814511422</v>
      </c>
      <c r="M32" s="16">
        <f t="shared" si="2"/>
        <v>1892646.5499001816</v>
      </c>
      <c r="N32" s="16">
        <f t="shared" si="3"/>
        <v>30347393.900812492</v>
      </c>
      <c r="O32" s="16">
        <f t="shared" si="4"/>
        <v>22719336.200885732</v>
      </c>
      <c r="P32" s="16">
        <f t="shared" si="5"/>
        <v>-10004094.3881054</v>
      </c>
      <c r="Q32" s="16">
        <f t="shared" si="6"/>
        <v>0</v>
      </c>
      <c r="R32" s="16">
        <f t="shared" si="7"/>
        <v>-849398.31167780468</v>
      </c>
      <c r="S32" s="16">
        <f t="shared" si="8"/>
        <v>34242409.38735944</v>
      </c>
    </row>
    <row r="33" spans="1:19">
      <c r="A33" s="17">
        <v>39295</v>
      </c>
      <c r="B33" s="18">
        <f>'Predicted Monthly Data'!B33</f>
        <v>35594143.633139156</v>
      </c>
      <c r="C33" s="16">
        <v>11.72</v>
      </c>
      <c r="D33" s="16">
        <v>76.849999999999994</v>
      </c>
      <c r="E33" s="16">
        <v>278.39999999999998</v>
      </c>
      <c r="F33" s="16">
        <v>22</v>
      </c>
      <c r="G33" s="16">
        <v>23</v>
      </c>
      <c r="H33" s="16">
        <v>0</v>
      </c>
      <c r="I33" s="16">
        <v>32</v>
      </c>
      <c r="K33" s="16">
        <f t="shared" si="0"/>
        <v>-9881751.0462702699</v>
      </c>
      <c r="L33" s="16">
        <f t="shared" si="1"/>
        <v>35700.061144345644</v>
      </c>
      <c r="M33" s="16">
        <f t="shared" si="2"/>
        <v>1322873.0091844378</v>
      </c>
      <c r="N33" s="16">
        <f t="shared" si="3"/>
        <v>30600197.254567899</v>
      </c>
      <c r="O33" s="16">
        <f t="shared" si="4"/>
        <v>23801209.353308864</v>
      </c>
      <c r="P33" s="16">
        <f t="shared" si="5"/>
        <v>-10458825.9512011</v>
      </c>
      <c r="Q33" s="16">
        <f t="shared" si="6"/>
        <v>0</v>
      </c>
      <c r="R33" s="16">
        <f t="shared" si="7"/>
        <v>-876798.25721579837</v>
      </c>
      <c r="S33" s="16">
        <f t="shared" si="8"/>
        <v>34542604.423518375</v>
      </c>
    </row>
    <row r="34" spans="1:19">
      <c r="A34" s="17">
        <v>39326</v>
      </c>
      <c r="B34" s="18">
        <f>'Predicted Monthly Data'!B34</f>
        <v>32736813.332064744</v>
      </c>
      <c r="C34" s="16">
        <v>72.849999999999994</v>
      </c>
      <c r="D34" s="16">
        <v>24.35</v>
      </c>
      <c r="E34" s="16">
        <v>281.2</v>
      </c>
      <c r="F34" s="16">
        <v>19</v>
      </c>
      <c r="G34" s="16">
        <v>20</v>
      </c>
      <c r="H34" s="16">
        <v>1</v>
      </c>
      <c r="I34" s="16">
        <v>33</v>
      </c>
      <c r="K34" s="16">
        <f t="shared" ref="K34:K65" si="9">const</f>
        <v>-9881751.0462702699</v>
      </c>
      <c r="L34" s="16">
        <f t="shared" ref="L34:L65" si="10">LondonHDD*C34</f>
        <v>221906.95003119283</v>
      </c>
      <c r="M34" s="16">
        <f t="shared" ref="M34:M65" si="11">LondonCDD*D34</f>
        <v>419153.64702200476</v>
      </c>
      <c r="N34" s="16">
        <f t="shared" ref="N34:N65" si="12">LONFTE*E34</f>
        <v>30907957.859139703</v>
      </c>
      <c r="O34" s="16">
        <f t="shared" ref="O34:O65" si="13">PeakDays*F34</f>
        <v>20555589.896039471</v>
      </c>
      <c r="P34" s="16">
        <f t="shared" ref="P34:P65" si="14">WorkDays*G34</f>
        <v>-9094631.2619139999</v>
      </c>
      <c r="Q34" s="16">
        <f t="shared" ref="Q34:Q65" si="15">Shoulder1*H34</f>
        <v>1046980.80700682</v>
      </c>
      <c r="R34" s="16">
        <f t="shared" ref="R34:R65" si="16">Increment*I34</f>
        <v>-904198.20275379205</v>
      </c>
      <c r="S34" s="16">
        <f t="shared" ref="S34:S65" si="17">SUM(K34:R34)</f>
        <v>33271008.648301128</v>
      </c>
    </row>
    <row r="35" spans="1:19">
      <c r="A35" s="17">
        <v>39356</v>
      </c>
      <c r="B35" s="18">
        <f>'Predicted Monthly Data'!B35</f>
        <v>34814745.584050432</v>
      </c>
      <c r="C35" s="16">
        <v>241.64</v>
      </c>
      <c r="D35" s="16">
        <v>3.42</v>
      </c>
      <c r="E35" s="16">
        <v>277.7</v>
      </c>
      <c r="F35" s="16">
        <v>22</v>
      </c>
      <c r="G35" s="16">
        <v>23</v>
      </c>
      <c r="H35" s="16">
        <v>1</v>
      </c>
      <c r="I35" s="16">
        <v>34</v>
      </c>
      <c r="K35" s="16">
        <f t="shared" si="9"/>
        <v>-9881751.0462702699</v>
      </c>
      <c r="L35" s="16">
        <f t="shared" si="10"/>
        <v>736054.84427642322</v>
      </c>
      <c r="M35" s="16">
        <f t="shared" si="11"/>
        <v>58870.861306581362</v>
      </c>
      <c r="N35" s="16">
        <f t="shared" si="12"/>
        <v>30523257.103424948</v>
      </c>
      <c r="O35" s="16">
        <f t="shared" si="13"/>
        <v>23801209.353308864</v>
      </c>
      <c r="P35" s="16">
        <f t="shared" si="14"/>
        <v>-10458825.9512011</v>
      </c>
      <c r="Q35" s="16">
        <f t="shared" si="15"/>
        <v>1046980.80700682</v>
      </c>
      <c r="R35" s="16">
        <f t="shared" si="16"/>
        <v>-931598.14829178574</v>
      </c>
      <c r="S35" s="16">
        <f t="shared" si="17"/>
        <v>34894197.823560484</v>
      </c>
    </row>
    <row r="36" spans="1:19">
      <c r="A36" s="17">
        <v>39387</v>
      </c>
      <c r="B36" s="18">
        <f>'Predicted Monthly Data'!B36</f>
        <v>33442923.218425829</v>
      </c>
      <c r="C36" s="16">
        <v>414.34</v>
      </c>
      <c r="D36" s="16">
        <v>0</v>
      </c>
      <c r="E36" s="16">
        <v>273.10000000000002</v>
      </c>
      <c r="F36" s="16">
        <v>22</v>
      </c>
      <c r="G36" s="16">
        <v>22</v>
      </c>
      <c r="H36" s="16">
        <v>1</v>
      </c>
      <c r="I36" s="16">
        <v>35</v>
      </c>
      <c r="K36" s="16">
        <f t="shared" si="9"/>
        <v>-9881751.0462702699</v>
      </c>
      <c r="L36" s="16">
        <f t="shared" si="10"/>
        <v>1262112.9125041103</v>
      </c>
      <c r="M36" s="16">
        <f t="shared" si="11"/>
        <v>0</v>
      </c>
      <c r="N36" s="16">
        <f t="shared" si="12"/>
        <v>30017650.39591413</v>
      </c>
      <c r="O36" s="16">
        <f t="shared" si="13"/>
        <v>23801209.353308864</v>
      </c>
      <c r="P36" s="16">
        <f t="shared" si="14"/>
        <v>-10004094.3881054</v>
      </c>
      <c r="Q36" s="16">
        <f t="shared" si="15"/>
        <v>1046980.80700682</v>
      </c>
      <c r="R36" s="16">
        <f t="shared" si="16"/>
        <v>-958998.09382977942</v>
      </c>
      <c r="S36" s="16">
        <f t="shared" si="17"/>
        <v>35283109.940528475</v>
      </c>
    </row>
    <row r="37" spans="1:19">
      <c r="A37" s="17">
        <v>39417</v>
      </c>
      <c r="B37" s="18">
        <f>'Predicted Monthly Data'!B37</f>
        <v>29932218.754204392</v>
      </c>
      <c r="C37" s="16">
        <v>630.9</v>
      </c>
      <c r="D37" s="16">
        <v>0</v>
      </c>
      <c r="E37" s="16">
        <v>271.7</v>
      </c>
      <c r="F37" s="16">
        <v>19</v>
      </c>
      <c r="G37" s="16">
        <v>21</v>
      </c>
      <c r="H37" s="16">
        <v>0</v>
      </c>
      <c r="I37" s="16">
        <v>36</v>
      </c>
      <c r="K37" s="16">
        <f t="shared" si="9"/>
        <v>-9881751.0462702699</v>
      </c>
      <c r="L37" s="16">
        <f t="shared" si="10"/>
        <v>1921772.0627958758</v>
      </c>
      <c r="M37" s="16">
        <f t="shared" si="11"/>
        <v>0</v>
      </c>
      <c r="N37" s="16">
        <f t="shared" si="12"/>
        <v>29863770.093628224</v>
      </c>
      <c r="O37" s="16">
        <f t="shared" si="13"/>
        <v>20555589.896039471</v>
      </c>
      <c r="P37" s="16">
        <f t="shared" si="14"/>
        <v>-9549362.8250096999</v>
      </c>
      <c r="Q37" s="16">
        <f t="shared" si="15"/>
        <v>0</v>
      </c>
      <c r="R37" s="16">
        <f t="shared" si="16"/>
        <v>-986398.0393677731</v>
      </c>
      <c r="S37" s="16">
        <f t="shared" si="17"/>
        <v>31923620.14181583</v>
      </c>
    </row>
    <row r="38" spans="1:19">
      <c r="A38" s="17">
        <v>39448</v>
      </c>
      <c r="B38" s="18">
        <f>'Predicted Monthly Data'!B38</f>
        <v>34905523.049873188</v>
      </c>
      <c r="C38" s="16">
        <v>716.23</v>
      </c>
      <c r="D38" s="16">
        <v>0</v>
      </c>
      <c r="E38" s="16">
        <v>269.10000000000002</v>
      </c>
      <c r="F38" s="16">
        <v>22</v>
      </c>
      <c r="G38" s="16">
        <v>23</v>
      </c>
      <c r="H38" s="16">
        <v>0</v>
      </c>
      <c r="I38" s="16">
        <v>37</v>
      </c>
      <c r="K38" s="16">
        <f t="shared" si="9"/>
        <v>-9881751.0462702699</v>
      </c>
      <c r="L38" s="16">
        <f t="shared" si="10"/>
        <v>2181694.0950012528</v>
      </c>
      <c r="M38" s="16">
        <f t="shared" si="11"/>
        <v>0</v>
      </c>
      <c r="N38" s="16">
        <f t="shared" si="12"/>
        <v>29577992.389382984</v>
      </c>
      <c r="O38" s="16">
        <f t="shared" si="13"/>
        <v>23801209.353308864</v>
      </c>
      <c r="P38" s="16">
        <f t="shared" si="14"/>
        <v>-10458825.9512011</v>
      </c>
      <c r="Q38" s="16">
        <f t="shared" si="15"/>
        <v>0</v>
      </c>
      <c r="R38" s="16">
        <f t="shared" si="16"/>
        <v>-1013797.9849057669</v>
      </c>
      <c r="S38" s="16">
        <f t="shared" si="17"/>
        <v>34206520.855315968</v>
      </c>
    </row>
    <row r="39" spans="1:19">
      <c r="A39" s="17">
        <v>39479</v>
      </c>
      <c r="B39" s="18">
        <f>'Predicted Monthly Data'!B39</f>
        <v>32971074.271040484</v>
      </c>
      <c r="C39" s="16">
        <v>650.25</v>
      </c>
      <c r="D39" s="16">
        <v>0</v>
      </c>
      <c r="E39" s="16">
        <v>269.39999999999998</v>
      </c>
      <c r="F39" s="16">
        <v>20</v>
      </c>
      <c r="G39" s="16">
        <v>21</v>
      </c>
      <c r="H39" s="16">
        <v>0</v>
      </c>
      <c r="I39" s="16">
        <v>38</v>
      </c>
      <c r="K39" s="16">
        <f t="shared" si="9"/>
        <v>-9881751.0462702699</v>
      </c>
      <c r="L39" s="16">
        <f t="shared" si="10"/>
        <v>1980713.7166476753</v>
      </c>
      <c r="M39" s="16">
        <f t="shared" si="11"/>
        <v>0</v>
      </c>
      <c r="N39" s="16">
        <f t="shared" si="12"/>
        <v>29610966.739872813</v>
      </c>
      <c r="O39" s="16">
        <f t="shared" si="13"/>
        <v>21637463.048462603</v>
      </c>
      <c r="P39" s="16">
        <f t="shared" si="14"/>
        <v>-9549362.8250096999</v>
      </c>
      <c r="Q39" s="16">
        <f t="shared" si="15"/>
        <v>0</v>
      </c>
      <c r="R39" s="16">
        <f t="shared" si="16"/>
        <v>-1041197.9304437606</v>
      </c>
      <c r="S39" s="16">
        <f t="shared" si="17"/>
        <v>32756831.703259353</v>
      </c>
    </row>
    <row r="40" spans="1:19">
      <c r="A40" s="17">
        <v>39508</v>
      </c>
      <c r="B40" s="18">
        <f>'Predicted Monthly Data'!B40</f>
        <v>33675988.301156245</v>
      </c>
      <c r="C40" s="16">
        <v>533.91</v>
      </c>
      <c r="D40" s="16">
        <v>0.22</v>
      </c>
      <c r="E40" s="16">
        <v>267.10000000000002</v>
      </c>
      <c r="F40" s="16">
        <v>19</v>
      </c>
      <c r="G40" s="16">
        <v>21</v>
      </c>
      <c r="H40" s="16">
        <v>1</v>
      </c>
      <c r="I40" s="16">
        <v>39</v>
      </c>
      <c r="K40" s="16">
        <f t="shared" si="9"/>
        <v>-9881751.0462702699</v>
      </c>
      <c r="L40" s="16">
        <f t="shared" si="10"/>
        <v>1626332.7342642988</v>
      </c>
      <c r="M40" s="16">
        <f t="shared" si="11"/>
        <v>3787.0144700140058</v>
      </c>
      <c r="N40" s="16">
        <f t="shared" si="12"/>
        <v>29358163.38611741</v>
      </c>
      <c r="O40" s="16">
        <f t="shared" si="13"/>
        <v>20555589.896039471</v>
      </c>
      <c r="P40" s="16">
        <f t="shared" si="14"/>
        <v>-9549362.8250096999</v>
      </c>
      <c r="Q40" s="16">
        <f t="shared" si="15"/>
        <v>1046980.80700682</v>
      </c>
      <c r="R40" s="16">
        <f t="shared" si="16"/>
        <v>-1068597.8759817542</v>
      </c>
      <c r="S40" s="16">
        <f t="shared" si="17"/>
        <v>32091142.090636294</v>
      </c>
    </row>
    <row r="41" spans="1:19">
      <c r="A41" s="17">
        <v>39539</v>
      </c>
      <c r="B41" s="18">
        <f>'Predicted Monthly Data'!B41</f>
        <v>32942973.450524684</v>
      </c>
      <c r="C41" s="16">
        <v>312.88</v>
      </c>
      <c r="D41" s="16">
        <v>0.32</v>
      </c>
      <c r="E41" s="16">
        <v>266.7</v>
      </c>
      <c r="F41" s="16">
        <v>22</v>
      </c>
      <c r="G41" s="16">
        <v>22</v>
      </c>
      <c r="H41" s="16">
        <v>1</v>
      </c>
      <c r="I41" s="16">
        <v>40</v>
      </c>
      <c r="K41" s="16">
        <f t="shared" si="9"/>
        <v>-9881751.0462702699</v>
      </c>
      <c r="L41" s="16">
        <f t="shared" si="10"/>
        <v>953057.60502072226</v>
      </c>
      <c r="M41" s="16">
        <f t="shared" si="11"/>
        <v>5508.3846836567354</v>
      </c>
      <c r="N41" s="16">
        <f t="shared" si="12"/>
        <v>29314197.585464291</v>
      </c>
      <c r="O41" s="16">
        <f t="shared" si="13"/>
        <v>23801209.353308864</v>
      </c>
      <c r="P41" s="16">
        <f t="shared" si="14"/>
        <v>-10004094.3881054</v>
      </c>
      <c r="Q41" s="16">
        <f t="shared" si="15"/>
        <v>1046980.80700682</v>
      </c>
      <c r="R41" s="16">
        <f t="shared" si="16"/>
        <v>-1095997.8215197478</v>
      </c>
      <c r="S41" s="16">
        <f t="shared" si="17"/>
        <v>34139110.479588941</v>
      </c>
    </row>
    <row r="42" spans="1:19">
      <c r="A42" s="17">
        <v>39569</v>
      </c>
      <c r="B42" s="18">
        <f>'Predicted Monthly Data'!B42</f>
        <v>32719103.365861006</v>
      </c>
      <c r="C42" s="16">
        <v>145.96</v>
      </c>
      <c r="D42" s="16">
        <v>16.98</v>
      </c>
      <c r="E42" s="16">
        <v>267.3</v>
      </c>
      <c r="F42" s="16">
        <v>21</v>
      </c>
      <c r="G42" s="16">
        <v>22</v>
      </c>
      <c r="H42" s="16">
        <v>1</v>
      </c>
      <c r="I42" s="16">
        <v>41</v>
      </c>
      <c r="K42" s="16">
        <f t="shared" si="9"/>
        <v>-9881751.0462702699</v>
      </c>
      <c r="L42" s="16">
        <f t="shared" si="10"/>
        <v>444605.88094101456</v>
      </c>
      <c r="M42" s="16">
        <f t="shared" si="11"/>
        <v>292288.66227653553</v>
      </c>
      <c r="N42" s="16">
        <f t="shared" si="12"/>
        <v>29380146.286443964</v>
      </c>
      <c r="O42" s="16">
        <f t="shared" si="13"/>
        <v>22719336.200885732</v>
      </c>
      <c r="P42" s="16">
        <f t="shared" si="14"/>
        <v>-10004094.3881054</v>
      </c>
      <c r="Q42" s="16">
        <f t="shared" si="15"/>
        <v>1046980.80700682</v>
      </c>
      <c r="R42" s="16">
        <f t="shared" si="16"/>
        <v>-1123397.7670577418</v>
      </c>
      <c r="S42" s="16">
        <f t="shared" si="17"/>
        <v>32874114.636120658</v>
      </c>
    </row>
    <row r="43" spans="1:19">
      <c r="A43" s="17">
        <v>39600</v>
      </c>
      <c r="B43" s="18">
        <f>'Predicted Monthly Data'!B43</f>
        <v>32968048.28211417</v>
      </c>
      <c r="C43" s="16">
        <v>30.95</v>
      </c>
      <c r="D43" s="16">
        <v>59.64</v>
      </c>
      <c r="E43" s="16">
        <v>271.39999999999998</v>
      </c>
      <c r="F43" s="16">
        <v>21</v>
      </c>
      <c r="G43" s="16">
        <v>21</v>
      </c>
      <c r="H43" s="16">
        <v>0</v>
      </c>
      <c r="I43" s="16">
        <v>42</v>
      </c>
      <c r="K43" s="16">
        <f t="shared" si="9"/>
        <v>-9881751.0462702699</v>
      </c>
      <c r="L43" s="16">
        <f t="shared" si="10"/>
        <v>94276.185359854746</v>
      </c>
      <c r="M43" s="16">
        <f t="shared" si="11"/>
        <v>1026625.1954165241</v>
      </c>
      <c r="N43" s="16">
        <f t="shared" si="12"/>
        <v>29830795.743138388</v>
      </c>
      <c r="O43" s="16">
        <f t="shared" si="13"/>
        <v>22719336.200885732</v>
      </c>
      <c r="P43" s="16">
        <f t="shared" si="14"/>
        <v>-9549362.8250096999</v>
      </c>
      <c r="Q43" s="16">
        <f t="shared" si="15"/>
        <v>0</v>
      </c>
      <c r="R43" s="16">
        <f t="shared" si="16"/>
        <v>-1150797.7125957354</v>
      </c>
      <c r="S43" s="16">
        <f t="shared" si="17"/>
        <v>33089121.740924787</v>
      </c>
    </row>
    <row r="44" spans="1:19">
      <c r="A44" s="17">
        <v>39630</v>
      </c>
      <c r="B44" s="18">
        <f>'Predicted Monthly Data'!B44</f>
        <v>31929107.93319986</v>
      </c>
      <c r="C44" s="16">
        <v>6</v>
      </c>
      <c r="D44" s="16">
        <v>109.95</v>
      </c>
      <c r="E44" s="16">
        <v>276.60000000000002</v>
      </c>
      <c r="F44" s="16">
        <v>22</v>
      </c>
      <c r="G44" s="16">
        <v>23</v>
      </c>
      <c r="H44" s="16">
        <v>0</v>
      </c>
      <c r="I44" s="16">
        <v>43</v>
      </c>
      <c r="K44" s="16">
        <f t="shared" si="9"/>
        <v>-9881751.0462702699</v>
      </c>
      <c r="L44" s="16">
        <f t="shared" si="10"/>
        <v>18276.481814511422</v>
      </c>
      <c r="M44" s="16">
        <f t="shared" si="11"/>
        <v>1892646.5499001816</v>
      </c>
      <c r="N44" s="16">
        <f t="shared" si="12"/>
        <v>30402351.151628885</v>
      </c>
      <c r="O44" s="16">
        <f t="shared" si="13"/>
        <v>23801209.353308864</v>
      </c>
      <c r="P44" s="16">
        <f t="shared" si="14"/>
        <v>-10458825.9512011</v>
      </c>
      <c r="Q44" s="16">
        <f t="shared" si="15"/>
        <v>0</v>
      </c>
      <c r="R44" s="16">
        <f t="shared" si="16"/>
        <v>-1178197.6581337291</v>
      </c>
      <c r="S44" s="16">
        <f t="shared" si="17"/>
        <v>34595708.881047338</v>
      </c>
    </row>
    <row r="45" spans="1:19">
      <c r="A45" s="17">
        <v>39661</v>
      </c>
      <c r="B45" s="18">
        <f>'Predicted Monthly Data'!B45</f>
        <v>31818715.437265437</v>
      </c>
      <c r="C45" s="16">
        <v>11.72</v>
      </c>
      <c r="D45" s="16">
        <v>76.849999999999994</v>
      </c>
      <c r="E45" s="16">
        <v>282.10000000000002</v>
      </c>
      <c r="F45" s="16">
        <v>20</v>
      </c>
      <c r="G45" s="16">
        <v>21</v>
      </c>
      <c r="H45" s="16">
        <v>0</v>
      </c>
      <c r="I45" s="16">
        <v>44</v>
      </c>
      <c r="K45" s="16">
        <f t="shared" si="9"/>
        <v>-9881751.0462702699</v>
      </c>
      <c r="L45" s="16">
        <f t="shared" si="10"/>
        <v>35700.061144345644</v>
      </c>
      <c r="M45" s="16">
        <f t="shared" si="11"/>
        <v>1322873.0091844378</v>
      </c>
      <c r="N45" s="16">
        <f t="shared" si="12"/>
        <v>31006880.910609215</v>
      </c>
      <c r="O45" s="16">
        <f t="shared" si="13"/>
        <v>21637463.048462603</v>
      </c>
      <c r="P45" s="16">
        <f t="shared" si="14"/>
        <v>-9549362.8250096999</v>
      </c>
      <c r="Q45" s="16">
        <f t="shared" si="15"/>
        <v>0</v>
      </c>
      <c r="R45" s="16">
        <f t="shared" si="16"/>
        <v>-1205597.6036717228</v>
      </c>
      <c r="S45" s="16">
        <f t="shared" si="17"/>
        <v>33366205.55444891</v>
      </c>
    </row>
    <row r="46" spans="1:19">
      <c r="A46" s="17">
        <v>39692</v>
      </c>
      <c r="B46" s="18">
        <f>'Predicted Monthly Data'!B46</f>
        <v>31763423.735970922</v>
      </c>
      <c r="C46" s="16">
        <v>72.849999999999994</v>
      </c>
      <c r="D46" s="16">
        <v>24.35</v>
      </c>
      <c r="E46" s="16">
        <v>277.5</v>
      </c>
      <c r="F46" s="16">
        <v>21</v>
      </c>
      <c r="G46" s="16">
        <v>22</v>
      </c>
      <c r="H46" s="16">
        <v>1</v>
      </c>
      <c r="I46" s="16">
        <v>45</v>
      </c>
      <c r="K46" s="16">
        <f t="shared" si="9"/>
        <v>-9881751.0462702699</v>
      </c>
      <c r="L46" s="16">
        <f t="shared" si="10"/>
        <v>221906.95003119283</v>
      </c>
      <c r="M46" s="16">
        <f t="shared" si="11"/>
        <v>419153.64702200476</v>
      </c>
      <c r="N46" s="16">
        <f t="shared" si="12"/>
        <v>30501274.20309839</v>
      </c>
      <c r="O46" s="16">
        <f t="shared" si="13"/>
        <v>22719336.200885732</v>
      </c>
      <c r="P46" s="16">
        <f t="shared" si="14"/>
        <v>-10004094.3881054</v>
      </c>
      <c r="Q46" s="16">
        <f t="shared" si="15"/>
        <v>1046980.80700682</v>
      </c>
      <c r="R46" s="16">
        <f t="shared" si="16"/>
        <v>-1232997.5492097165</v>
      </c>
      <c r="S46" s="16">
        <f t="shared" si="17"/>
        <v>33789808.824458756</v>
      </c>
    </row>
    <row r="47" spans="1:19">
      <c r="A47" s="17">
        <v>39722</v>
      </c>
      <c r="B47" s="18">
        <f>'Predicted Monthly Data'!B47</f>
        <v>31969263.423501484</v>
      </c>
      <c r="C47" s="16">
        <v>241.64</v>
      </c>
      <c r="D47" s="16">
        <v>3.42</v>
      </c>
      <c r="E47" s="16">
        <v>272.7</v>
      </c>
      <c r="F47" s="16">
        <v>22</v>
      </c>
      <c r="G47" s="16">
        <v>23</v>
      </c>
      <c r="H47" s="16">
        <v>1</v>
      </c>
      <c r="I47" s="16">
        <v>46</v>
      </c>
      <c r="K47" s="16">
        <f t="shared" si="9"/>
        <v>-9881751.0462702699</v>
      </c>
      <c r="L47" s="16">
        <f t="shared" si="10"/>
        <v>736054.84427642322</v>
      </c>
      <c r="M47" s="16">
        <f t="shared" si="11"/>
        <v>58870.861306581362</v>
      </c>
      <c r="N47" s="16">
        <f t="shared" si="12"/>
        <v>29973684.595261011</v>
      </c>
      <c r="O47" s="16">
        <f t="shared" si="13"/>
        <v>23801209.353308864</v>
      </c>
      <c r="P47" s="16">
        <f t="shared" si="14"/>
        <v>-10458825.9512011</v>
      </c>
      <c r="Q47" s="16">
        <f t="shared" si="15"/>
        <v>1046980.80700682</v>
      </c>
      <c r="R47" s="16">
        <f t="shared" si="16"/>
        <v>-1260397.4947477102</v>
      </c>
      <c r="S47" s="16">
        <f t="shared" si="17"/>
        <v>34015825.968940616</v>
      </c>
    </row>
    <row r="48" spans="1:19">
      <c r="A48" s="17">
        <v>39753</v>
      </c>
      <c r="B48" s="18">
        <f>'Predicted Monthly Data'!B48</f>
        <v>30139735.496248577</v>
      </c>
      <c r="C48" s="16">
        <v>414.34</v>
      </c>
      <c r="D48" s="16">
        <v>0</v>
      </c>
      <c r="E48" s="16">
        <v>263.10000000000002</v>
      </c>
      <c r="F48" s="16">
        <v>20</v>
      </c>
      <c r="G48" s="16">
        <v>20</v>
      </c>
      <c r="H48" s="16">
        <v>1</v>
      </c>
      <c r="I48" s="16">
        <v>47</v>
      </c>
      <c r="K48" s="16">
        <f t="shared" si="9"/>
        <v>-9881751.0462702699</v>
      </c>
      <c r="L48" s="16">
        <f t="shared" si="10"/>
        <v>1262112.9125041103</v>
      </c>
      <c r="M48" s="16">
        <f t="shared" si="11"/>
        <v>0</v>
      </c>
      <c r="N48" s="16">
        <f t="shared" si="12"/>
        <v>28918505.379586261</v>
      </c>
      <c r="O48" s="16">
        <f t="shared" si="13"/>
        <v>21637463.048462603</v>
      </c>
      <c r="P48" s="16">
        <f t="shared" si="14"/>
        <v>-9094631.2619139999</v>
      </c>
      <c r="Q48" s="16">
        <f t="shared" si="15"/>
        <v>1046980.80700682</v>
      </c>
      <c r="R48" s="16">
        <f t="shared" si="16"/>
        <v>-1287797.4402857039</v>
      </c>
      <c r="S48" s="16">
        <f t="shared" si="17"/>
        <v>32600882.399089821</v>
      </c>
    </row>
    <row r="49" spans="1:19">
      <c r="A49" s="17">
        <v>39783</v>
      </c>
      <c r="B49" s="18">
        <f>'Predicted Monthly Data'!B49</f>
        <v>27284384.253243946</v>
      </c>
      <c r="C49" s="16">
        <v>630.9</v>
      </c>
      <c r="D49" s="16">
        <v>0</v>
      </c>
      <c r="E49" s="16">
        <v>259.39999999999998</v>
      </c>
      <c r="F49" s="16">
        <v>21</v>
      </c>
      <c r="G49" s="16">
        <v>23</v>
      </c>
      <c r="H49" s="16">
        <v>0</v>
      </c>
      <c r="I49" s="16">
        <v>48</v>
      </c>
      <c r="K49" s="16">
        <f t="shared" si="9"/>
        <v>-9881751.0462702699</v>
      </c>
      <c r="L49" s="16">
        <f t="shared" si="10"/>
        <v>1921772.0627958758</v>
      </c>
      <c r="M49" s="16">
        <f t="shared" si="11"/>
        <v>0</v>
      </c>
      <c r="N49" s="16">
        <f t="shared" si="12"/>
        <v>28511821.723544944</v>
      </c>
      <c r="O49" s="16">
        <f t="shared" si="13"/>
        <v>22719336.200885732</v>
      </c>
      <c r="P49" s="16">
        <f t="shared" si="14"/>
        <v>-10458825.9512011</v>
      </c>
      <c r="Q49" s="16">
        <f t="shared" si="15"/>
        <v>0</v>
      </c>
      <c r="R49" s="16">
        <f t="shared" si="16"/>
        <v>-1315197.3858236976</v>
      </c>
      <c r="S49" s="16">
        <f t="shared" si="17"/>
        <v>31497155.603931483</v>
      </c>
    </row>
    <row r="50" spans="1:19">
      <c r="A50" s="17">
        <v>39814</v>
      </c>
      <c r="B50" s="18">
        <f>'Predicted Monthly Data'!B50</f>
        <v>28849145.935590561</v>
      </c>
      <c r="C50" s="16">
        <v>716.23</v>
      </c>
      <c r="D50" s="16">
        <v>0</v>
      </c>
      <c r="E50" s="16">
        <v>253.7</v>
      </c>
      <c r="F50" s="16">
        <v>21</v>
      </c>
      <c r="G50" s="16">
        <v>22</v>
      </c>
      <c r="H50" s="16">
        <v>0</v>
      </c>
      <c r="I50" s="16">
        <v>49</v>
      </c>
      <c r="K50" s="16">
        <f t="shared" si="9"/>
        <v>-9881751.0462702699</v>
      </c>
      <c r="L50" s="16">
        <f t="shared" si="10"/>
        <v>2181694.0950012528</v>
      </c>
      <c r="M50" s="16">
        <f t="shared" si="11"/>
        <v>0</v>
      </c>
      <c r="N50" s="16">
        <f t="shared" si="12"/>
        <v>27885309.06423806</v>
      </c>
      <c r="O50" s="16">
        <f t="shared" si="13"/>
        <v>22719336.200885732</v>
      </c>
      <c r="P50" s="16">
        <f t="shared" si="14"/>
        <v>-10004094.3881054</v>
      </c>
      <c r="Q50" s="16">
        <f t="shared" si="15"/>
        <v>0</v>
      </c>
      <c r="R50" s="16">
        <f t="shared" si="16"/>
        <v>-1342597.3313616912</v>
      </c>
      <c r="S50" s="16">
        <f t="shared" si="17"/>
        <v>31557896.594387677</v>
      </c>
    </row>
    <row r="51" spans="1:19">
      <c r="A51" s="17">
        <v>39845</v>
      </c>
      <c r="B51" s="18">
        <f>'Predicted Monthly Data'!B51</f>
        <v>26956342.129380018</v>
      </c>
      <c r="C51" s="16">
        <v>650.25</v>
      </c>
      <c r="D51" s="16">
        <v>0</v>
      </c>
      <c r="E51" s="16">
        <v>248.9</v>
      </c>
      <c r="F51" s="16">
        <v>19</v>
      </c>
      <c r="G51" s="16">
        <v>20</v>
      </c>
      <c r="H51" s="16">
        <v>0</v>
      </c>
      <c r="I51" s="16">
        <v>50</v>
      </c>
      <c r="K51" s="16">
        <f t="shared" si="9"/>
        <v>-9881751.0462702699</v>
      </c>
      <c r="L51" s="16">
        <f t="shared" si="10"/>
        <v>1980713.7166476753</v>
      </c>
      <c r="M51" s="16">
        <f t="shared" si="11"/>
        <v>0</v>
      </c>
      <c r="N51" s="16">
        <f t="shared" si="12"/>
        <v>27357719.456400685</v>
      </c>
      <c r="O51" s="16">
        <f t="shared" si="13"/>
        <v>20555589.896039471</v>
      </c>
      <c r="P51" s="16">
        <f t="shared" si="14"/>
        <v>-9094631.2619139999</v>
      </c>
      <c r="Q51" s="16">
        <f t="shared" si="15"/>
        <v>0</v>
      </c>
      <c r="R51" s="16">
        <f t="shared" si="16"/>
        <v>-1369997.2768996849</v>
      </c>
      <c r="S51" s="16">
        <f t="shared" si="17"/>
        <v>29547643.484003875</v>
      </c>
    </row>
    <row r="52" spans="1:19">
      <c r="A52" s="17">
        <v>39873</v>
      </c>
      <c r="B52" s="18">
        <f>'Predicted Monthly Data'!B52</f>
        <v>29227016.300310459</v>
      </c>
      <c r="C52" s="16">
        <v>533.91</v>
      </c>
      <c r="D52" s="16">
        <v>0.22</v>
      </c>
      <c r="E52" s="16">
        <v>245.6</v>
      </c>
      <c r="F52" s="16">
        <v>22</v>
      </c>
      <c r="G52" s="16">
        <v>22</v>
      </c>
      <c r="H52" s="16">
        <v>1</v>
      </c>
      <c r="I52" s="16">
        <v>51</v>
      </c>
      <c r="K52" s="16">
        <f t="shared" si="9"/>
        <v>-9881751.0462702699</v>
      </c>
      <c r="L52" s="16">
        <f t="shared" si="10"/>
        <v>1626332.7342642988</v>
      </c>
      <c r="M52" s="16">
        <f t="shared" si="11"/>
        <v>3787.0144700140058</v>
      </c>
      <c r="N52" s="16">
        <f t="shared" si="12"/>
        <v>26995001.601012487</v>
      </c>
      <c r="O52" s="16">
        <f t="shared" si="13"/>
        <v>23801209.353308864</v>
      </c>
      <c r="P52" s="16">
        <f t="shared" si="14"/>
        <v>-10004094.3881054</v>
      </c>
      <c r="Q52" s="16">
        <f t="shared" si="15"/>
        <v>1046980.80700682</v>
      </c>
      <c r="R52" s="16">
        <f t="shared" si="16"/>
        <v>-1397397.2224376786</v>
      </c>
      <c r="S52" s="16">
        <f t="shared" si="17"/>
        <v>32190068.85324914</v>
      </c>
    </row>
    <row r="53" spans="1:19">
      <c r="A53" s="17">
        <v>39904</v>
      </c>
      <c r="B53" s="18">
        <f>'Predicted Monthly Data'!B53</f>
        <v>27572440.722535033</v>
      </c>
      <c r="C53" s="16">
        <v>312.88</v>
      </c>
      <c r="D53" s="16">
        <v>0.32</v>
      </c>
      <c r="E53" s="16">
        <v>244.6</v>
      </c>
      <c r="F53" s="16">
        <v>20</v>
      </c>
      <c r="G53" s="16">
        <v>22</v>
      </c>
      <c r="H53" s="16">
        <v>1</v>
      </c>
      <c r="I53" s="16">
        <v>52</v>
      </c>
      <c r="K53" s="16">
        <f t="shared" si="9"/>
        <v>-9881751.0462702699</v>
      </c>
      <c r="L53" s="16">
        <f t="shared" si="10"/>
        <v>953057.60502072226</v>
      </c>
      <c r="M53" s="16">
        <f t="shared" si="11"/>
        <v>5508.3846836567354</v>
      </c>
      <c r="N53" s="16">
        <f t="shared" si="12"/>
        <v>26885087.0993797</v>
      </c>
      <c r="O53" s="16">
        <f t="shared" si="13"/>
        <v>21637463.048462603</v>
      </c>
      <c r="P53" s="16">
        <f t="shared" si="14"/>
        <v>-10004094.3881054</v>
      </c>
      <c r="Q53" s="16">
        <f t="shared" si="15"/>
        <v>1046980.80700682</v>
      </c>
      <c r="R53" s="16">
        <f t="shared" si="16"/>
        <v>-1424797.1679756723</v>
      </c>
      <c r="S53" s="16">
        <f t="shared" si="17"/>
        <v>29217454.342202157</v>
      </c>
    </row>
    <row r="54" spans="1:19">
      <c r="A54" s="17">
        <v>39934</v>
      </c>
      <c r="B54" s="18">
        <f>'Predicted Monthly Data'!B54</f>
        <v>26054244.423496928</v>
      </c>
      <c r="C54" s="16">
        <v>145.96</v>
      </c>
      <c r="D54" s="16">
        <v>16.98</v>
      </c>
      <c r="E54" s="16">
        <v>247.9</v>
      </c>
      <c r="F54" s="16">
        <v>20</v>
      </c>
      <c r="G54" s="16">
        <v>21</v>
      </c>
      <c r="H54" s="16">
        <v>1</v>
      </c>
      <c r="I54" s="16">
        <v>53</v>
      </c>
      <c r="K54" s="16">
        <f t="shared" si="9"/>
        <v>-9881751.0462702699</v>
      </c>
      <c r="L54" s="16">
        <f t="shared" si="10"/>
        <v>444605.88094101456</v>
      </c>
      <c r="M54" s="16">
        <f t="shared" si="11"/>
        <v>292288.66227653553</v>
      </c>
      <c r="N54" s="16">
        <f t="shared" si="12"/>
        <v>27247804.954767898</v>
      </c>
      <c r="O54" s="16">
        <f t="shared" si="13"/>
        <v>21637463.048462603</v>
      </c>
      <c r="P54" s="16">
        <f t="shared" si="14"/>
        <v>-9549362.8250096999</v>
      </c>
      <c r="Q54" s="16">
        <f t="shared" si="15"/>
        <v>1046980.80700682</v>
      </c>
      <c r="R54" s="16">
        <f t="shared" si="16"/>
        <v>-1452197.113513666</v>
      </c>
      <c r="S54" s="16">
        <f t="shared" si="17"/>
        <v>29785832.36866124</v>
      </c>
    </row>
    <row r="55" spans="1:19">
      <c r="A55" s="17">
        <v>39965</v>
      </c>
      <c r="B55" s="18">
        <f>'Predicted Monthly Data'!B55</f>
        <v>27805448.272619553</v>
      </c>
      <c r="C55" s="16">
        <v>30.95</v>
      </c>
      <c r="D55" s="16">
        <v>59.64</v>
      </c>
      <c r="E55" s="16">
        <v>252.2</v>
      </c>
      <c r="F55" s="16">
        <v>22</v>
      </c>
      <c r="G55" s="16">
        <v>22</v>
      </c>
      <c r="H55" s="16">
        <v>0</v>
      </c>
      <c r="I55" s="16">
        <v>54</v>
      </c>
      <c r="K55" s="16">
        <f t="shared" si="9"/>
        <v>-9881751.0462702699</v>
      </c>
      <c r="L55" s="16">
        <f t="shared" si="10"/>
        <v>94276.185359854746</v>
      </c>
      <c r="M55" s="16">
        <f t="shared" si="11"/>
        <v>1026625.1954165241</v>
      </c>
      <c r="N55" s="16">
        <f t="shared" si="12"/>
        <v>27720437.311788879</v>
      </c>
      <c r="O55" s="16">
        <f t="shared" si="13"/>
        <v>23801209.353308864</v>
      </c>
      <c r="P55" s="16">
        <f t="shared" si="14"/>
        <v>-10004094.3881054</v>
      </c>
      <c r="Q55" s="16">
        <f t="shared" si="15"/>
        <v>0</v>
      </c>
      <c r="R55" s="16">
        <f t="shared" si="16"/>
        <v>-1479597.0590516597</v>
      </c>
      <c r="S55" s="16">
        <f t="shared" si="17"/>
        <v>31277105.552446794</v>
      </c>
    </row>
    <row r="56" spans="1:19">
      <c r="A56" s="17">
        <v>39995</v>
      </c>
      <c r="B56" s="18">
        <f>'Predicted Monthly Data'!B56</f>
        <v>28020880.106031932</v>
      </c>
      <c r="C56" s="16">
        <v>6</v>
      </c>
      <c r="D56" s="16">
        <v>109.95</v>
      </c>
      <c r="E56" s="16">
        <v>256</v>
      </c>
      <c r="F56" s="16">
        <v>22</v>
      </c>
      <c r="G56" s="16">
        <v>23</v>
      </c>
      <c r="H56" s="16">
        <v>0</v>
      </c>
      <c r="I56" s="16">
        <v>55</v>
      </c>
      <c r="K56" s="16">
        <f t="shared" si="9"/>
        <v>-9881751.0462702699</v>
      </c>
      <c r="L56" s="16">
        <f t="shared" si="10"/>
        <v>18276.481814511422</v>
      </c>
      <c r="M56" s="16">
        <f t="shared" si="11"/>
        <v>1892646.5499001816</v>
      </c>
      <c r="N56" s="16">
        <f t="shared" si="12"/>
        <v>28138112.417993471</v>
      </c>
      <c r="O56" s="16">
        <f t="shared" si="13"/>
        <v>23801209.353308864</v>
      </c>
      <c r="P56" s="16">
        <f t="shared" si="14"/>
        <v>-10458825.9512011</v>
      </c>
      <c r="Q56" s="16">
        <f t="shared" si="15"/>
        <v>0</v>
      </c>
      <c r="R56" s="16">
        <f t="shared" si="16"/>
        <v>-1506997.0045896533</v>
      </c>
      <c r="S56" s="16">
        <f t="shared" si="17"/>
        <v>32002670.800956</v>
      </c>
    </row>
    <row r="57" spans="1:19">
      <c r="A57" s="17">
        <v>40026</v>
      </c>
      <c r="B57" s="18">
        <f>'Predicted Monthly Data'!B57</f>
        <v>30298754.52771467</v>
      </c>
      <c r="C57" s="16">
        <v>11.72</v>
      </c>
      <c r="D57" s="16">
        <v>76.849999999999994</v>
      </c>
      <c r="E57" s="16">
        <v>257.10000000000002</v>
      </c>
      <c r="F57" s="16">
        <v>20</v>
      </c>
      <c r="G57" s="16">
        <v>21</v>
      </c>
      <c r="H57" s="16">
        <v>0</v>
      </c>
      <c r="I57" s="16">
        <v>56</v>
      </c>
      <c r="K57" s="16">
        <f t="shared" si="9"/>
        <v>-9881751.0462702699</v>
      </c>
      <c r="L57" s="16">
        <f t="shared" si="10"/>
        <v>35700.061144345644</v>
      </c>
      <c r="M57" s="16">
        <f t="shared" si="11"/>
        <v>1322873.0091844378</v>
      </c>
      <c r="N57" s="16">
        <f t="shared" si="12"/>
        <v>28259018.369789541</v>
      </c>
      <c r="O57" s="16">
        <f t="shared" si="13"/>
        <v>21637463.048462603</v>
      </c>
      <c r="P57" s="16">
        <f t="shared" si="14"/>
        <v>-9549362.8250096999</v>
      </c>
      <c r="Q57" s="16">
        <f t="shared" si="15"/>
        <v>0</v>
      </c>
      <c r="R57" s="16">
        <f t="shared" si="16"/>
        <v>-1534396.9501276473</v>
      </c>
      <c r="S57" s="16">
        <f t="shared" si="17"/>
        <v>30289543.667173315</v>
      </c>
    </row>
    <row r="58" spans="1:19">
      <c r="A58" s="17">
        <v>40057</v>
      </c>
      <c r="B58" s="18">
        <f>'Predicted Monthly Data'!B58</f>
        <v>30031126.612114679</v>
      </c>
      <c r="C58" s="16">
        <v>72.849999999999994</v>
      </c>
      <c r="D58" s="16">
        <v>24.35</v>
      </c>
      <c r="E58" s="16">
        <v>254.1</v>
      </c>
      <c r="F58" s="16">
        <v>21</v>
      </c>
      <c r="G58" s="16">
        <v>22</v>
      </c>
      <c r="H58" s="16">
        <v>1</v>
      </c>
      <c r="I58" s="16">
        <v>57</v>
      </c>
      <c r="K58" s="16">
        <f t="shared" si="9"/>
        <v>-9881751.0462702699</v>
      </c>
      <c r="L58" s="16">
        <f t="shared" si="10"/>
        <v>221906.95003119283</v>
      </c>
      <c r="M58" s="16">
        <f t="shared" si="11"/>
        <v>419153.64702200476</v>
      </c>
      <c r="N58" s="16">
        <f t="shared" si="12"/>
        <v>27929274.864891175</v>
      </c>
      <c r="O58" s="16">
        <f t="shared" si="13"/>
        <v>22719336.200885732</v>
      </c>
      <c r="P58" s="16">
        <f t="shared" si="14"/>
        <v>-10004094.3881054</v>
      </c>
      <c r="Q58" s="16">
        <f t="shared" si="15"/>
        <v>1046980.80700682</v>
      </c>
      <c r="R58" s="16">
        <f t="shared" si="16"/>
        <v>-1561796.8956656409</v>
      </c>
      <c r="S58" s="16">
        <f t="shared" si="17"/>
        <v>30889010.139795613</v>
      </c>
    </row>
    <row r="59" spans="1:19">
      <c r="A59" s="17">
        <v>40087</v>
      </c>
      <c r="B59" s="18">
        <f>'Predicted Monthly Data'!B59</f>
        <v>30792023.504983552</v>
      </c>
      <c r="C59" s="16">
        <v>241.64</v>
      </c>
      <c r="D59" s="16">
        <v>3.42</v>
      </c>
      <c r="E59" s="16">
        <v>250.7</v>
      </c>
      <c r="F59" s="16">
        <v>21</v>
      </c>
      <c r="G59" s="16">
        <v>22</v>
      </c>
      <c r="H59" s="16">
        <v>1</v>
      </c>
      <c r="I59" s="16">
        <v>58</v>
      </c>
      <c r="K59" s="16">
        <f t="shared" si="9"/>
        <v>-9881751.0462702699</v>
      </c>
      <c r="L59" s="16">
        <f t="shared" si="10"/>
        <v>736054.84427642322</v>
      </c>
      <c r="M59" s="16">
        <f t="shared" si="11"/>
        <v>58870.861306581362</v>
      </c>
      <c r="N59" s="16">
        <f t="shared" si="12"/>
        <v>27555565.559339698</v>
      </c>
      <c r="O59" s="16">
        <f t="shared" si="13"/>
        <v>22719336.200885732</v>
      </c>
      <c r="P59" s="16">
        <f t="shared" si="14"/>
        <v>-10004094.3881054</v>
      </c>
      <c r="Q59" s="16">
        <f t="shared" si="15"/>
        <v>1046980.80700682</v>
      </c>
      <c r="R59" s="16">
        <f t="shared" si="16"/>
        <v>-1589196.8412036346</v>
      </c>
      <c r="S59" s="16">
        <f t="shared" si="17"/>
        <v>30641765.997235958</v>
      </c>
    </row>
    <row r="60" spans="1:19">
      <c r="A60" s="17">
        <v>40118</v>
      </c>
      <c r="B60" s="18">
        <f>'Predicted Monthly Data'!B60</f>
        <v>30321482.124312438</v>
      </c>
      <c r="C60" s="16">
        <v>414.34</v>
      </c>
      <c r="D60" s="16">
        <v>0</v>
      </c>
      <c r="E60" s="16">
        <v>248.4</v>
      </c>
      <c r="F60" s="16">
        <v>21</v>
      </c>
      <c r="G60" s="16">
        <v>21</v>
      </c>
      <c r="H60" s="16">
        <v>1</v>
      </c>
      <c r="I60" s="16">
        <v>59</v>
      </c>
      <c r="K60" s="16">
        <f t="shared" si="9"/>
        <v>-9881751.0462702699</v>
      </c>
      <c r="L60" s="16">
        <f t="shared" si="10"/>
        <v>1262112.9125041103</v>
      </c>
      <c r="M60" s="16">
        <f t="shared" si="11"/>
        <v>0</v>
      </c>
      <c r="N60" s="16">
        <f t="shared" si="12"/>
        <v>27302762.205584291</v>
      </c>
      <c r="O60" s="16">
        <f t="shared" si="13"/>
        <v>22719336.200885732</v>
      </c>
      <c r="P60" s="16">
        <f t="shared" si="14"/>
        <v>-9549362.8250096999</v>
      </c>
      <c r="Q60" s="16">
        <f t="shared" si="15"/>
        <v>1046980.80700682</v>
      </c>
      <c r="R60" s="16">
        <f t="shared" si="16"/>
        <v>-1616596.7867416283</v>
      </c>
      <c r="S60" s="16">
        <f t="shared" si="17"/>
        <v>31283481.467959356</v>
      </c>
    </row>
    <row r="61" spans="1:19">
      <c r="A61" s="17">
        <v>40148</v>
      </c>
      <c r="B61" s="18">
        <f>'Predicted Monthly Data'!B61</f>
        <v>28853077.940910172</v>
      </c>
      <c r="C61" s="16">
        <v>630.9</v>
      </c>
      <c r="D61" s="16">
        <v>0</v>
      </c>
      <c r="E61" s="16">
        <v>249.8</v>
      </c>
      <c r="F61" s="16">
        <v>21</v>
      </c>
      <c r="G61" s="16">
        <v>23</v>
      </c>
      <c r="H61" s="16">
        <v>0</v>
      </c>
      <c r="I61" s="16">
        <v>60</v>
      </c>
      <c r="K61" s="16">
        <f t="shared" si="9"/>
        <v>-9881751.0462702699</v>
      </c>
      <c r="L61" s="16">
        <f t="shared" si="10"/>
        <v>1921772.0627958758</v>
      </c>
      <c r="M61" s="16">
        <f t="shared" si="11"/>
        <v>0</v>
      </c>
      <c r="N61" s="16">
        <f t="shared" si="12"/>
        <v>27456642.507870194</v>
      </c>
      <c r="O61" s="16">
        <f t="shared" si="13"/>
        <v>22719336.200885732</v>
      </c>
      <c r="P61" s="16">
        <f t="shared" si="14"/>
        <v>-10458825.9512011</v>
      </c>
      <c r="Q61" s="16">
        <f t="shared" si="15"/>
        <v>0</v>
      </c>
      <c r="R61" s="16">
        <f t="shared" si="16"/>
        <v>-1643996.732279622</v>
      </c>
      <c r="S61" s="16">
        <f t="shared" si="17"/>
        <v>30113177.041800816</v>
      </c>
    </row>
    <row r="62" spans="1:19">
      <c r="A62" s="17">
        <v>40179</v>
      </c>
      <c r="B62" s="18">
        <f>'Predicted Monthly Data'!B62</f>
        <v>30374399.927864909</v>
      </c>
      <c r="C62" s="16">
        <v>716.23</v>
      </c>
      <c r="D62" s="16">
        <v>0</v>
      </c>
      <c r="E62" s="16">
        <v>246.8</v>
      </c>
      <c r="F62" s="16">
        <v>20</v>
      </c>
      <c r="G62" s="16">
        <v>21</v>
      </c>
      <c r="H62" s="16">
        <v>0</v>
      </c>
      <c r="I62" s="16">
        <v>61</v>
      </c>
      <c r="K62" s="16">
        <f t="shared" si="9"/>
        <v>-9881751.0462702699</v>
      </c>
      <c r="L62" s="16">
        <f t="shared" si="10"/>
        <v>2181694.0950012528</v>
      </c>
      <c r="M62" s="16">
        <f t="shared" si="11"/>
        <v>0</v>
      </c>
      <c r="N62" s="16">
        <f t="shared" si="12"/>
        <v>27126899.002971832</v>
      </c>
      <c r="O62" s="16">
        <f t="shared" si="13"/>
        <v>21637463.048462603</v>
      </c>
      <c r="P62" s="16">
        <f t="shared" si="14"/>
        <v>-9549362.8250096999</v>
      </c>
      <c r="Q62" s="16">
        <f t="shared" si="15"/>
        <v>0</v>
      </c>
      <c r="R62" s="16">
        <f t="shared" si="16"/>
        <v>-1671396.6778176157</v>
      </c>
      <c r="S62" s="16">
        <f t="shared" si="17"/>
        <v>29843545.597338095</v>
      </c>
    </row>
    <row r="63" spans="1:19">
      <c r="A63" s="17">
        <v>40210</v>
      </c>
      <c r="B63" s="18">
        <f>'Predicted Monthly Data'!B63</f>
        <v>28081042.947897345</v>
      </c>
      <c r="C63" s="16">
        <v>650.25</v>
      </c>
      <c r="D63" s="16">
        <v>0</v>
      </c>
      <c r="E63" s="16">
        <v>245.4</v>
      </c>
      <c r="F63" s="16">
        <v>19</v>
      </c>
      <c r="G63" s="16">
        <v>20</v>
      </c>
      <c r="H63" s="16">
        <v>0</v>
      </c>
      <c r="I63" s="16">
        <v>62</v>
      </c>
      <c r="K63" s="16">
        <f t="shared" si="9"/>
        <v>-9881751.0462702699</v>
      </c>
      <c r="L63" s="16">
        <f t="shared" si="10"/>
        <v>1980713.7166476753</v>
      </c>
      <c r="M63" s="16">
        <f t="shared" si="11"/>
        <v>0</v>
      </c>
      <c r="N63" s="16">
        <f t="shared" si="12"/>
        <v>26973018.70068593</v>
      </c>
      <c r="O63" s="16">
        <f t="shared" si="13"/>
        <v>20555589.896039471</v>
      </c>
      <c r="P63" s="16">
        <f t="shared" si="14"/>
        <v>-9094631.2619139999</v>
      </c>
      <c r="Q63" s="16">
        <f t="shared" si="15"/>
        <v>0</v>
      </c>
      <c r="R63" s="16">
        <f t="shared" si="16"/>
        <v>-1698796.6233556094</v>
      </c>
      <c r="S63" s="16">
        <f t="shared" si="17"/>
        <v>28834143.381833199</v>
      </c>
    </row>
    <row r="64" spans="1:19">
      <c r="A64" s="17">
        <v>40238</v>
      </c>
      <c r="B64" s="18">
        <f>'Predicted Monthly Data'!B64</f>
        <v>31106132.340711989</v>
      </c>
      <c r="C64" s="16">
        <v>533.91</v>
      </c>
      <c r="D64" s="16">
        <v>0.22</v>
      </c>
      <c r="E64" s="16">
        <v>242.7</v>
      </c>
      <c r="F64" s="16">
        <v>23</v>
      </c>
      <c r="G64" s="16">
        <v>23</v>
      </c>
      <c r="H64" s="16">
        <v>1</v>
      </c>
      <c r="I64" s="16">
        <v>63</v>
      </c>
      <c r="K64" s="16">
        <f t="shared" si="9"/>
        <v>-9881751.0462702699</v>
      </c>
      <c r="L64" s="16">
        <f t="shared" si="10"/>
        <v>1626332.7342642988</v>
      </c>
      <c r="M64" s="16">
        <f t="shared" si="11"/>
        <v>3787.0144700140058</v>
      </c>
      <c r="N64" s="16">
        <f t="shared" si="12"/>
        <v>26676249.546277404</v>
      </c>
      <c r="O64" s="16">
        <f t="shared" si="13"/>
        <v>24883082.505731992</v>
      </c>
      <c r="P64" s="16">
        <f t="shared" si="14"/>
        <v>-10458825.9512011</v>
      </c>
      <c r="Q64" s="16">
        <f t="shared" si="15"/>
        <v>1046980.80700682</v>
      </c>
      <c r="R64" s="16">
        <f t="shared" si="16"/>
        <v>-1726196.568893603</v>
      </c>
      <c r="S64" s="16">
        <f t="shared" si="17"/>
        <v>32169659.041385554</v>
      </c>
    </row>
    <row r="65" spans="1:19">
      <c r="A65" s="17">
        <v>40269</v>
      </c>
      <c r="B65" s="18">
        <f>'Predicted Monthly Data'!B65</f>
        <v>29031854.548955541</v>
      </c>
      <c r="C65" s="16">
        <v>312.88</v>
      </c>
      <c r="D65" s="16">
        <v>0.32</v>
      </c>
      <c r="E65" s="16">
        <v>248.3</v>
      </c>
      <c r="F65" s="16">
        <v>20</v>
      </c>
      <c r="G65" s="16">
        <v>22</v>
      </c>
      <c r="H65" s="16">
        <v>1</v>
      </c>
      <c r="I65" s="16">
        <v>64</v>
      </c>
      <c r="K65" s="16">
        <f t="shared" si="9"/>
        <v>-9881751.0462702699</v>
      </c>
      <c r="L65" s="16">
        <f t="shared" si="10"/>
        <v>953057.60502072226</v>
      </c>
      <c r="M65" s="16">
        <f t="shared" si="11"/>
        <v>5508.3846836567354</v>
      </c>
      <c r="N65" s="16">
        <f t="shared" si="12"/>
        <v>27291770.755421013</v>
      </c>
      <c r="O65" s="16">
        <f t="shared" si="13"/>
        <v>21637463.048462603</v>
      </c>
      <c r="P65" s="16">
        <f t="shared" si="14"/>
        <v>-10004094.3881054</v>
      </c>
      <c r="Q65" s="16">
        <f t="shared" si="15"/>
        <v>1046980.80700682</v>
      </c>
      <c r="R65" s="16">
        <f t="shared" si="16"/>
        <v>-1753596.5144315967</v>
      </c>
      <c r="S65" s="16">
        <f t="shared" si="17"/>
        <v>29295338.651787557</v>
      </c>
    </row>
    <row r="66" spans="1:19">
      <c r="A66" s="17">
        <v>40299</v>
      </c>
      <c r="B66" s="18">
        <f>'Predicted Monthly Data'!B66</f>
        <v>30332891.000103939</v>
      </c>
      <c r="C66" s="16">
        <v>145.96</v>
      </c>
      <c r="D66" s="16">
        <v>16.98</v>
      </c>
      <c r="E66" s="16">
        <v>253.5</v>
      </c>
      <c r="F66" s="16">
        <v>20</v>
      </c>
      <c r="G66" s="16">
        <v>21</v>
      </c>
      <c r="H66" s="16">
        <v>1</v>
      </c>
      <c r="I66" s="16">
        <v>65</v>
      </c>
      <c r="K66" s="16">
        <f t="shared" ref="K66:K97" si="18">const</f>
        <v>-9881751.0462702699</v>
      </c>
      <c r="L66" s="16">
        <f t="shared" ref="L66:L97" si="19">LondonHDD*C66</f>
        <v>444605.88094101456</v>
      </c>
      <c r="M66" s="16">
        <f t="shared" ref="M66:M97" si="20">LondonCDD*D66</f>
        <v>292288.66227653553</v>
      </c>
      <c r="N66" s="16">
        <f t="shared" ref="N66:N97" si="21">LONFTE*E66</f>
        <v>27863326.163911503</v>
      </c>
      <c r="O66" s="16">
        <f t="shared" ref="O66:O97" si="22">PeakDays*F66</f>
        <v>21637463.048462603</v>
      </c>
      <c r="P66" s="16">
        <f t="shared" ref="P66:P97" si="23">WorkDays*G66</f>
        <v>-9549362.8250096999</v>
      </c>
      <c r="Q66" s="16">
        <f t="shared" ref="Q66:Q97" si="24">Shoulder1*H66</f>
        <v>1046980.80700682</v>
      </c>
      <c r="R66" s="16">
        <f t="shared" ref="R66:R97" si="25">Increment*I66</f>
        <v>-1780996.4599695904</v>
      </c>
      <c r="S66" s="16">
        <f t="shared" ref="S66:S97" si="26">SUM(K66:R66)</f>
        <v>30072554.231348917</v>
      </c>
    </row>
    <row r="67" spans="1:19">
      <c r="A67" s="17">
        <v>40330</v>
      </c>
      <c r="B67" s="18">
        <f>'Predicted Monthly Data'!B67</f>
        <v>32055991.678814385</v>
      </c>
      <c r="C67" s="16">
        <v>30.95</v>
      </c>
      <c r="D67" s="16">
        <v>59.64</v>
      </c>
      <c r="E67" s="16">
        <v>260</v>
      </c>
      <c r="F67" s="16">
        <v>22</v>
      </c>
      <c r="G67" s="16">
        <v>22</v>
      </c>
      <c r="H67" s="16">
        <v>0</v>
      </c>
      <c r="I67" s="16">
        <v>66</v>
      </c>
      <c r="K67" s="16">
        <f t="shared" si="18"/>
        <v>-9881751.0462702699</v>
      </c>
      <c r="L67" s="16">
        <f t="shared" si="19"/>
        <v>94276.185359854746</v>
      </c>
      <c r="M67" s="16">
        <f t="shared" si="20"/>
        <v>1026625.1954165241</v>
      </c>
      <c r="N67" s="16">
        <f t="shared" si="21"/>
        <v>28577770.42452462</v>
      </c>
      <c r="O67" s="16">
        <f t="shared" si="22"/>
        <v>23801209.353308864</v>
      </c>
      <c r="P67" s="16">
        <f t="shared" si="23"/>
        <v>-10004094.3881054</v>
      </c>
      <c r="Q67" s="16">
        <f t="shared" si="24"/>
        <v>0</v>
      </c>
      <c r="R67" s="16">
        <f t="shared" si="25"/>
        <v>-1808396.4055075841</v>
      </c>
      <c r="S67" s="16">
        <f t="shared" si="26"/>
        <v>31805639.31872661</v>
      </c>
    </row>
    <row r="68" spans="1:19">
      <c r="A68" s="17">
        <v>40360</v>
      </c>
      <c r="B68" s="18">
        <f>'Predicted Monthly Data'!B68</f>
        <v>31434687.972987365</v>
      </c>
      <c r="C68" s="16">
        <v>6</v>
      </c>
      <c r="D68" s="16">
        <v>109.95</v>
      </c>
      <c r="E68" s="16">
        <v>261.7</v>
      </c>
      <c r="F68" s="16">
        <v>21</v>
      </c>
      <c r="G68" s="16">
        <v>22</v>
      </c>
      <c r="H68" s="16">
        <v>0</v>
      </c>
      <c r="I68" s="16">
        <v>67</v>
      </c>
      <c r="K68" s="16">
        <f t="shared" si="18"/>
        <v>-9881751.0462702699</v>
      </c>
      <c r="L68" s="16">
        <f t="shared" si="19"/>
        <v>18276.481814511422</v>
      </c>
      <c r="M68" s="16">
        <f t="shared" si="20"/>
        <v>1892646.5499001816</v>
      </c>
      <c r="N68" s="16">
        <f t="shared" si="21"/>
        <v>28764625.077300355</v>
      </c>
      <c r="O68" s="16">
        <f t="shared" si="22"/>
        <v>22719336.200885732</v>
      </c>
      <c r="P68" s="16">
        <f t="shared" si="23"/>
        <v>-10004094.3881054</v>
      </c>
      <c r="Q68" s="16">
        <f t="shared" si="24"/>
        <v>0</v>
      </c>
      <c r="R68" s="16">
        <f t="shared" si="25"/>
        <v>-1835796.3510455778</v>
      </c>
      <c r="S68" s="16">
        <f t="shared" si="26"/>
        <v>31673242.524479531</v>
      </c>
    </row>
    <row r="69" spans="1:19">
      <c r="A69" s="17">
        <v>40391</v>
      </c>
      <c r="B69" s="18">
        <f>'Predicted Monthly Data'!B69</f>
        <v>33132054.446981192</v>
      </c>
      <c r="C69" s="16">
        <v>11.72</v>
      </c>
      <c r="D69" s="16">
        <v>76.849999999999994</v>
      </c>
      <c r="E69" s="16">
        <v>259.39999999999998</v>
      </c>
      <c r="F69" s="16">
        <v>21</v>
      </c>
      <c r="G69" s="16">
        <v>22</v>
      </c>
      <c r="H69" s="16">
        <v>0</v>
      </c>
      <c r="I69" s="16">
        <v>68</v>
      </c>
      <c r="K69" s="16">
        <f t="shared" si="18"/>
        <v>-9881751.0462702699</v>
      </c>
      <c r="L69" s="16">
        <f t="shared" si="19"/>
        <v>35700.061144345644</v>
      </c>
      <c r="M69" s="16">
        <f t="shared" si="20"/>
        <v>1322873.0091844378</v>
      </c>
      <c r="N69" s="16">
        <f t="shared" si="21"/>
        <v>28511821.723544944</v>
      </c>
      <c r="O69" s="16">
        <f t="shared" si="22"/>
        <v>22719336.200885732</v>
      </c>
      <c r="P69" s="16">
        <f t="shared" si="23"/>
        <v>-10004094.3881054</v>
      </c>
      <c r="Q69" s="16">
        <f t="shared" si="24"/>
        <v>0</v>
      </c>
      <c r="R69" s="16">
        <f t="shared" si="25"/>
        <v>-1863196.2965835715</v>
      </c>
      <c r="S69" s="16">
        <f t="shared" si="26"/>
        <v>30840689.263800219</v>
      </c>
    </row>
    <row r="70" spans="1:19">
      <c r="A70" s="17">
        <v>40422</v>
      </c>
      <c r="B70" s="18">
        <f>'Predicted Monthly Data'!B70</f>
        <v>31114045.918627713</v>
      </c>
      <c r="C70" s="16">
        <v>72.849999999999994</v>
      </c>
      <c r="D70" s="16">
        <v>24.35</v>
      </c>
      <c r="E70" s="16">
        <v>253.5</v>
      </c>
      <c r="F70" s="16">
        <v>21</v>
      </c>
      <c r="G70" s="16">
        <v>22</v>
      </c>
      <c r="H70" s="16">
        <v>1</v>
      </c>
      <c r="I70" s="16">
        <v>69</v>
      </c>
      <c r="K70" s="16">
        <f t="shared" si="18"/>
        <v>-9881751.0462702699</v>
      </c>
      <c r="L70" s="16">
        <f t="shared" si="19"/>
        <v>221906.95003119283</v>
      </c>
      <c r="M70" s="16">
        <f t="shared" si="20"/>
        <v>419153.64702200476</v>
      </c>
      <c r="N70" s="16">
        <f t="shared" si="21"/>
        <v>27863326.163911503</v>
      </c>
      <c r="O70" s="16">
        <f t="shared" si="22"/>
        <v>22719336.200885732</v>
      </c>
      <c r="P70" s="16">
        <f t="shared" si="23"/>
        <v>-10004094.3881054</v>
      </c>
      <c r="Q70" s="16">
        <f t="shared" si="24"/>
        <v>1046980.80700682</v>
      </c>
      <c r="R70" s="16">
        <f t="shared" si="25"/>
        <v>-1890596.2421215652</v>
      </c>
      <c r="S70" s="16">
        <f t="shared" si="26"/>
        <v>30494262.092360023</v>
      </c>
    </row>
    <row r="71" spans="1:19">
      <c r="A71" s="17">
        <v>40452</v>
      </c>
      <c r="B71" s="18">
        <f>'Predicted Monthly Data'!B71</f>
        <v>31324725.882925775</v>
      </c>
      <c r="C71" s="16">
        <v>241.64</v>
      </c>
      <c r="D71" s="16">
        <v>3.42</v>
      </c>
      <c r="E71" s="16">
        <v>248.3</v>
      </c>
      <c r="F71" s="16">
        <v>20</v>
      </c>
      <c r="G71" s="16">
        <v>21</v>
      </c>
      <c r="H71" s="16">
        <v>1</v>
      </c>
      <c r="I71" s="16">
        <v>70</v>
      </c>
      <c r="K71" s="16">
        <f t="shared" si="18"/>
        <v>-9881751.0462702699</v>
      </c>
      <c r="L71" s="16">
        <f t="shared" si="19"/>
        <v>736054.84427642322</v>
      </c>
      <c r="M71" s="16">
        <f t="shared" si="20"/>
        <v>58870.861306581362</v>
      </c>
      <c r="N71" s="16">
        <f t="shared" si="21"/>
        <v>27291770.755421013</v>
      </c>
      <c r="O71" s="16">
        <f t="shared" si="22"/>
        <v>21637463.048462603</v>
      </c>
      <c r="P71" s="16">
        <f t="shared" si="23"/>
        <v>-9549362.8250096999</v>
      </c>
      <c r="Q71" s="16">
        <f t="shared" si="24"/>
        <v>1046980.80700682</v>
      </c>
      <c r="R71" s="16">
        <f t="shared" si="25"/>
        <v>-1917996.1876595588</v>
      </c>
      <c r="S71" s="16">
        <f t="shared" si="26"/>
        <v>29422030.257533915</v>
      </c>
    </row>
    <row r="72" spans="1:19">
      <c r="A72" s="17">
        <v>40483</v>
      </c>
      <c r="B72" s="18">
        <f>'Predicted Monthly Data'!B72</f>
        <v>31302721.549692102</v>
      </c>
      <c r="C72" s="16">
        <v>414.34</v>
      </c>
      <c r="D72" s="16">
        <v>0</v>
      </c>
      <c r="E72" s="16">
        <v>249.7</v>
      </c>
      <c r="F72" s="16">
        <v>22</v>
      </c>
      <c r="G72" s="16">
        <v>22</v>
      </c>
      <c r="H72" s="16">
        <v>1</v>
      </c>
      <c r="I72" s="16">
        <v>71</v>
      </c>
      <c r="K72" s="16">
        <f t="shared" si="18"/>
        <v>-9881751.0462702699</v>
      </c>
      <c r="L72" s="16">
        <f t="shared" si="19"/>
        <v>1262112.9125041103</v>
      </c>
      <c r="M72" s="16">
        <f t="shared" si="20"/>
        <v>0</v>
      </c>
      <c r="N72" s="16">
        <f t="shared" si="21"/>
        <v>27445651.057706911</v>
      </c>
      <c r="O72" s="16">
        <f t="shared" si="22"/>
        <v>23801209.353308864</v>
      </c>
      <c r="P72" s="16">
        <f t="shared" si="23"/>
        <v>-10004094.3881054</v>
      </c>
      <c r="Q72" s="16">
        <f t="shared" si="24"/>
        <v>1046980.80700682</v>
      </c>
      <c r="R72" s="16">
        <f t="shared" si="25"/>
        <v>-1945396.1331975525</v>
      </c>
      <c r="S72" s="16">
        <f t="shared" si="26"/>
        <v>31724712.562953487</v>
      </c>
    </row>
    <row r="73" spans="1:19">
      <c r="A73" s="17">
        <v>40513</v>
      </c>
      <c r="B73" s="18">
        <f>'Predicted Monthly Data'!B73</f>
        <v>29162683.79443774</v>
      </c>
      <c r="C73" s="16">
        <v>630.9</v>
      </c>
      <c r="D73" s="16">
        <v>0</v>
      </c>
      <c r="E73" s="16">
        <v>251.5</v>
      </c>
      <c r="F73" s="16">
        <v>21</v>
      </c>
      <c r="G73" s="16">
        <v>23</v>
      </c>
      <c r="H73" s="16">
        <v>0</v>
      </c>
      <c r="I73" s="16">
        <v>72</v>
      </c>
      <c r="K73" s="16">
        <f t="shared" si="18"/>
        <v>-9881751.0462702699</v>
      </c>
      <c r="L73" s="16">
        <f t="shared" si="19"/>
        <v>1921772.0627958758</v>
      </c>
      <c r="M73" s="16">
        <f t="shared" si="20"/>
        <v>0</v>
      </c>
      <c r="N73" s="16">
        <f t="shared" si="21"/>
        <v>27643497.160645928</v>
      </c>
      <c r="O73" s="16">
        <f t="shared" si="22"/>
        <v>22719336.200885732</v>
      </c>
      <c r="P73" s="16">
        <f t="shared" si="23"/>
        <v>-10458825.9512011</v>
      </c>
      <c r="Q73" s="16">
        <f t="shared" si="24"/>
        <v>0</v>
      </c>
      <c r="R73" s="16">
        <f t="shared" si="25"/>
        <v>-1972796.0787355462</v>
      </c>
      <c r="S73" s="16">
        <f t="shared" si="26"/>
        <v>29971232.348120626</v>
      </c>
    </row>
    <row r="74" spans="1:19">
      <c r="A74" s="17">
        <v>40544</v>
      </c>
      <c r="B74" s="18">
        <f>'Predicted Monthly Data'!B74</f>
        <v>32622453.115325075</v>
      </c>
      <c r="C74" s="16">
        <v>716.23</v>
      </c>
      <c r="D74" s="16">
        <v>0</v>
      </c>
      <c r="E74" s="16">
        <v>251.6</v>
      </c>
      <c r="F74" s="16">
        <v>20</v>
      </c>
      <c r="G74" s="16">
        <v>21</v>
      </c>
      <c r="H74" s="16">
        <v>0</v>
      </c>
      <c r="I74" s="16">
        <v>73</v>
      </c>
      <c r="K74" s="16">
        <f t="shared" si="18"/>
        <v>-9881751.0462702699</v>
      </c>
      <c r="L74" s="16">
        <f t="shared" si="19"/>
        <v>2181694.0950012528</v>
      </c>
      <c r="M74" s="16">
        <f t="shared" si="20"/>
        <v>0</v>
      </c>
      <c r="N74" s="16">
        <f t="shared" si="21"/>
        <v>27654488.610809207</v>
      </c>
      <c r="O74" s="16">
        <f t="shared" si="22"/>
        <v>21637463.048462603</v>
      </c>
      <c r="P74" s="16">
        <f t="shared" si="23"/>
        <v>-9549362.8250096999</v>
      </c>
      <c r="Q74" s="16">
        <f t="shared" si="24"/>
        <v>0</v>
      </c>
      <c r="R74" s="16">
        <f t="shared" si="25"/>
        <v>-2000196.0242735401</v>
      </c>
      <c r="S74" s="16">
        <f t="shared" si="26"/>
        <v>30042335.85871955</v>
      </c>
    </row>
    <row r="75" spans="1:19">
      <c r="A75" s="17">
        <v>40575</v>
      </c>
      <c r="B75" s="18">
        <f>'Predicted Monthly Data'!B75</f>
        <v>30069138.4645341</v>
      </c>
      <c r="C75" s="16">
        <v>650.25</v>
      </c>
      <c r="D75" s="16">
        <v>0</v>
      </c>
      <c r="E75" s="16">
        <v>250.6</v>
      </c>
      <c r="F75" s="16">
        <v>19</v>
      </c>
      <c r="G75" s="16">
        <v>20</v>
      </c>
      <c r="H75" s="16">
        <v>0</v>
      </c>
      <c r="I75" s="16">
        <v>74</v>
      </c>
      <c r="K75" s="16">
        <f t="shared" si="18"/>
        <v>-9881751.0462702699</v>
      </c>
      <c r="L75" s="16">
        <f t="shared" si="19"/>
        <v>1980713.7166476753</v>
      </c>
      <c r="M75" s="16">
        <f t="shared" si="20"/>
        <v>0</v>
      </c>
      <c r="N75" s="16">
        <f t="shared" si="21"/>
        <v>27544574.10917642</v>
      </c>
      <c r="O75" s="16">
        <f t="shared" si="22"/>
        <v>20555589.896039471</v>
      </c>
      <c r="P75" s="16">
        <f t="shared" si="23"/>
        <v>-9094631.2619139999</v>
      </c>
      <c r="Q75" s="16">
        <f t="shared" si="24"/>
        <v>0</v>
      </c>
      <c r="R75" s="16">
        <f t="shared" si="25"/>
        <v>-2027595.9698115338</v>
      </c>
      <c r="S75" s="16">
        <f t="shared" si="26"/>
        <v>29076899.443867762</v>
      </c>
    </row>
    <row r="76" spans="1:19">
      <c r="A76" s="17">
        <v>40603</v>
      </c>
      <c r="B76" s="18">
        <f>'Predicted Monthly Data'!B76</f>
        <v>33521993.988199789</v>
      </c>
      <c r="C76" s="16">
        <v>533.91</v>
      </c>
      <c r="D76" s="16">
        <v>0.22</v>
      </c>
      <c r="E76" s="16">
        <v>251.7</v>
      </c>
      <c r="F76" s="16">
        <v>23</v>
      </c>
      <c r="G76" s="16">
        <v>23</v>
      </c>
      <c r="H76" s="16">
        <v>1</v>
      </c>
      <c r="I76" s="16">
        <v>75</v>
      </c>
      <c r="K76" s="16">
        <f t="shared" si="18"/>
        <v>-9881751.0462702699</v>
      </c>
      <c r="L76" s="16">
        <f t="shared" si="19"/>
        <v>1626332.7342642988</v>
      </c>
      <c r="M76" s="16">
        <f t="shared" si="20"/>
        <v>3787.0144700140058</v>
      </c>
      <c r="N76" s="16">
        <f t="shared" si="21"/>
        <v>27665480.060972486</v>
      </c>
      <c r="O76" s="16">
        <f t="shared" si="22"/>
        <v>24883082.505731992</v>
      </c>
      <c r="P76" s="16">
        <f t="shared" si="23"/>
        <v>-10458825.9512011</v>
      </c>
      <c r="Q76" s="16">
        <f t="shared" si="24"/>
        <v>1046980.80700682</v>
      </c>
      <c r="R76" s="16">
        <f t="shared" si="25"/>
        <v>-2054995.9153495275</v>
      </c>
      <c r="S76" s="16">
        <f t="shared" si="26"/>
        <v>32830090.209624723</v>
      </c>
    </row>
    <row r="77" spans="1:19">
      <c r="A77" s="17">
        <v>40634</v>
      </c>
      <c r="B77" s="18">
        <f>'Predicted Monthly Data'!B77</f>
        <v>29790483.970162548</v>
      </c>
      <c r="C77" s="16">
        <v>312.88</v>
      </c>
      <c r="D77" s="16">
        <v>0.32</v>
      </c>
      <c r="E77" s="16">
        <v>255.1</v>
      </c>
      <c r="F77" s="16">
        <v>19</v>
      </c>
      <c r="G77" s="16">
        <v>21</v>
      </c>
      <c r="H77" s="16">
        <v>1</v>
      </c>
      <c r="I77" s="16">
        <v>76</v>
      </c>
      <c r="K77" s="16">
        <f t="shared" si="18"/>
        <v>-9881751.0462702699</v>
      </c>
      <c r="L77" s="16">
        <f t="shared" si="19"/>
        <v>953057.60502072226</v>
      </c>
      <c r="M77" s="16">
        <f t="shared" si="20"/>
        <v>5508.3846836567354</v>
      </c>
      <c r="N77" s="16">
        <f t="shared" si="21"/>
        <v>28039189.366523962</v>
      </c>
      <c r="O77" s="16">
        <f t="shared" si="22"/>
        <v>20555589.896039471</v>
      </c>
      <c r="P77" s="16">
        <f t="shared" si="23"/>
        <v>-9549362.8250096999</v>
      </c>
      <c r="Q77" s="16">
        <f t="shared" si="24"/>
        <v>1046980.80700682</v>
      </c>
      <c r="R77" s="16">
        <f t="shared" si="25"/>
        <v>-2082395.8608875212</v>
      </c>
      <c r="S77" s="16">
        <f t="shared" si="26"/>
        <v>29086816.327107143</v>
      </c>
    </row>
    <row r="78" spans="1:19">
      <c r="A78" s="17">
        <v>40664</v>
      </c>
      <c r="B78" s="18">
        <f>'Predicted Monthly Data'!B78</f>
        <v>30514888.89513151</v>
      </c>
      <c r="C78" s="16">
        <v>145.96</v>
      </c>
      <c r="D78" s="16">
        <v>16.98</v>
      </c>
      <c r="E78" s="16">
        <v>257.5</v>
      </c>
      <c r="F78" s="16">
        <v>21</v>
      </c>
      <c r="G78" s="16">
        <v>22</v>
      </c>
      <c r="H78" s="16">
        <v>1</v>
      </c>
      <c r="I78" s="16">
        <v>77</v>
      </c>
      <c r="K78" s="16">
        <f t="shared" si="18"/>
        <v>-9881751.0462702699</v>
      </c>
      <c r="L78" s="16">
        <f t="shared" si="19"/>
        <v>444605.88094101456</v>
      </c>
      <c r="M78" s="16">
        <f t="shared" si="20"/>
        <v>292288.66227653553</v>
      </c>
      <c r="N78" s="16">
        <f t="shared" si="21"/>
        <v>28302984.170442652</v>
      </c>
      <c r="O78" s="16">
        <f t="shared" si="22"/>
        <v>22719336.200885732</v>
      </c>
      <c r="P78" s="16">
        <f t="shared" si="23"/>
        <v>-10004094.3881054</v>
      </c>
      <c r="Q78" s="16">
        <f t="shared" si="24"/>
        <v>1046980.80700682</v>
      </c>
      <c r="R78" s="16">
        <f t="shared" si="25"/>
        <v>-2109795.8064255146</v>
      </c>
      <c r="S78" s="16">
        <f t="shared" si="26"/>
        <v>30810554.48075157</v>
      </c>
    </row>
    <row r="79" spans="1:19">
      <c r="A79" s="17">
        <v>40695</v>
      </c>
      <c r="B79" s="18">
        <f>'Predicted Monthly Data'!B79</f>
        <v>31332686.678045858</v>
      </c>
      <c r="C79" s="16">
        <v>30.95</v>
      </c>
      <c r="D79" s="16">
        <v>59.64</v>
      </c>
      <c r="E79" s="16">
        <v>258.8</v>
      </c>
      <c r="F79" s="16">
        <v>22</v>
      </c>
      <c r="G79" s="16">
        <v>22</v>
      </c>
      <c r="H79" s="16">
        <v>0</v>
      </c>
      <c r="I79" s="16">
        <v>78</v>
      </c>
      <c r="K79" s="16">
        <f t="shared" si="18"/>
        <v>-9881751.0462702699</v>
      </c>
      <c r="L79" s="16">
        <f t="shared" si="19"/>
        <v>94276.185359854746</v>
      </c>
      <c r="M79" s="16">
        <f t="shared" si="20"/>
        <v>1026625.1954165241</v>
      </c>
      <c r="N79" s="16">
        <f t="shared" si="21"/>
        <v>28445873.022565275</v>
      </c>
      <c r="O79" s="16">
        <f t="shared" si="22"/>
        <v>23801209.353308864</v>
      </c>
      <c r="P79" s="16">
        <f t="shared" si="23"/>
        <v>-10004094.3881054</v>
      </c>
      <c r="Q79" s="16">
        <f t="shared" si="24"/>
        <v>0</v>
      </c>
      <c r="R79" s="16">
        <f t="shared" si="25"/>
        <v>-2137195.7519635083</v>
      </c>
      <c r="S79" s="16">
        <f t="shared" si="26"/>
        <v>31344942.570311341</v>
      </c>
    </row>
    <row r="80" spans="1:19">
      <c r="A80" s="17">
        <v>40725</v>
      </c>
      <c r="B80" s="18">
        <f>'Predicted Monthly Data'!B80</f>
        <v>31048378.097471207</v>
      </c>
      <c r="C80" s="16">
        <v>6</v>
      </c>
      <c r="D80" s="16">
        <v>109.95</v>
      </c>
      <c r="E80" s="16">
        <v>261.3</v>
      </c>
      <c r="F80" s="16">
        <v>20</v>
      </c>
      <c r="G80" s="16">
        <v>21</v>
      </c>
      <c r="H80" s="16">
        <v>0</v>
      </c>
      <c r="I80" s="16">
        <v>79</v>
      </c>
      <c r="K80" s="16">
        <f t="shared" si="18"/>
        <v>-9881751.0462702699</v>
      </c>
      <c r="L80" s="16">
        <f t="shared" si="19"/>
        <v>18276.481814511422</v>
      </c>
      <c r="M80" s="16">
        <f t="shared" si="20"/>
        <v>1892646.5499001816</v>
      </c>
      <c r="N80" s="16">
        <f t="shared" si="21"/>
        <v>28720659.276647244</v>
      </c>
      <c r="O80" s="16">
        <f t="shared" si="22"/>
        <v>21637463.048462603</v>
      </c>
      <c r="P80" s="16">
        <f t="shared" si="23"/>
        <v>-9549362.8250096999</v>
      </c>
      <c r="Q80" s="16">
        <f t="shared" si="24"/>
        <v>0</v>
      </c>
      <c r="R80" s="16">
        <f t="shared" si="25"/>
        <v>-2164595.697501502</v>
      </c>
      <c r="S80" s="16">
        <f t="shared" si="26"/>
        <v>30673335.788043063</v>
      </c>
    </row>
    <row r="81" spans="1:19">
      <c r="A81" s="17">
        <v>40756</v>
      </c>
      <c r="B81" s="18">
        <f>'Predicted Monthly Data'!B81</f>
        <v>33761562.440655842</v>
      </c>
      <c r="C81" s="16">
        <v>11.72</v>
      </c>
      <c r="D81" s="16">
        <v>76.849999999999994</v>
      </c>
      <c r="E81" s="16">
        <v>263.60000000000002</v>
      </c>
      <c r="F81" s="16">
        <v>22</v>
      </c>
      <c r="G81" s="16">
        <v>23</v>
      </c>
      <c r="H81" s="16">
        <v>0</v>
      </c>
      <c r="I81" s="16">
        <v>80</v>
      </c>
      <c r="K81" s="16">
        <f t="shared" si="18"/>
        <v>-9881751.0462702699</v>
      </c>
      <c r="L81" s="16">
        <f t="shared" si="19"/>
        <v>35700.061144345644</v>
      </c>
      <c r="M81" s="16">
        <f t="shared" si="20"/>
        <v>1322873.0091844378</v>
      </c>
      <c r="N81" s="16">
        <f t="shared" si="21"/>
        <v>28973462.630402654</v>
      </c>
      <c r="O81" s="16">
        <f t="shared" si="22"/>
        <v>23801209.353308864</v>
      </c>
      <c r="P81" s="16">
        <f t="shared" si="23"/>
        <v>-10458825.9512011</v>
      </c>
      <c r="Q81" s="16">
        <f t="shared" si="24"/>
        <v>0</v>
      </c>
      <c r="R81" s="16">
        <f t="shared" si="25"/>
        <v>-2191995.6430394957</v>
      </c>
      <c r="S81" s="16">
        <f t="shared" si="26"/>
        <v>31600672.413529441</v>
      </c>
    </row>
    <row r="82" spans="1:19">
      <c r="A82" s="17">
        <v>40787</v>
      </c>
      <c r="B82" s="18">
        <f>'Predicted Monthly Data'!B82</f>
        <v>31947935.858446322</v>
      </c>
      <c r="C82" s="16">
        <v>72.849999999999994</v>
      </c>
      <c r="D82" s="16">
        <v>24.35</v>
      </c>
      <c r="E82" s="16">
        <v>264.8</v>
      </c>
      <c r="F82" s="16">
        <v>21</v>
      </c>
      <c r="G82" s="16">
        <v>22</v>
      </c>
      <c r="H82" s="16">
        <v>1</v>
      </c>
      <c r="I82" s="16">
        <v>81</v>
      </c>
      <c r="K82" s="16">
        <f t="shared" si="18"/>
        <v>-9881751.0462702699</v>
      </c>
      <c r="L82" s="16">
        <f t="shared" si="19"/>
        <v>221906.95003119283</v>
      </c>
      <c r="M82" s="16">
        <f t="shared" si="20"/>
        <v>419153.64702200476</v>
      </c>
      <c r="N82" s="16">
        <f t="shared" si="21"/>
        <v>29105360.032361999</v>
      </c>
      <c r="O82" s="16">
        <f t="shared" si="22"/>
        <v>22719336.200885732</v>
      </c>
      <c r="P82" s="16">
        <f t="shared" si="23"/>
        <v>-10004094.3881054</v>
      </c>
      <c r="Q82" s="16">
        <f t="shared" si="24"/>
        <v>1046980.80700682</v>
      </c>
      <c r="R82" s="16">
        <f t="shared" si="25"/>
        <v>-2219395.5885774898</v>
      </c>
      <c r="S82" s="16">
        <f t="shared" si="26"/>
        <v>31407496.614354592</v>
      </c>
    </row>
    <row r="83" spans="1:19">
      <c r="A83" s="17">
        <v>40817</v>
      </c>
      <c r="B83" s="18">
        <f>'Predicted Monthly Data'!B83</f>
        <v>32934221.898680408</v>
      </c>
      <c r="C83" s="16">
        <v>241.64</v>
      </c>
      <c r="D83" s="16">
        <v>3.42</v>
      </c>
      <c r="E83" s="16">
        <v>260.3</v>
      </c>
      <c r="F83" s="16">
        <v>20</v>
      </c>
      <c r="G83" s="16">
        <v>21</v>
      </c>
      <c r="H83" s="16">
        <v>1</v>
      </c>
      <c r="I83" s="16">
        <v>82</v>
      </c>
      <c r="K83" s="16">
        <f t="shared" si="18"/>
        <v>-9881751.0462702699</v>
      </c>
      <c r="L83" s="16">
        <f t="shared" si="19"/>
        <v>736054.84427642322</v>
      </c>
      <c r="M83" s="16">
        <f t="shared" si="20"/>
        <v>58870.861306581362</v>
      </c>
      <c r="N83" s="16">
        <f t="shared" si="21"/>
        <v>28610744.775014456</v>
      </c>
      <c r="O83" s="16">
        <f t="shared" si="22"/>
        <v>21637463.048462603</v>
      </c>
      <c r="P83" s="16">
        <f t="shared" si="23"/>
        <v>-9549362.8250096999</v>
      </c>
      <c r="Q83" s="16">
        <f t="shared" si="24"/>
        <v>1046980.80700682</v>
      </c>
      <c r="R83" s="16">
        <f t="shared" si="25"/>
        <v>-2246795.5341154835</v>
      </c>
      <c r="S83" s="16">
        <f t="shared" si="26"/>
        <v>30412204.930671439</v>
      </c>
    </row>
    <row r="84" spans="1:19">
      <c r="A84" s="17">
        <v>40848</v>
      </c>
      <c r="B84" s="18">
        <f>'Predicted Monthly Data'!B84</f>
        <v>32118203.797977068</v>
      </c>
      <c r="C84" s="16">
        <v>414.34</v>
      </c>
      <c r="D84" s="16">
        <v>0</v>
      </c>
      <c r="E84" s="16">
        <v>254.2</v>
      </c>
      <c r="F84" s="16">
        <v>22</v>
      </c>
      <c r="G84" s="16">
        <v>22</v>
      </c>
      <c r="H84" s="16">
        <v>1</v>
      </c>
      <c r="I84" s="16">
        <v>83</v>
      </c>
      <c r="K84" s="16">
        <f t="shared" si="18"/>
        <v>-9881751.0462702699</v>
      </c>
      <c r="L84" s="16">
        <f t="shared" si="19"/>
        <v>1262112.9125041103</v>
      </c>
      <c r="M84" s="16">
        <f t="shared" si="20"/>
        <v>0</v>
      </c>
      <c r="N84" s="16">
        <f t="shared" si="21"/>
        <v>27940266.315054454</v>
      </c>
      <c r="O84" s="16">
        <f t="shared" si="22"/>
        <v>23801209.353308864</v>
      </c>
      <c r="P84" s="16">
        <f t="shared" si="23"/>
        <v>-10004094.3881054</v>
      </c>
      <c r="Q84" s="16">
        <f t="shared" si="24"/>
        <v>1046980.80700682</v>
      </c>
      <c r="R84" s="16">
        <f t="shared" si="25"/>
        <v>-2274195.4796534772</v>
      </c>
      <c r="S84" s="16">
        <f t="shared" si="26"/>
        <v>31890528.473845102</v>
      </c>
    </row>
    <row r="85" spans="1:19">
      <c r="A85" s="17">
        <v>40878</v>
      </c>
      <c r="B85" s="18">
        <f>'Predicted Monthly Data'!B85</f>
        <v>29560112.105370279</v>
      </c>
      <c r="C85" s="16">
        <v>630.9</v>
      </c>
      <c r="D85" s="16">
        <v>0</v>
      </c>
      <c r="E85" s="16">
        <v>252.5</v>
      </c>
      <c r="F85" s="16">
        <v>20</v>
      </c>
      <c r="G85" s="16">
        <v>22</v>
      </c>
      <c r="H85" s="16">
        <v>0</v>
      </c>
      <c r="I85" s="16">
        <v>84</v>
      </c>
      <c r="K85" s="16">
        <f t="shared" si="18"/>
        <v>-9881751.0462702699</v>
      </c>
      <c r="L85" s="16">
        <f t="shared" si="19"/>
        <v>1921772.0627958758</v>
      </c>
      <c r="M85" s="16">
        <f t="shared" si="20"/>
        <v>0</v>
      </c>
      <c r="N85" s="16">
        <f t="shared" si="21"/>
        <v>27753411.662278716</v>
      </c>
      <c r="O85" s="16">
        <f t="shared" si="22"/>
        <v>21637463.048462603</v>
      </c>
      <c r="P85" s="16">
        <f t="shared" si="23"/>
        <v>-10004094.3881054</v>
      </c>
      <c r="Q85" s="16">
        <f t="shared" si="24"/>
        <v>0</v>
      </c>
      <c r="R85" s="16">
        <f t="shared" si="25"/>
        <v>-2301595.4251914709</v>
      </c>
      <c r="S85" s="16">
        <f t="shared" si="26"/>
        <v>29125205.913970053</v>
      </c>
    </row>
    <row r="86" spans="1:19">
      <c r="A86" s="17">
        <v>40909</v>
      </c>
      <c r="B86" s="18">
        <f>'Predicted Monthly Data'!B86</f>
        <v>33097914.661556832</v>
      </c>
      <c r="C86" s="16">
        <v>716.23</v>
      </c>
      <c r="D86" s="16">
        <v>0</v>
      </c>
      <c r="E86" s="16">
        <v>250.9</v>
      </c>
      <c r="F86" s="16">
        <v>21</v>
      </c>
      <c r="G86" s="16">
        <v>22</v>
      </c>
      <c r="H86" s="16">
        <v>0</v>
      </c>
      <c r="I86" s="16">
        <v>85</v>
      </c>
      <c r="K86" s="16">
        <f t="shared" si="18"/>
        <v>-9881751.0462702699</v>
      </c>
      <c r="L86" s="16">
        <f t="shared" si="19"/>
        <v>2181694.0950012528</v>
      </c>
      <c r="M86" s="16">
        <f t="shared" si="20"/>
        <v>0</v>
      </c>
      <c r="N86" s="16">
        <f t="shared" si="21"/>
        <v>27577548.45966626</v>
      </c>
      <c r="O86" s="16">
        <f t="shared" si="22"/>
        <v>22719336.200885732</v>
      </c>
      <c r="P86" s="16">
        <f t="shared" si="23"/>
        <v>-10004094.3881054</v>
      </c>
      <c r="Q86" s="16">
        <f t="shared" si="24"/>
        <v>0</v>
      </c>
      <c r="R86" s="16">
        <f t="shared" si="25"/>
        <v>-2328995.3707294646</v>
      </c>
      <c r="S86" s="16">
        <f t="shared" si="26"/>
        <v>30263737.950448114</v>
      </c>
    </row>
    <row r="87" spans="1:19">
      <c r="A87" s="17">
        <v>40940</v>
      </c>
      <c r="B87" s="18">
        <f>'Predicted Monthly Data'!B87</f>
        <v>31432067.424907692</v>
      </c>
      <c r="C87" s="16">
        <v>650.25</v>
      </c>
      <c r="D87" s="16">
        <v>0</v>
      </c>
      <c r="E87" s="16">
        <v>248.9</v>
      </c>
      <c r="F87" s="16">
        <v>20</v>
      </c>
      <c r="G87" s="16">
        <v>21</v>
      </c>
      <c r="H87" s="16">
        <v>0</v>
      </c>
      <c r="I87" s="16">
        <v>86</v>
      </c>
      <c r="K87" s="16">
        <f t="shared" si="18"/>
        <v>-9881751.0462702699</v>
      </c>
      <c r="L87" s="16">
        <f t="shared" si="19"/>
        <v>1980713.7166476753</v>
      </c>
      <c r="M87" s="16">
        <f t="shared" si="20"/>
        <v>0</v>
      </c>
      <c r="N87" s="16">
        <f t="shared" si="21"/>
        <v>27357719.456400685</v>
      </c>
      <c r="O87" s="16">
        <f t="shared" si="22"/>
        <v>21637463.048462603</v>
      </c>
      <c r="P87" s="16">
        <f t="shared" si="23"/>
        <v>-9549362.8250096999</v>
      </c>
      <c r="Q87" s="16">
        <f t="shared" si="24"/>
        <v>0</v>
      </c>
      <c r="R87" s="16">
        <f t="shared" si="25"/>
        <v>-2356395.3162674583</v>
      </c>
      <c r="S87" s="16">
        <f t="shared" si="26"/>
        <v>29188387.033963539</v>
      </c>
    </row>
    <row r="88" spans="1:19">
      <c r="A88" s="17">
        <v>40969</v>
      </c>
      <c r="B88" s="18">
        <f>'Predicted Monthly Data'!B88</f>
        <v>32610967.549940124</v>
      </c>
      <c r="C88" s="16">
        <v>533.91</v>
      </c>
      <c r="D88" s="16">
        <v>0.22</v>
      </c>
      <c r="E88" s="16">
        <v>246.3</v>
      </c>
      <c r="F88" s="16">
        <v>22</v>
      </c>
      <c r="G88" s="16">
        <v>22</v>
      </c>
      <c r="H88" s="16">
        <v>1</v>
      </c>
      <c r="I88" s="16">
        <v>87</v>
      </c>
      <c r="K88" s="16">
        <f t="shared" si="18"/>
        <v>-9881751.0462702699</v>
      </c>
      <c r="L88" s="16">
        <f t="shared" si="19"/>
        <v>1626332.7342642988</v>
      </c>
      <c r="M88" s="16">
        <f t="shared" si="20"/>
        <v>3787.0144700140058</v>
      </c>
      <c r="N88" s="16">
        <f t="shared" si="21"/>
        <v>27071941.752155438</v>
      </c>
      <c r="O88" s="16">
        <f t="shared" si="22"/>
        <v>23801209.353308864</v>
      </c>
      <c r="P88" s="16">
        <f t="shared" si="23"/>
        <v>-10004094.3881054</v>
      </c>
      <c r="Q88" s="16">
        <f t="shared" si="24"/>
        <v>1046980.80700682</v>
      </c>
      <c r="R88" s="16">
        <f t="shared" si="25"/>
        <v>-2383795.2618054519</v>
      </c>
      <c r="S88" s="16">
        <f t="shared" si="26"/>
        <v>31280610.965024315</v>
      </c>
    </row>
    <row r="89" spans="1:19">
      <c r="A89" s="17">
        <v>41000</v>
      </c>
      <c r="B89" s="18">
        <f>'Predicted Monthly Data'!B89</f>
        <v>30118053.504457429</v>
      </c>
      <c r="C89" s="16">
        <v>312.88</v>
      </c>
      <c r="D89" s="16">
        <v>0.32</v>
      </c>
      <c r="E89" s="16">
        <v>252</v>
      </c>
      <c r="F89" s="16">
        <v>19</v>
      </c>
      <c r="G89" s="16">
        <v>21</v>
      </c>
      <c r="H89" s="16">
        <v>1</v>
      </c>
      <c r="I89" s="16">
        <v>88</v>
      </c>
      <c r="K89" s="16">
        <f t="shared" si="18"/>
        <v>-9881751.0462702699</v>
      </c>
      <c r="L89" s="16">
        <f t="shared" si="19"/>
        <v>953057.60502072226</v>
      </c>
      <c r="M89" s="16">
        <f t="shared" si="20"/>
        <v>5508.3846836567354</v>
      </c>
      <c r="N89" s="16">
        <f t="shared" si="21"/>
        <v>27698454.411462322</v>
      </c>
      <c r="O89" s="16">
        <f t="shared" si="22"/>
        <v>20555589.896039471</v>
      </c>
      <c r="P89" s="16">
        <f t="shared" si="23"/>
        <v>-9549362.8250096999</v>
      </c>
      <c r="Q89" s="16">
        <f t="shared" si="24"/>
        <v>1046980.80700682</v>
      </c>
      <c r="R89" s="16">
        <f t="shared" si="25"/>
        <v>-2411195.2073434456</v>
      </c>
      <c r="S89" s="16">
        <f t="shared" si="26"/>
        <v>28417282.025589582</v>
      </c>
    </row>
    <row r="90" spans="1:19">
      <c r="A90" s="17">
        <v>41030</v>
      </c>
      <c r="B90" s="18">
        <f>'Predicted Monthly Data'!B90</f>
        <v>32039785.029330183</v>
      </c>
      <c r="C90" s="16">
        <v>145.96</v>
      </c>
      <c r="D90" s="16">
        <v>16.98</v>
      </c>
      <c r="E90" s="16">
        <v>258.5</v>
      </c>
      <c r="F90" s="16">
        <v>22</v>
      </c>
      <c r="G90" s="16">
        <v>23</v>
      </c>
      <c r="H90" s="16">
        <v>1</v>
      </c>
      <c r="I90" s="16">
        <v>89</v>
      </c>
      <c r="K90" s="16">
        <f t="shared" si="18"/>
        <v>-9881751.0462702699</v>
      </c>
      <c r="L90" s="16">
        <f t="shared" si="19"/>
        <v>444605.88094101456</v>
      </c>
      <c r="M90" s="16">
        <f t="shared" si="20"/>
        <v>292288.66227653553</v>
      </c>
      <c r="N90" s="16">
        <f t="shared" si="21"/>
        <v>28412898.672075439</v>
      </c>
      <c r="O90" s="16">
        <f t="shared" si="22"/>
        <v>23801209.353308864</v>
      </c>
      <c r="P90" s="16">
        <f t="shared" si="23"/>
        <v>-10458825.9512011</v>
      </c>
      <c r="Q90" s="16">
        <f t="shared" si="24"/>
        <v>1046980.80700682</v>
      </c>
      <c r="R90" s="16">
        <f t="shared" si="25"/>
        <v>-2438595.1528814393</v>
      </c>
      <c r="S90" s="16">
        <f t="shared" si="26"/>
        <v>31218811.225255858</v>
      </c>
    </row>
    <row r="91" spans="1:19">
      <c r="A91" s="17">
        <v>41061</v>
      </c>
      <c r="B91" s="18">
        <f>'Predicted Monthly Data'!B91</f>
        <v>32369984.509227082</v>
      </c>
      <c r="C91" s="16">
        <v>30.95</v>
      </c>
      <c r="D91" s="16">
        <v>59.64</v>
      </c>
      <c r="E91" s="16">
        <v>263.39999999999998</v>
      </c>
      <c r="F91" s="16">
        <v>21</v>
      </c>
      <c r="G91" s="16">
        <v>21</v>
      </c>
      <c r="H91" s="16">
        <v>0</v>
      </c>
      <c r="I91" s="16">
        <v>90</v>
      </c>
      <c r="K91" s="16">
        <f t="shared" si="18"/>
        <v>-9881751.0462702699</v>
      </c>
      <c r="L91" s="16">
        <f t="shared" si="19"/>
        <v>94276.185359854746</v>
      </c>
      <c r="M91" s="16">
        <f t="shared" si="20"/>
        <v>1026625.1954165241</v>
      </c>
      <c r="N91" s="16">
        <f t="shared" si="21"/>
        <v>28951479.730076093</v>
      </c>
      <c r="O91" s="16">
        <f t="shared" si="22"/>
        <v>22719336.200885732</v>
      </c>
      <c r="P91" s="16">
        <f t="shared" si="23"/>
        <v>-9549362.8250096999</v>
      </c>
      <c r="Q91" s="16">
        <f t="shared" si="24"/>
        <v>0</v>
      </c>
      <c r="R91" s="16">
        <f t="shared" si="25"/>
        <v>-2465995.098419433</v>
      </c>
      <c r="S91" s="16">
        <f t="shared" si="26"/>
        <v>30894608.342038803</v>
      </c>
    </row>
    <row r="92" spans="1:19">
      <c r="A92" s="17">
        <v>41091</v>
      </c>
      <c r="B92" s="18">
        <f>'Predicted Monthly Data'!B92</f>
        <v>32673879.188200943</v>
      </c>
      <c r="C92" s="16">
        <v>6</v>
      </c>
      <c r="D92" s="16">
        <v>109.95</v>
      </c>
      <c r="E92" s="16">
        <v>267</v>
      </c>
      <c r="F92" s="16">
        <v>21</v>
      </c>
      <c r="G92" s="16">
        <v>22</v>
      </c>
      <c r="H92" s="16">
        <v>0</v>
      </c>
      <c r="I92" s="16">
        <v>91</v>
      </c>
      <c r="K92" s="16">
        <f t="shared" si="18"/>
        <v>-9881751.0462702699</v>
      </c>
      <c r="L92" s="16">
        <f t="shared" si="19"/>
        <v>18276.481814511422</v>
      </c>
      <c r="M92" s="16">
        <f t="shared" si="20"/>
        <v>1892646.5499001816</v>
      </c>
      <c r="N92" s="16">
        <f t="shared" si="21"/>
        <v>29347171.935954127</v>
      </c>
      <c r="O92" s="16">
        <f t="shared" si="22"/>
        <v>22719336.200885732</v>
      </c>
      <c r="P92" s="16">
        <f t="shared" si="23"/>
        <v>-10004094.3881054</v>
      </c>
      <c r="Q92" s="16">
        <f t="shared" si="24"/>
        <v>0</v>
      </c>
      <c r="R92" s="16">
        <f t="shared" si="25"/>
        <v>-2493395.0439574267</v>
      </c>
      <c r="S92" s="16">
        <f t="shared" si="26"/>
        <v>31598190.690221451</v>
      </c>
    </row>
    <row r="93" spans="1:19">
      <c r="A93" s="17">
        <v>41122</v>
      </c>
      <c r="B93" s="18">
        <f>'Predicted Monthly Data'!B93</f>
        <v>33207960.610965997</v>
      </c>
      <c r="C93" s="16">
        <v>11.72</v>
      </c>
      <c r="D93" s="16">
        <v>76.849999999999994</v>
      </c>
      <c r="E93" s="16">
        <v>269.3</v>
      </c>
      <c r="F93" s="16">
        <v>22</v>
      </c>
      <c r="G93" s="16">
        <v>23</v>
      </c>
      <c r="H93" s="16">
        <v>0</v>
      </c>
      <c r="I93" s="16">
        <v>92</v>
      </c>
      <c r="K93" s="16">
        <f t="shared" si="18"/>
        <v>-9881751.0462702699</v>
      </c>
      <c r="L93" s="16">
        <f t="shared" si="19"/>
        <v>35700.061144345644</v>
      </c>
      <c r="M93" s="16">
        <f t="shared" si="20"/>
        <v>1322873.0091844378</v>
      </c>
      <c r="N93" s="16">
        <f t="shared" si="21"/>
        <v>29599975.289709538</v>
      </c>
      <c r="O93" s="16">
        <f t="shared" si="22"/>
        <v>23801209.353308864</v>
      </c>
      <c r="P93" s="16">
        <f t="shared" si="23"/>
        <v>-10458825.9512011</v>
      </c>
      <c r="Q93" s="16">
        <f t="shared" si="24"/>
        <v>0</v>
      </c>
      <c r="R93" s="16">
        <f t="shared" si="25"/>
        <v>-2520794.9894954204</v>
      </c>
      <c r="S93" s="16">
        <f t="shared" si="26"/>
        <v>31898385.7263804</v>
      </c>
    </row>
    <row r="94" spans="1:19">
      <c r="A94" s="17">
        <v>41153</v>
      </c>
      <c r="B94" s="18">
        <f>'Predicted Monthly Data'!B94</f>
        <v>30143633.786629554</v>
      </c>
      <c r="C94" s="16">
        <v>72.849999999999994</v>
      </c>
      <c r="D94" s="16">
        <v>24.35</v>
      </c>
      <c r="E94" s="16">
        <v>267.2</v>
      </c>
      <c r="F94" s="16">
        <v>19</v>
      </c>
      <c r="G94" s="16">
        <v>20</v>
      </c>
      <c r="H94" s="16">
        <v>1</v>
      </c>
      <c r="I94" s="16">
        <v>93</v>
      </c>
      <c r="K94" s="16">
        <f t="shared" si="18"/>
        <v>-9881751.0462702699</v>
      </c>
      <c r="L94" s="16">
        <f t="shared" si="19"/>
        <v>221906.95003119283</v>
      </c>
      <c r="M94" s="16">
        <f t="shared" si="20"/>
        <v>419153.64702200476</v>
      </c>
      <c r="N94" s="16">
        <f t="shared" si="21"/>
        <v>29369154.836280685</v>
      </c>
      <c r="O94" s="16">
        <f t="shared" si="22"/>
        <v>20555589.896039471</v>
      </c>
      <c r="P94" s="16">
        <f t="shared" si="23"/>
        <v>-9094631.2619139999</v>
      </c>
      <c r="Q94" s="16">
        <f t="shared" si="24"/>
        <v>1046980.80700682</v>
      </c>
      <c r="R94" s="16">
        <f t="shared" si="25"/>
        <v>-2548194.935033414</v>
      </c>
      <c r="S94" s="16">
        <f t="shared" si="26"/>
        <v>30088208.893162493</v>
      </c>
    </row>
    <row r="95" spans="1:19">
      <c r="A95" s="17">
        <v>41183</v>
      </c>
      <c r="B95" s="18">
        <f>'Predicted Monthly Data'!B95</f>
        <v>31754112.792993777</v>
      </c>
      <c r="C95" s="16">
        <v>241.64</v>
      </c>
      <c r="D95" s="16">
        <v>3.42</v>
      </c>
      <c r="E95" s="16">
        <v>261.39999999999998</v>
      </c>
      <c r="F95" s="16">
        <v>22</v>
      </c>
      <c r="G95" s="16">
        <v>23</v>
      </c>
      <c r="H95" s="16">
        <v>1</v>
      </c>
      <c r="I95" s="16">
        <v>94</v>
      </c>
      <c r="K95" s="16">
        <f t="shared" si="18"/>
        <v>-9881751.0462702699</v>
      </c>
      <c r="L95" s="16">
        <f t="shared" si="19"/>
        <v>736054.84427642322</v>
      </c>
      <c r="M95" s="16">
        <f t="shared" si="20"/>
        <v>58870.861306581362</v>
      </c>
      <c r="N95" s="16">
        <f t="shared" si="21"/>
        <v>28731650.726810519</v>
      </c>
      <c r="O95" s="16">
        <f t="shared" si="22"/>
        <v>23801209.353308864</v>
      </c>
      <c r="P95" s="16">
        <f t="shared" si="23"/>
        <v>-10458825.9512011</v>
      </c>
      <c r="Q95" s="16">
        <f t="shared" si="24"/>
        <v>1046980.80700682</v>
      </c>
      <c r="R95" s="16">
        <f t="shared" si="25"/>
        <v>-2575594.8805714077</v>
      </c>
      <c r="S95" s="16">
        <f t="shared" si="26"/>
        <v>31458594.71466643</v>
      </c>
    </row>
    <row r="96" spans="1:19">
      <c r="A96" s="17">
        <v>41214</v>
      </c>
      <c r="B96" s="18">
        <f>'Predicted Monthly Data'!B96</f>
        <v>31052952.606975973</v>
      </c>
      <c r="C96" s="16">
        <v>414.34</v>
      </c>
      <c r="D96" s="16">
        <v>0</v>
      </c>
      <c r="E96" s="16">
        <v>256.3</v>
      </c>
      <c r="F96" s="16">
        <v>22</v>
      </c>
      <c r="G96" s="16">
        <v>22</v>
      </c>
      <c r="H96" s="16">
        <v>1</v>
      </c>
      <c r="I96" s="16">
        <v>95</v>
      </c>
      <c r="K96" s="16">
        <f t="shared" si="18"/>
        <v>-9881751.0462702699</v>
      </c>
      <c r="L96" s="16">
        <f t="shared" si="19"/>
        <v>1262112.9125041103</v>
      </c>
      <c r="M96" s="16">
        <f t="shared" si="20"/>
        <v>0</v>
      </c>
      <c r="N96" s="16">
        <f t="shared" si="21"/>
        <v>28171086.768483307</v>
      </c>
      <c r="O96" s="16">
        <f t="shared" si="22"/>
        <v>23801209.353308864</v>
      </c>
      <c r="P96" s="16">
        <f t="shared" si="23"/>
        <v>-10004094.3881054</v>
      </c>
      <c r="Q96" s="16">
        <f t="shared" si="24"/>
        <v>1046980.80700682</v>
      </c>
      <c r="R96" s="16">
        <f t="shared" si="25"/>
        <v>-2602994.8261094014</v>
      </c>
      <c r="S96" s="16">
        <f t="shared" si="26"/>
        <v>31792549.580818027</v>
      </c>
    </row>
    <row r="97" spans="1:19">
      <c r="A97" s="17">
        <v>41244</v>
      </c>
      <c r="B97" s="18">
        <f>'Predicted Monthly Data'!B97</f>
        <v>27355168.154814415</v>
      </c>
      <c r="C97" s="16">
        <v>630.9</v>
      </c>
      <c r="D97" s="16">
        <v>0</v>
      </c>
      <c r="E97" s="16">
        <v>254.9</v>
      </c>
      <c r="F97" s="16">
        <v>19</v>
      </c>
      <c r="G97" s="16">
        <v>21</v>
      </c>
      <c r="H97" s="16">
        <v>0</v>
      </c>
      <c r="I97" s="16">
        <v>96</v>
      </c>
      <c r="K97" s="16">
        <f t="shared" si="18"/>
        <v>-9881751.0462702699</v>
      </c>
      <c r="L97" s="16">
        <f t="shared" si="19"/>
        <v>1921772.0627958758</v>
      </c>
      <c r="M97" s="16">
        <f t="shared" si="20"/>
        <v>0</v>
      </c>
      <c r="N97" s="16">
        <f t="shared" si="21"/>
        <v>28017206.466197405</v>
      </c>
      <c r="O97" s="16">
        <f t="shared" si="22"/>
        <v>20555589.896039471</v>
      </c>
      <c r="P97" s="16">
        <f t="shared" si="23"/>
        <v>-9549362.8250096999</v>
      </c>
      <c r="Q97" s="16">
        <f t="shared" si="24"/>
        <v>0</v>
      </c>
      <c r="R97" s="16">
        <f t="shared" si="25"/>
        <v>-2630394.7716473951</v>
      </c>
      <c r="S97" s="16">
        <f t="shared" si="26"/>
        <v>28433059.78210539</v>
      </c>
    </row>
    <row r="98" spans="1:19">
      <c r="A98" s="17">
        <v>41275</v>
      </c>
      <c r="B98" s="18">
        <f>'Predicted Monthly Data'!B98</f>
        <v>31454796.749053448</v>
      </c>
      <c r="C98" s="16">
        <v>716.23</v>
      </c>
      <c r="D98" s="16">
        <v>0</v>
      </c>
      <c r="E98" s="16">
        <v>253.9</v>
      </c>
      <c r="F98" s="16">
        <v>22</v>
      </c>
      <c r="G98" s="16">
        <v>23</v>
      </c>
      <c r="H98" s="16">
        <v>0</v>
      </c>
      <c r="I98" s="16">
        <v>97</v>
      </c>
      <c r="K98" s="16">
        <f t="shared" ref="K98:K133" si="27">const</f>
        <v>-9881751.0462702699</v>
      </c>
      <c r="L98" s="16">
        <f t="shared" ref="L98:L133" si="28">LondonHDD*C98</f>
        <v>2181694.0950012528</v>
      </c>
      <c r="M98" s="16">
        <f t="shared" ref="M98:M133" si="29">LondonCDD*D98</f>
        <v>0</v>
      </c>
      <c r="N98" s="16">
        <f t="shared" ref="N98:N133" si="30">LONFTE*E98</f>
        <v>27907291.964564618</v>
      </c>
      <c r="O98" s="16">
        <f t="shared" ref="O98:O133" si="31">PeakDays*F98</f>
        <v>23801209.353308864</v>
      </c>
      <c r="P98" s="16">
        <f t="shared" ref="P98:P133" si="32">WorkDays*G98</f>
        <v>-10458825.9512011</v>
      </c>
      <c r="Q98" s="16">
        <f t="shared" ref="Q98:Q133" si="33">Shoulder1*H98</f>
        <v>0</v>
      </c>
      <c r="R98" s="16">
        <f t="shared" ref="R98:R133" si="34">Increment*I98</f>
        <v>-2657794.7171853888</v>
      </c>
      <c r="S98" s="16">
        <f t="shared" ref="S98:S129" si="35">SUM(K98:R98)</f>
        <v>30891823.698217973</v>
      </c>
    </row>
    <row r="99" spans="1:19">
      <c r="A99" s="20">
        <v>41306</v>
      </c>
      <c r="B99" s="18">
        <f>'Predicted Monthly Data'!B99</f>
        <v>28621464.973133311</v>
      </c>
      <c r="C99" s="16">
        <v>650.25</v>
      </c>
      <c r="D99" s="16">
        <v>0</v>
      </c>
      <c r="E99" s="16">
        <v>249.1</v>
      </c>
      <c r="F99" s="16">
        <v>19</v>
      </c>
      <c r="G99" s="16">
        <v>20</v>
      </c>
      <c r="H99" s="16">
        <v>0</v>
      </c>
      <c r="I99" s="16">
        <v>98</v>
      </c>
      <c r="K99" s="16">
        <f t="shared" si="27"/>
        <v>-9881751.0462702699</v>
      </c>
      <c r="L99" s="16">
        <f t="shared" si="28"/>
        <v>1980713.7166476753</v>
      </c>
      <c r="M99" s="16">
        <f t="shared" si="29"/>
        <v>0</v>
      </c>
      <c r="N99" s="16">
        <f t="shared" si="30"/>
        <v>27379702.356727239</v>
      </c>
      <c r="O99" s="16">
        <f t="shared" si="31"/>
        <v>20555589.896039471</v>
      </c>
      <c r="P99" s="16">
        <f t="shared" si="32"/>
        <v>-9094631.2619139999</v>
      </c>
      <c r="Q99" s="16">
        <f t="shared" si="33"/>
        <v>0</v>
      </c>
      <c r="R99" s="16">
        <f t="shared" si="34"/>
        <v>-2685194.6627233825</v>
      </c>
      <c r="S99" s="16">
        <f t="shared" si="35"/>
        <v>28254428.998506736</v>
      </c>
    </row>
    <row r="100" spans="1:19">
      <c r="A100" s="17">
        <v>41334</v>
      </c>
      <c r="B100" s="18">
        <f>'Predicted Monthly Data'!B100</f>
        <v>30079625.096221432</v>
      </c>
      <c r="C100" s="16">
        <v>533.91</v>
      </c>
      <c r="D100" s="16">
        <v>0.22</v>
      </c>
      <c r="E100" s="16">
        <v>247.6</v>
      </c>
      <c r="F100" s="16">
        <v>20</v>
      </c>
      <c r="G100" s="16">
        <v>21</v>
      </c>
      <c r="H100" s="16">
        <v>1</v>
      </c>
      <c r="I100" s="16">
        <v>99</v>
      </c>
      <c r="K100" s="16">
        <f t="shared" si="27"/>
        <v>-9881751.0462702699</v>
      </c>
      <c r="L100" s="16">
        <f t="shared" si="28"/>
        <v>1626332.7342642988</v>
      </c>
      <c r="M100" s="16">
        <f t="shared" si="29"/>
        <v>3787.0144700140058</v>
      </c>
      <c r="N100" s="16">
        <f t="shared" si="30"/>
        <v>27214830.604278058</v>
      </c>
      <c r="O100" s="16">
        <f t="shared" si="31"/>
        <v>21637463.048462603</v>
      </c>
      <c r="P100" s="16">
        <f t="shared" si="32"/>
        <v>-9549362.8250096999</v>
      </c>
      <c r="Q100" s="16">
        <f t="shared" si="33"/>
        <v>1046980.80700682</v>
      </c>
      <c r="R100" s="16">
        <f t="shared" si="34"/>
        <v>-2712594.6082613762</v>
      </c>
      <c r="S100" s="16">
        <f t="shared" si="35"/>
        <v>29385685.728940446</v>
      </c>
    </row>
    <row r="101" spans="1:19">
      <c r="A101" s="17">
        <v>41365</v>
      </c>
      <c r="B101" s="18">
        <f>'Predicted Monthly Data'!B101</f>
        <v>29557113.807281584</v>
      </c>
      <c r="C101" s="16">
        <v>312.88</v>
      </c>
      <c r="D101" s="16">
        <v>0.32</v>
      </c>
      <c r="E101" s="16">
        <v>248.1</v>
      </c>
      <c r="F101" s="16">
        <v>21</v>
      </c>
      <c r="G101" s="16">
        <v>22</v>
      </c>
      <c r="H101" s="16">
        <v>1</v>
      </c>
      <c r="I101" s="16">
        <v>100</v>
      </c>
      <c r="K101" s="16">
        <f t="shared" si="27"/>
        <v>-9881751.0462702699</v>
      </c>
      <c r="L101" s="16">
        <f t="shared" si="28"/>
        <v>953057.60502072226</v>
      </c>
      <c r="M101" s="16">
        <f t="shared" si="29"/>
        <v>5508.3846836567354</v>
      </c>
      <c r="N101" s="16">
        <f t="shared" si="30"/>
        <v>27269787.855094451</v>
      </c>
      <c r="O101" s="16">
        <f t="shared" si="31"/>
        <v>22719336.200885732</v>
      </c>
      <c r="P101" s="16">
        <f t="shared" si="32"/>
        <v>-10004094.3881054</v>
      </c>
      <c r="Q101" s="16">
        <f t="shared" si="33"/>
        <v>1046980.80700682</v>
      </c>
      <c r="R101" s="16">
        <f t="shared" si="34"/>
        <v>-2739994.5537993698</v>
      </c>
      <c r="S101" s="16">
        <f t="shared" si="35"/>
        <v>29368830.864516348</v>
      </c>
    </row>
    <row r="102" spans="1:19">
      <c r="A102" s="17">
        <v>41395</v>
      </c>
      <c r="B102" s="18">
        <f>'Predicted Monthly Data'!B102</f>
        <v>29892333.306250855</v>
      </c>
      <c r="C102" s="16">
        <v>145.96</v>
      </c>
      <c r="D102" s="16">
        <v>16.98</v>
      </c>
      <c r="E102" s="16">
        <v>255.6</v>
      </c>
      <c r="F102" s="16">
        <v>22</v>
      </c>
      <c r="G102" s="16">
        <v>23</v>
      </c>
      <c r="H102" s="16">
        <v>1</v>
      </c>
      <c r="I102" s="16">
        <v>101</v>
      </c>
      <c r="K102" s="16">
        <f t="shared" si="27"/>
        <v>-9881751.0462702699</v>
      </c>
      <c r="L102" s="16">
        <f t="shared" si="28"/>
        <v>444605.88094101456</v>
      </c>
      <c r="M102" s="16">
        <f t="shared" si="29"/>
        <v>292288.66227653553</v>
      </c>
      <c r="N102" s="16">
        <f t="shared" si="30"/>
        <v>28094146.617340356</v>
      </c>
      <c r="O102" s="16">
        <f t="shared" si="31"/>
        <v>23801209.353308864</v>
      </c>
      <c r="P102" s="16">
        <f t="shared" si="32"/>
        <v>-10458825.9512011</v>
      </c>
      <c r="Q102" s="16">
        <f t="shared" si="33"/>
        <v>1046980.80700682</v>
      </c>
      <c r="R102" s="16">
        <f t="shared" si="34"/>
        <v>-2767394.4993373635</v>
      </c>
      <c r="S102" s="16">
        <f t="shared" si="35"/>
        <v>30571259.824064858</v>
      </c>
    </row>
    <row r="103" spans="1:19">
      <c r="A103" s="17">
        <v>41426</v>
      </c>
      <c r="B103" s="18">
        <f>'Predicted Monthly Data'!B103</f>
        <v>29757587.90078669</v>
      </c>
      <c r="C103" s="16">
        <v>30.95</v>
      </c>
      <c r="D103" s="16">
        <v>59.64</v>
      </c>
      <c r="E103" s="16">
        <v>263</v>
      </c>
      <c r="F103" s="16">
        <v>20</v>
      </c>
      <c r="G103" s="16">
        <v>20</v>
      </c>
      <c r="H103" s="16">
        <v>0</v>
      </c>
      <c r="I103" s="16">
        <v>102</v>
      </c>
      <c r="K103" s="16">
        <f t="shared" si="27"/>
        <v>-9881751.0462702699</v>
      </c>
      <c r="L103" s="16">
        <f t="shared" si="28"/>
        <v>94276.185359854746</v>
      </c>
      <c r="M103" s="16">
        <f t="shared" si="29"/>
        <v>1026625.1954165241</v>
      </c>
      <c r="N103" s="16">
        <f t="shared" si="30"/>
        <v>28907513.929422978</v>
      </c>
      <c r="O103" s="16">
        <f t="shared" si="31"/>
        <v>21637463.048462603</v>
      </c>
      <c r="P103" s="16">
        <f t="shared" si="32"/>
        <v>-9094631.2619139999</v>
      </c>
      <c r="Q103" s="16">
        <f t="shared" si="33"/>
        <v>0</v>
      </c>
      <c r="R103" s="16">
        <f t="shared" si="34"/>
        <v>-2794794.4448753572</v>
      </c>
      <c r="S103" s="16">
        <f t="shared" si="35"/>
        <v>29894701.605602335</v>
      </c>
    </row>
    <row r="104" spans="1:19">
      <c r="A104" s="17">
        <v>41456</v>
      </c>
      <c r="B104" s="18">
        <f>'Predicted Monthly Data'!B104</f>
        <v>30029944.468078002</v>
      </c>
      <c r="C104" s="16">
        <v>6</v>
      </c>
      <c r="D104" s="16">
        <v>109.95</v>
      </c>
      <c r="E104" s="16">
        <v>267.39999999999998</v>
      </c>
      <c r="F104" s="16">
        <v>22</v>
      </c>
      <c r="G104" s="16">
        <v>23</v>
      </c>
      <c r="H104" s="16">
        <v>0</v>
      </c>
      <c r="I104" s="16">
        <v>103</v>
      </c>
      <c r="K104" s="16">
        <f t="shared" si="27"/>
        <v>-9881751.0462702699</v>
      </c>
      <c r="L104" s="16">
        <f t="shared" si="28"/>
        <v>18276.481814511422</v>
      </c>
      <c r="M104" s="16">
        <f t="shared" si="29"/>
        <v>1892646.5499001816</v>
      </c>
      <c r="N104" s="16">
        <f t="shared" si="30"/>
        <v>29391137.736607239</v>
      </c>
      <c r="O104" s="16">
        <f t="shared" si="31"/>
        <v>23801209.353308864</v>
      </c>
      <c r="P104" s="16">
        <f t="shared" si="32"/>
        <v>-10458825.9512011</v>
      </c>
      <c r="Q104" s="16">
        <f t="shared" si="33"/>
        <v>0</v>
      </c>
      <c r="R104" s="16">
        <f t="shared" si="34"/>
        <v>-2822194.3904133509</v>
      </c>
      <c r="S104" s="16">
        <f t="shared" si="35"/>
        <v>31940498.733746074</v>
      </c>
    </row>
    <row r="105" spans="1:19">
      <c r="A105" s="17">
        <v>41487</v>
      </c>
      <c r="B105" s="18">
        <f>'Predicted Monthly Data'!B105</f>
        <v>31034762.655809991</v>
      </c>
      <c r="C105" s="16">
        <v>11.72</v>
      </c>
      <c r="D105" s="16">
        <v>76.849999999999994</v>
      </c>
      <c r="E105" s="16">
        <v>266.5</v>
      </c>
      <c r="F105" s="16">
        <v>21</v>
      </c>
      <c r="G105" s="16">
        <v>22</v>
      </c>
      <c r="H105" s="16">
        <v>0</v>
      </c>
      <c r="I105" s="16">
        <v>104</v>
      </c>
      <c r="K105" s="16">
        <f t="shared" si="27"/>
        <v>-9881751.0462702699</v>
      </c>
      <c r="L105" s="16">
        <f t="shared" si="28"/>
        <v>35700.061144345644</v>
      </c>
      <c r="M105" s="16">
        <f t="shared" si="29"/>
        <v>1322873.0091844378</v>
      </c>
      <c r="N105" s="16">
        <f t="shared" si="30"/>
        <v>29292214.685137734</v>
      </c>
      <c r="O105" s="16">
        <f t="shared" si="31"/>
        <v>22719336.200885732</v>
      </c>
      <c r="P105" s="16">
        <f t="shared" si="32"/>
        <v>-10004094.3881054</v>
      </c>
      <c r="Q105" s="16">
        <f t="shared" si="33"/>
        <v>0</v>
      </c>
      <c r="R105" s="16">
        <f t="shared" si="34"/>
        <v>-2849594.3359513446</v>
      </c>
      <c r="S105" s="16">
        <f t="shared" si="35"/>
        <v>30634684.18602524</v>
      </c>
    </row>
    <row r="106" spans="1:19">
      <c r="A106" s="17">
        <v>41518</v>
      </c>
      <c r="B106" s="18">
        <f>'Predicted Monthly Data'!B106</f>
        <v>29984275.784078471</v>
      </c>
      <c r="C106" s="16">
        <v>72.849999999999994</v>
      </c>
      <c r="D106" s="16">
        <v>24.35</v>
      </c>
      <c r="E106" s="16">
        <v>263.10000000000002</v>
      </c>
      <c r="F106" s="16">
        <v>20</v>
      </c>
      <c r="G106" s="16">
        <v>21</v>
      </c>
      <c r="H106" s="16">
        <v>1</v>
      </c>
      <c r="I106" s="16">
        <v>105</v>
      </c>
      <c r="K106" s="16">
        <f t="shared" si="27"/>
        <v>-9881751.0462702699</v>
      </c>
      <c r="L106" s="16">
        <f t="shared" si="28"/>
        <v>221906.95003119283</v>
      </c>
      <c r="M106" s="16">
        <f t="shared" si="29"/>
        <v>419153.64702200476</v>
      </c>
      <c r="N106" s="16">
        <f t="shared" si="30"/>
        <v>28918505.379586261</v>
      </c>
      <c r="O106" s="16">
        <f t="shared" si="31"/>
        <v>21637463.048462603</v>
      </c>
      <c r="P106" s="16">
        <f t="shared" si="32"/>
        <v>-9549362.8250096999</v>
      </c>
      <c r="Q106" s="16">
        <f t="shared" si="33"/>
        <v>1046980.80700682</v>
      </c>
      <c r="R106" s="16">
        <f t="shared" si="34"/>
        <v>-2876994.2814893383</v>
      </c>
      <c r="S106" s="16">
        <f t="shared" si="35"/>
        <v>29935901.67933958</v>
      </c>
    </row>
    <row r="107" spans="1:19">
      <c r="A107" s="17">
        <v>41548</v>
      </c>
      <c r="B107" s="18">
        <f>'Predicted Monthly Data'!B107</f>
        <v>31392134.936166354</v>
      </c>
      <c r="C107" s="16">
        <v>241.64</v>
      </c>
      <c r="D107" s="16">
        <v>3.42</v>
      </c>
      <c r="E107" s="16">
        <v>259.39999999999998</v>
      </c>
      <c r="F107" s="16">
        <v>22</v>
      </c>
      <c r="G107" s="16">
        <v>23</v>
      </c>
      <c r="H107" s="16">
        <v>1</v>
      </c>
      <c r="I107" s="16">
        <v>106</v>
      </c>
      <c r="K107" s="16">
        <f t="shared" si="27"/>
        <v>-9881751.0462702699</v>
      </c>
      <c r="L107" s="16">
        <f t="shared" si="28"/>
        <v>736054.84427642322</v>
      </c>
      <c r="M107" s="16">
        <f t="shared" si="29"/>
        <v>58870.861306581362</v>
      </c>
      <c r="N107" s="16">
        <f t="shared" si="30"/>
        <v>28511821.723544944</v>
      </c>
      <c r="O107" s="16">
        <f t="shared" si="31"/>
        <v>23801209.353308864</v>
      </c>
      <c r="P107" s="16">
        <f t="shared" si="32"/>
        <v>-10458825.9512011</v>
      </c>
      <c r="Q107" s="16">
        <f t="shared" si="33"/>
        <v>1046980.80700682</v>
      </c>
      <c r="R107" s="16">
        <f t="shared" si="34"/>
        <v>-2904394.2270273319</v>
      </c>
      <c r="S107" s="16">
        <f t="shared" si="35"/>
        <v>30909966.364944931</v>
      </c>
    </row>
    <row r="108" spans="1:19">
      <c r="A108" s="20">
        <v>41579</v>
      </c>
      <c r="B108" s="18">
        <f>'Predicted Monthly Data'!B108</f>
        <v>30556913.865457237</v>
      </c>
      <c r="C108" s="16">
        <v>414.34</v>
      </c>
      <c r="D108" s="16">
        <v>0</v>
      </c>
      <c r="E108" s="16">
        <v>259.10000000000002</v>
      </c>
      <c r="F108" s="16">
        <v>21</v>
      </c>
      <c r="G108" s="16">
        <v>21</v>
      </c>
      <c r="H108" s="16">
        <v>1</v>
      </c>
      <c r="I108" s="16">
        <v>107</v>
      </c>
      <c r="K108" s="16">
        <f t="shared" si="27"/>
        <v>-9881751.0462702699</v>
      </c>
      <c r="L108" s="16">
        <f t="shared" si="28"/>
        <v>1262112.9125041103</v>
      </c>
      <c r="M108" s="16">
        <f t="shared" si="29"/>
        <v>0</v>
      </c>
      <c r="N108" s="16">
        <f t="shared" si="30"/>
        <v>28478847.373055112</v>
      </c>
      <c r="O108" s="16">
        <f t="shared" si="31"/>
        <v>22719336.200885732</v>
      </c>
      <c r="P108" s="16">
        <f t="shared" si="32"/>
        <v>-9549362.8250096999</v>
      </c>
      <c r="Q108" s="16">
        <f t="shared" si="33"/>
        <v>1046980.80700682</v>
      </c>
      <c r="R108" s="16">
        <f t="shared" si="34"/>
        <v>-2931794.1725653256</v>
      </c>
      <c r="S108" s="16">
        <f t="shared" si="35"/>
        <v>31144369.249606475</v>
      </c>
    </row>
    <row r="109" spans="1:19">
      <c r="A109" s="17">
        <v>41609</v>
      </c>
      <c r="B109" s="18">
        <f>'Predicted Monthly Data'!B109</f>
        <v>27592562.507682629</v>
      </c>
      <c r="C109" s="16">
        <v>630.9</v>
      </c>
      <c r="D109" s="16">
        <v>0</v>
      </c>
      <c r="E109" s="16">
        <v>257.89999999999998</v>
      </c>
      <c r="F109" s="16">
        <v>20</v>
      </c>
      <c r="G109" s="16">
        <v>22</v>
      </c>
      <c r="H109" s="16">
        <v>0</v>
      </c>
      <c r="I109" s="16">
        <v>108</v>
      </c>
      <c r="K109" s="16">
        <f t="shared" si="27"/>
        <v>-9881751.0462702699</v>
      </c>
      <c r="L109" s="16">
        <f t="shared" si="28"/>
        <v>1921772.0627958758</v>
      </c>
      <c r="M109" s="16">
        <f t="shared" si="29"/>
        <v>0</v>
      </c>
      <c r="N109" s="16">
        <f t="shared" si="30"/>
        <v>28346949.971095763</v>
      </c>
      <c r="O109" s="16">
        <f t="shared" si="31"/>
        <v>21637463.048462603</v>
      </c>
      <c r="P109" s="16">
        <f t="shared" si="32"/>
        <v>-10004094.3881054</v>
      </c>
      <c r="Q109" s="16">
        <f t="shared" si="33"/>
        <v>0</v>
      </c>
      <c r="R109" s="16">
        <f t="shared" si="34"/>
        <v>-2959194.1181033193</v>
      </c>
      <c r="S109" s="16">
        <f t="shared" si="35"/>
        <v>29061145.529875249</v>
      </c>
    </row>
    <row r="110" spans="1:19">
      <c r="A110" s="20">
        <v>41640</v>
      </c>
      <c r="B110" s="18"/>
      <c r="C110" s="16">
        <v>716.23</v>
      </c>
      <c r="D110" s="16">
        <v>0</v>
      </c>
      <c r="E110" s="16">
        <v>255.45955451374309</v>
      </c>
      <c r="F110" s="16">
        <v>22</v>
      </c>
      <c r="G110" s="16">
        <v>23</v>
      </c>
      <c r="H110" s="16">
        <v>0</v>
      </c>
      <c r="I110" s="16">
        <v>109</v>
      </c>
      <c r="K110" s="16">
        <f t="shared" si="27"/>
        <v>-9881751.0462702699</v>
      </c>
      <c r="L110" s="16">
        <f t="shared" si="28"/>
        <v>2181694.0950012528</v>
      </c>
      <c r="M110" s="16">
        <f t="shared" si="29"/>
        <v>0</v>
      </c>
      <c r="N110" s="16">
        <f t="shared" si="30"/>
        <v>28078709.621711854</v>
      </c>
      <c r="O110" s="16">
        <f t="shared" si="31"/>
        <v>23801209.353308864</v>
      </c>
      <c r="P110" s="16">
        <f t="shared" si="32"/>
        <v>-10458825.9512011</v>
      </c>
      <c r="Q110" s="16">
        <f t="shared" si="33"/>
        <v>0</v>
      </c>
      <c r="R110" s="16">
        <f t="shared" si="34"/>
        <v>-2986594.063641313</v>
      </c>
      <c r="S110" s="16">
        <f t="shared" si="35"/>
        <v>30734442.008909281</v>
      </c>
    </row>
    <row r="111" spans="1:19" ht="15.75">
      <c r="A111" s="17">
        <v>41671</v>
      </c>
      <c r="B111" s="21"/>
      <c r="C111" s="16">
        <v>650.25</v>
      </c>
      <c r="D111" s="16">
        <v>0</v>
      </c>
      <c r="E111" s="16">
        <v>252.01712131714086</v>
      </c>
      <c r="F111" s="16">
        <v>19</v>
      </c>
      <c r="G111" s="16">
        <v>20</v>
      </c>
      <c r="H111" s="16">
        <v>0</v>
      </c>
      <c r="I111" s="16">
        <v>110</v>
      </c>
      <c r="K111" s="16">
        <f t="shared" si="27"/>
        <v>-9881751.0462702699</v>
      </c>
      <c r="L111" s="16">
        <f t="shared" si="28"/>
        <v>1980713.7166476753</v>
      </c>
      <c r="M111" s="16">
        <f t="shared" si="29"/>
        <v>0</v>
      </c>
      <c r="N111" s="16">
        <f t="shared" si="30"/>
        <v>27700336.292503159</v>
      </c>
      <c r="O111" s="16">
        <f t="shared" si="31"/>
        <v>20555589.896039471</v>
      </c>
      <c r="P111" s="16">
        <f t="shared" si="32"/>
        <v>-9094631.2619139999</v>
      </c>
      <c r="Q111" s="16">
        <f t="shared" si="33"/>
        <v>0</v>
      </c>
      <c r="R111" s="16">
        <f t="shared" si="34"/>
        <v>-3013994.0091793067</v>
      </c>
      <c r="S111" s="16">
        <f t="shared" si="35"/>
        <v>28246263.587826733</v>
      </c>
    </row>
    <row r="112" spans="1:19">
      <c r="A112" s="20">
        <v>41699</v>
      </c>
      <c r="B112" s="22"/>
      <c r="C112" s="16">
        <v>533.91</v>
      </c>
      <c r="D112" s="16">
        <v>0.22</v>
      </c>
      <c r="E112" s="16">
        <v>249.94276816155806</v>
      </c>
      <c r="F112" s="16">
        <v>21</v>
      </c>
      <c r="G112" s="16">
        <v>21</v>
      </c>
      <c r="H112" s="16">
        <v>1</v>
      </c>
      <c r="I112" s="16">
        <v>111</v>
      </c>
      <c r="K112" s="16">
        <f t="shared" si="27"/>
        <v>-9881751.0462702699</v>
      </c>
      <c r="L112" s="16">
        <f t="shared" si="28"/>
        <v>1626332.7342642988</v>
      </c>
      <c r="M112" s="16">
        <f t="shared" si="29"/>
        <v>3787.0144700140058</v>
      </c>
      <c r="N112" s="16">
        <f t="shared" si="30"/>
        <v>27472334.799196877</v>
      </c>
      <c r="O112" s="16">
        <f t="shared" si="31"/>
        <v>22719336.200885732</v>
      </c>
      <c r="P112" s="16">
        <f t="shared" si="32"/>
        <v>-9549362.8250096999</v>
      </c>
      <c r="Q112" s="16">
        <f t="shared" si="33"/>
        <v>1046980.80700682</v>
      </c>
      <c r="R112" s="16">
        <f t="shared" si="34"/>
        <v>-3041393.9547173004</v>
      </c>
      <c r="S112" s="16">
        <f t="shared" si="35"/>
        <v>30396263.729826476</v>
      </c>
    </row>
    <row r="113" spans="1:19">
      <c r="A113" s="17">
        <v>41730</v>
      </c>
      <c r="B113" s="22"/>
      <c r="C113" s="16">
        <v>312.88</v>
      </c>
      <c r="D113" s="16">
        <v>0.32</v>
      </c>
      <c r="E113" s="16">
        <v>253.07803277187423</v>
      </c>
      <c r="F113" s="16">
        <v>20</v>
      </c>
      <c r="G113" s="16">
        <v>22</v>
      </c>
      <c r="H113" s="16">
        <v>1</v>
      </c>
      <c r="I113" s="16">
        <v>112</v>
      </c>
      <c r="K113" s="16">
        <f t="shared" si="27"/>
        <v>-9881751.0462702699</v>
      </c>
      <c r="L113" s="16">
        <f t="shared" si="28"/>
        <v>953057.60502072226</v>
      </c>
      <c r="M113" s="16">
        <f t="shared" si="29"/>
        <v>5508.3846836567354</v>
      </c>
      <c r="N113" s="16">
        <f t="shared" si="30"/>
        <v>27816945.84632669</v>
      </c>
      <c r="O113" s="16">
        <f t="shared" si="31"/>
        <v>21637463.048462603</v>
      </c>
      <c r="P113" s="16">
        <f t="shared" si="32"/>
        <v>-10004094.3881054</v>
      </c>
      <c r="Q113" s="16">
        <f t="shared" si="33"/>
        <v>1046980.80700682</v>
      </c>
      <c r="R113" s="16">
        <f t="shared" si="34"/>
        <v>-3068793.9002552945</v>
      </c>
      <c r="S113" s="16">
        <f t="shared" si="35"/>
        <v>28505316.356869526</v>
      </c>
    </row>
    <row r="114" spans="1:19">
      <c r="A114" s="20">
        <v>41760</v>
      </c>
      <c r="B114" s="22"/>
      <c r="C114" s="16">
        <v>145.96</v>
      </c>
      <c r="D114" s="16">
        <v>16.98</v>
      </c>
      <c r="E114" s="16">
        <v>260.16329066083131</v>
      </c>
      <c r="F114" s="16">
        <v>21</v>
      </c>
      <c r="G114" s="16">
        <v>22</v>
      </c>
      <c r="H114" s="16">
        <v>1</v>
      </c>
      <c r="I114" s="16">
        <v>113</v>
      </c>
      <c r="K114" s="16">
        <f t="shared" si="27"/>
        <v>-9881751.0462702699</v>
      </c>
      <c r="L114" s="16">
        <f t="shared" si="28"/>
        <v>444605.88094101456</v>
      </c>
      <c r="M114" s="16">
        <f t="shared" si="29"/>
        <v>292288.66227653553</v>
      </c>
      <c r="N114" s="16">
        <f t="shared" si="30"/>
        <v>28595718.436131179</v>
      </c>
      <c r="O114" s="16">
        <f t="shared" si="31"/>
        <v>22719336.200885732</v>
      </c>
      <c r="P114" s="16">
        <f t="shared" si="32"/>
        <v>-10004094.3881054</v>
      </c>
      <c r="Q114" s="16">
        <f t="shared" si="33"/>
        <v>1046980.80700682</v>
      </c>
      <c r="R114" s="16">
        <f t="shared" si="34"/>
        <v>-3096193.8457932882</v>
      </c>
      <c r="S114" s="16">
        <f t="shared" si="35"/>
        <v>30116890.707072329</v>
      </c>
    </row>
    <row r="115" spans="1:19">
      <c r="A115" s="17">
        <v>41791</v>
      </c>
      <c r="B115" s="22"/>
      <c r="C115" s="16">
        <v>30.95</v>
      </c>
      <c r="D115" s="16">
        <v>59.64</v>
      </c>
      <c r="E115" s="16">
        <v>266.38891199250662</v>
      </c>
      <c r="F115" s="16">
        <v>21</v>
      </c>
      <c r="G115" s="16">
        <v>21</v>
      </c>
      <c r="H115" s="16">
        <v>0</v>
      </c>
      <c r="I115" s="16">
        <v>114</v>
      </c>
      <c r="K115" s="16">
        <f t="shared" si="27"/>
        <v>-9881751.0462702699</v>
      </c>
      <c r="L115" s="16">
        <f t="shared" si="28"/>
        <v>94276.185359854746</v>
      </c>
      <c r="M115" s="16">
        <f t="shared" si="29"/>
        <v>1026625.1954165241</v>
      </c>
      <c r="N115" s="16">
        <f t="shared" si="30"/>
        <v>29280004.50215672</v>
      </c>
      <c r="O115" s="16">
        <f t="shared" si="31"/>
        <v>22719336.200885732</v>
      </c>
      <c r="P115" s="16">
        <f t="shared" si="32"/>
        <v>-9549362.8250096999</v>
      </c>
      <c r="Q115" s="16">
        <f t="shared" si="33"/>
        <v>0</v>
      </c>
      <c r="R115" s="16">
        <f t="shared" si="34"/>
        <v>-3123593.7913312819</v>
      </c>
      <c r="S115" s="16">
        <f t="shared" si="35"/>
        <v>30565534.42120757</v>
      </c>
    </row>
    <row r="116" spans="1:19">
      <c r="A116" s="20">
        <v>41821</v>
      </c>
      <c r="B116" s="22"/>
      <c r="C116" s="16">
        <v>6</v>
      </c>
      <c r="D116" s="16">
        <v>109.95</v>
      </c>
      <c r="E116" s="16">
        <v>270.43773174639057</v>
      </c>
      <c r="F116" s="16">
        <v>22</v>
      </c>
      <c r="G116" s="16">
        <v>23</v>
      </c>
      <c r="H116" s="16">
        <v>0</v>
      </c>
      <c r="I116" s="16">
        <v>115</v>
      </c>
      <c r="K116" s="16">
        <f t="shared" si="27"/>
        <v>-9881751.0462702699</v>
      </c>
      <c r="L116" s="16">
        <f t="shared" si="28"/>
        <v>18276.481814511422</v>
      </c>
      <c r="M116" s="16">
        <f t="shared" si="29"/>
        <v>1892646.5499001816</v>
      </c>
      <c r="N116" s="16">
        <f t="shared" si="30"/>
        <v>29725028.507605858</v>
      </c>
      <c r="O116" s="16">
        <f t="shared" si="31"/>
        <v>23801209.353308864</v>
      </c>
      <c r="P116" s="16">
        <f t="shared" si="32"/>
        <v>-10458825.9512011</v>
      </c>
      <c r="Q116" s="16">
        <f t="shared" si="33"/>
        <v>0</v>
      </c>
      <c r="R116" s="16">
        <f t="shared" si="34"/>
        <v>-3150993.7368692756</v>
      </c>
      <c r="S116" s="16">
        <f t="shared" si="35"/>
        <v>31945590.158288777</v>
      </c>
    </row>
    <row r="117" spans="1:19">
      <c r="A117" s="17">
        <v>41852</v>
      </c>
      <c r="B117" s="22"/>
      <c r="C117" s="16">
        <v>11.72</v>
      </c>
      <c r="D117" s="16">
        <v>76.849999999999994</v>
      </c>
      <c r="E117" s="16">
        <v>271.14479992248306</v>
      </c>
      <c r="F117" s="16">
        <v>20</v>
      </c>
      <c r="G117" s="16">
        <v>21</v>
      </c>
      <c r="H117" s="16">
        <v>0</v>
      </c>
      <c r="I117" s="16">
        <v>116</v>
      </c>
      <c r="K117" s="16">
        <f t="shared" si="27"/>
        <v>-9881751.0462702699</v>
      </c>
      <c r="L117" s="16">
        <f t="shared" si="28"/>
        <v>35700.061144345644</v>
      </c>
      <c r="M117" s="16">
        <f t="shared" si="29"/>
        <v>1322873.0091844378</v>
      </c>
      <c r="N117" s="16">
        <f t="shared" si="30"/>
        <v>29802745.55380147</v>
      </c>
      <c r="O117" s="16">
        <f t="shared" si="31"/>
        <v>21637463.048462603</v>
      </c>
      <c r="P117" s="16">
        <f t="shared" si="32"/>
        <v>-9549362.8250096999</v>
      </c>
      <c r="Q117" s="16">
        <f t="shared" si="33"/>
        <v>0</v>
      </c>
      <c r="R117" s="16">
        <f t="shared" si="34"/>
        <v>-3178393.6824072693</v>
      </c>
      <c r="S117" s="16">
        <f t="shared" si="35"/>
        <v>30189274.118905611</v>
      </c>
    </row>
    <row r="118" spans="1:19">
      <c r="A118" s="20">
        <v>41883</v>
      </c>
      <c r="B118" s="23"/>
      <c r="C118" s="16">
        <v>72.849999999999994</v>
      </c>
      <c r="D118" s="16">
        <v>24.35</v>
      </c>
      <c r="E118" s="16">
        <v>268.3609050660508</v>
      </c>
      <c r="F118" s="16">
        <v>21</v>
      </c>
      <c r="G118" s="16">
        <v>22</v>
      </c>
      <c r="H118" s="16">
        <v>1</v>
      </c>
      <c r="I118" s="16">
        <v>117</v>
      </c>
      <c r="K118" s="16">
        <f t="shared" si="27"/>
        <v>-9881751.0462702699</v>
      </c>
      <c r="L118" s="16">
        <f t="shared" si="28"/>
        <v>221906.95003119283</v>
      </c>
      <c r="M118" s="16">
        <f t="shared" si="29"/>
        <v>419153.64702200476</v>
      </c>
      <c r="N118" s="16">
        <f t="shared" si="30"/>
        <v>29496755.138058636</v>
      </c>
      <c r="O118" s="16">
        <f t="shared" si="31"/>
        <v>22719336.200885732</v>
      </c>
      <c r="P118" s="16">
        <f t="shared" si="32"/>
        <v>-10004094.3881054</v>
      </c>
      <c r="Q118" s="16">
        <f t="shared" si="33"/>
        <v>1046980.80700682</v>
      </c>
      <c r="R118" s="16">
        <f t="shared" si="34"/>
        <v>-3205793.6279452629</v>
      </c>
      <c r="S118" s="16">
        <f t="shared" si="35"/>
        <v>30812493.680683453</v>
      </c>
    </row>
    <row r="119" spans="1:19">
      <c r="A119" s="17">
        <v>41913</v>
      </c>
      <c r="B119" s="23"/>
      <c r="C119" s="16">
        <v>241.64</v>
      </c>
      <c r="D119" s="16">
        <v>3.42</v>
      </c>
      <c r="E119" s="16">
        <v>263.55427879590445</v>
      </c>
      <c r="F119" s="16">
        <v>22</v>
      </c>
      <c r="G119" s="16">
        <v>23</v>
      </c>
      <c r="H119" s="16">
        <v>1</v>
      </c>
      <c r="I119" s="16">
        <v>118</v>
      </c>
      <c r="K119" s="16">
        <f t="shared" si="27"/>
        <v>-9881751.0462702699</v>
      </c>
      <c r="L119" s="16">
        <f t="shared" si="28"/>
        <v>736054.84427642322</v>
      </c>
      <c r="M119" s="16">
        <f t="shared" si="29"/>
        <v>58870.861306581362</v>
      </c>
      <c r="N119" s="16">
        <f t="shared" si="30"/>
        <v>28968437.20704044</v>
      </c>
      <c r="O119" s="16">
        <f t="shared" si="31"/>
        <v>23801209.353308864</v>
      </c>
      <c r="P119" s="16">
        <f t="shared" si="32"/>
        <v>-10458825.9512011</v>
      </c>
      <c r="Q119" s="16">
        <f t="shared" si="33"/>
        <v>1046980.80700682</v>
      </c>
      <c r="R119" s="16">
        <f t="shared" si="34"/>
        <v>-3233193.5734832566</v>
      </c>
      <c r="S119" s="16">
        <f t="shared" si="35"/>
        <v>31037782.501984499</v>
      </c>
    </row>
    <row r="120" spans="1:19">
      <c r="A120" s="20">
        <v>41944</v>
      </c>
      <c r="B120" s="23"/>
      <c r="C120" s="16">
        <v>414.34</v>
      </c>
      <c r="D120" s="16">
        <v>0</v>
      </c>
      <c r="E120" s="16">
        <v>260.82368414456897</v>
      </c>
      <c r="F120" s="16">
        <v>20</v>
      </c>
      <c r="G120" s="16">
        <v>20</v>
      </c>
      <c r="H120" s="16">
        <v>1</v>
      </c>
      <c r="I120" s="16">
        <v>119</v>
      </c>
      <c r="K120" s="16">
        <f t="shared" si="27"/>
        <v>-9881751.0462702699</v>
      </c>
      <c r="L120" s="16">
        <f t="shared" si="28"/>
        <v>1262112.9125041103</v>
      </c>
      <c r="M120" s="16">
        <f t="shared" si="29"/>
        <v>0</v>
      </c>
      <c r="N120" s="16">
        <f t="shared" si="30"/>
        <v>28668305.256777745</v>
      </c>
      <c r="O120" s="16">
        <f t="shared" si="31"/>
        <v>21637463.048462603</v>
      </c>
      <c r="P120" s="16">
        <f t="shared" si="32"/>
        <v>-9094631.2619139999</v>
      </c>
      <c r="Q120" s="16">
        <f t="shared" si="33"/>
        <v>1046980.80700682</v>
      </c>
      <c r="R120" s="16">
        <f t="shared" si="34"/>
        <v>-3260593.5190212503</v>
      </c>
      <c r="S120" s="16">
        <f t="shared" si="35"/>
        <v>30377886.197545759</v>
      </c>
    </row>
    <row r="121" spans="1:19">
      <c r="A121" s="17">
        <v>41974</v>
      </c>
      <c r="B121" s="23"/>
      <c r="C121" s="16">
        <v>630.9</v>
      </c>
      <c r="D121" s="16">
        <v>0</v>
      </c>
      <c r="E121" s="16">
        <v>259.50802090694742</v>
      </c>
      <c r="F121" s="16">
        <v>21</v>
      </c>
      <c r="G121" s="16">
        <v>23</v>
      </c>
      <c r="H121" s="16">
        <v>0</v>
      </c>
      <c r="I121" s="16">
        <v>120</v>
      </c>
      <c r="K121" s="16">
        <f t="shared" si="27"/>
        <v>-9881751.0462702699</v>
      </c>
      <c r="L121" s="16">
        <f t="shared" si="28"/>
        <v>1921772.0627958758</v>
      </c>
      <c r="M121" s="16">
        <f t="shared" si="29"/>
        <v>0</v>
      </c>
      <c r="N121" s="16">
        <f t="shared" si="30"/>
        <v>28523694.787697993</v>
      </c>
      <c r="O121" s="16">
        <f t="shared" si="31"/>
        <v>22719336.200885732</v>
      </c>
      <c r="P121" s="16">
        <f t="shared" si="32"/>
        <v>-10458825.9512011</v>
      </c>
      <c r="Q121" s="16">
        <f t="shared" si="33"/>
        <v>0</v>
      </c>
      <c r="R121" s="16">
        <f t="shared" si="34"/>
        <v>-3287993.464559244</v>
      </c>
      <c r="S121" s="16">
        <f t="shared" si="35"/>
        <v>29536232.589348979</v>
      </c>
    </row>
    <row r="122" spans="1:19">
      <c r="A122" s="20">
        <v>42005</v>
      </c>
      <c r="B122" s="23"/>
      <c r="C122" s="16">
        <v>716.23</v>
      </c>
      <c r="D122" s="16">
        <v>0</v>
      </c>
      <c r="E122" s="16">
        <v>259.03598827693548</v>
      </c>
      <c r="F122" s="16">
        <v>21</v>
      </c>
      <c r="G122" s="16">
        <v>22</v>
      </c>
      <c r="H122" s="16">
        <v>0</v>
      </c>
      <c r="I122" s="16">
        <v>121</v>
      </c>
      <c r="K122" s="16">
        <f t="shared" si="27"/>
        <v>-9881751.0462702699</v>
      </c>
      <c r="L122" s="16">
        <f t="shared" si="28"/>
        <v>2181694.0950012528</v>
      </c>
      <c r="M122" s="16">
        <f t="shared" si="29"/>
        <v>0</v>
      </c>
      <c r="N122" s="16">
        <f t="shared" si="30"/>
        <v>28471811.556415819</v>
      </c>
      <c r="O122" s="16">
        <f t="shared" si="31"/>
        <v>22719336.200885732</v>
      </c>
      <c r="P122" s="16">
        <f t="shared" si="32"/>
        <v>-10004094.3881054</v>
      </c>
      <c r="Q122" s="16">
        <f t="shared" si="33"/>
        <v>0</v>
      </c>
      <c r="R122" s="16">
        <f t="shared" si="34"/>
        <v>-3315393.4100972377</v>
      </c>
      <c r="S122" s="16">
        <f t="shared" si="35"/>
        <v>30171603.007829901</v>
      </c>
    </row>
    <row r="123" spans="1:19">
      <c r="A123" s="17">
        <v>42036</v>
      </c>
      <c r="B123" s="23"/>
      <c r="C123" s="16">
        <v>650.25</v>
      </c>
      <c r="D123" s="16">
        <v>0</v>
      </c>
      <c r="E123" s="16">
        <v>255.54536101558085</v>
      </c>
      <c r="F123" s="16">
        <v>19</v>
      </c>
      <c r="G123" s="16">
        <v>20</v>
      </c>
      <c r="H123" s="16">
        <v>0</v>
      </c>
      <c r="I123" s="16">
        <v>122</v>
      </c>
      <c r="K123" s="16">
        <f t="shared" si="27"/>
        <v>-9881751.0462702699</v>
      </c>
      <c r="L123" s="16">
        <f t="shared" si="28"/>
        <v>1980713.7166476753</v>
      </c>
      <c r="M123" s="16">
        <f t="shared" si="29"/>
        <v>0</v>
      </c>
      <c r="N123" s="16">
        <f t="shared" si="30"/>
        <v>28088141.000598203</v>
      </c>
      <c r="O123" s="16">
        <f t="shared" si="31"/>
        <v>20555589.896039471</v>
      </c>
      <c r="P123" s="16">
        <f t="shared" si="32"/>
        <v>-9094631.2619139999</v>
      </c>
      <c r="Q123" s="16">
        <f t="shared" si="33"/>
        <v>0</v>
      </c>
      <c r="R123" s="16">
        <f t="shared" si="34"/>
        <v>-3342793.3556352314</v>
      </c>
      <c r="S123" s="16">
        <f t="shared" si="35"/>
        <v>28305268.949465849</v>
      </c>
    </row>
    <row r="124" spans="1:19">
      <c r="A124" s="20">
        <v>42064</v>
      </c>
      <c r="C124" s="16">
        <v>533.91</v>
      </c>
      <c r="D124" s="16">
        <v>0.22</v>
      </c>
      <c r="E124" s="16">
        <v>253.44196691581988</v>
      </c>
      <c r="F124" s="16">
        <v>22</v>
      </c>
      <c r="G124" s="16">
        <v>22</v>
      </c>
      <c r="H124" s="16">
        <v>1</v>
      </c>
      <c r="I124" s="16">
        <v>123</v>
      </c>
      <c r="K124" s="16">
        <f t="shared" si="27"/>
        <v>-9881751.0462702699</v>
      </c>
      <c r="L124" s="16">
        <f t="shared" si="28"/>
        <v>1626332.7342642988</v>
      </c>
      <c r="M124" s="16">
        <f t="shared" si="29"/>
        <v>3787.0144700140058</v>
      </c>
      <c r="N124" s="16">
        <f t="shared" si="30"/>
        <v>27856947.486385632</v>
      </c>
      <c r="O124" s="16">
        <f t="shared" si="31"/>
        <v>23801209.353308864</v>
      </c>
      <c r="P124" s="16">
        <f t="shared" si="32"/>
        <v>-10004094.3881054</v>
      </c>
      <c r="Q124" s="16">
        <f t="shared" si="33"/>
        <v>1046980.80700682</v>
      </c>
      <c r="R124" s="16">
        <f t="shared" si="34"/>
        <v>-3370193.301173225</v>
      </c>
      <c r="S124" s="16">
        <f t="shared" si="35"/>
        <v>31079218.65988674</v>
      </c>
    </row>
    <row r="125" spans="1:19">
      <c r="A125" s="17">
        <v>42095</v>
      </c>
      <c r="C125" s="16">
        <v>312.88</v>
      </c>
      <c r="D125" s="16">
        <v>0.32</v>
      </c>
      <c r="E125" s="16">
        <v>256.62112523068049</v>
      </c>
      <c r="F125" s="16">
        <v>20</v>
      </c>
      <c r="G125" s="16">
        <v>22</v>
      </c>
      <c r="H125" s="16">
        <v>1</v>
      </c>
      <c r="I125" s="16">
        <v>124</v>
      </c>
      <c r="K125" s="16">
        <f t="shared" si="27"/>
        <v>-9881751.0462702699</v>
      </c>
      <c r="L125" s="16">
        <f t="shared" si="28"/>
        <v>953057.60502072226</v>
      </c>
      <c r="M125" s="16">
        <f t="shared" si="29"/>
        <v>5508.3846836567354</v>
      </c>
      <c r="N125" s="16">
        <f t="shared" si="30"/>
        <v>28206383.088175267</v>
      </c>
      <c r="O125" s="16">
        <f t="shared" si="31"/>
        <v>21637463.048462603</v>
      </c>
      <c r="P125" s="16">
        <f t="shared" si="32"/>
        <v>-10004094.3881054</v>
      </c>
      <c r="Q125" s="16">
        <f t="shared" si="33"/>
        <v>1046980.80700682</v>
      </c>
      <c r="R125" s="16">
        <f t="shared" si="34"/>
        <v>-3397593.2467112187</v>
      </c>
      <c r="S125" s="16">
        <f t="shared" si="35"/>
        <v>28565954.25226219</v>
      </c>
    </row>
    <row r="126" spans="1:19">
      <c r="A126" s="20">
        <v>42125</v>
      </c>
      <c r="C126" s="16">
        <v>145.96</v>
      </c>
      <c r="D126" s="16">
        <v>16.98</v>
      </c>
      <c r="E126" s="16">
        <v>263.80557673008298</v>
      </c>
      <c r="F126" s="16">
        <v>20</v>
      </c>
      <c r="G126" s="16">
        <v>21</v>
      </c>
      <c r="H126" s="16">
        <v>1</v>
      </c>
      <c r="I126" s="16">
        <v>125</v>
      </c>
      <c r="K126" s="16">
        <f t="shared" si="27"/>
        <v>-9881751.0462702699</v>
      </c>
      <c r="L126" s="16">
        <f t="shared" si="28"/>
        <v>444605.88094101456</v>
      </c>
      <c r="M126" s="16">
        <f t="shared" si="29"/>
        <v>292288.66227653553</v>
      </c>
      <c r="N126" s="16">
        <f t="shared" si="30"/>
        <v>28996058.494237021</v>
      </c>
      <c r="O126" s="16">
        <f t="shared" si="31"/>
        <v>21637463.048462603</v>
      </c>
      <c r="P126" s="16">
        <f t="shared" si="32"/>
        <v>-9549362.8250096999</v>
      </c>
      <c r="Q126" s="16">
        <f t="shared" si="33"/>
        <v>1046980.80700682</v>
      </c>
      <c r="R126" s="16">
        <f t="shared" si="34"/>
        <v>-3424993.1922492124</v>
      </c>
      <c r="S126" s="16">
        <f t="shared" si="35"/>
        <v>29561289.829394817</v>
      </c>
    </row>
    <row r="127" spans="1:19">
      <c r="A127" s="17">
        <v>42156</v>
      </c>
      <c r="C127" s="16">
        <v>30.95</v>
      </c>
      <c r="D127" s="16">
        <v>59.64</v>
      </c>
      <c r="E127" s="16">
        <v>270.11835676040175</v>
      </c>
      <c r="F127" s="16">
        <v>22</v>
      </c>
      <c r="G127" s="16">
        <v>22</v>
      </c>
      <c r="H127" s="16">
        <v>0</v>
      </c>
      <c r="I127" s="16">
        <v>126</v>
      </c>
      <c r="K127" s="16">
        <f t="shared" si="27"/>
        <v>-9881751.0462702699</v>
      </c>
      <c r="L127" s="16">
        <f t="shared" si="28"/>
        <v>94276.185359854746</v>
      </c>
      <c r="M127" s="16">
        <f t="shared" si="29"/>
        <v>1026625.1954165241</v>
      </c>
      <c r="N127" s="16">
        <f t="shared" si="30"/>
        <v>29689924.565186918</v>
      </c>
      <c r="O127" s="16">
        <f t="shared" si="31"/>
        <v>23801209.353308864</v>
      </c>
      <c r="P127" s="16">
        <f t="shared" si="32"/>
        <v>-10004094.3881054</v>
      </c>
      <c r="Q127" s="16">
        <f t="shared" si="33"/>
        <v>0</v>
      </c>
      <c r="R127" s="16">
        <f t="shared" si="34"/>
        <v>-3452393.1377872061</v>
      </c>
      <c r="S127" s="16">
        <f t="shared" si="35"/>
        <v>31273796.727109283</v>
      </c>
    </row>
    <row r="128" spans="1:19">
      <c r="A128" s="20">
        <v>42186</v>
      </c>
      <c r="C128" s="16">
        <v>6</v>
      </c>
      <c r="D128" s="16">
        <v>109.95</v>
      </c>
      <c r="E128" s="16">
        <v>274.22385999084008</v>
      </c>
      <c r="F128" s="16">
        <v>22</v>
      </c>
      <c r="G128" s="16">
        <v>23</v>
      </c>
      <c r="H128" s="16">
        <v>0</v>
      </c>
      <c r="I128" s="16">
        <v>127</v>
      </c>
      <c r="K128" s="16">
        <f t="shared" si="27"/>
        <v>-9881751.0462702699</v>
      </c>
      <c r="L128" s="16">
        <f t="shared" si="28"/>
        <v>18276.481814511422</v>
      </c>
      <c r="M128" s="16">
        <f t="shared" si="29"/>
        <v>1892646.5499001816</v>
      </c>
      <c r="N128" s="16">
        <f t="shared" si="30"/>
        <v>30141178.906712346</v>
      </c>
      <c r="O128" s="16">
        <f t="shared" si="31"/>
        <v>23801209.353308864</v>
      </c>
      <c r="P128" s="16">
        <f t="shared" si="32"/>
        <v>-10458825.9512011</v>
      </c>
      <c r="Q128" s="16">
        <f t="shared" si="33"/>
        <v>0</v>
      </c>
      <c r="R128" s="16">
        <f t="shared" si="34"/>
        <v>-3479793.0833251998</v>
      </c>
      <c r="S128" s="16">
        <f t="shared" si="35"/>
        <v>32032941.21093934</v>
      </c>
    </row>
    <row r="129" spans="1:19">
      <c r="A129" s="17">
        <v>42217</v>
      </c>
      <c r="C129" s="16">
        <v>11.72</v>
      </c>
      <c r="D129" s="16">
        <v>76.849999999999994</v>
      </c>
      <c r="E129" s="16">
        <v>274.94082712139789</v>
      </c>
      <c r="F129" s="16">
        <v>20</v>
      </c>
      <c r="G129" s="16">
        <v>21</v>
      </c>
      <c r="H129" s="16">
        <v>0</v>
      </c>
      <c r="I129" s="16">
        <v>128</v>
      </c>
      <c r="K129" s="16">
        <f t="shared" si="27"/>
        <v>-9881751.0462702699</v>
      </c>
      <c r="L129" s="16">
        <f t="shared" si="28"/>
        <v>35700.061144345644</v>
      </c>
      <c r="M129" s="16">
        <f t="shared" si="29"/>
        <v>1322873.0091844378</v>
      </c>
      <c r="N129" s="16">
        <f t="shared" si="30"/>
        <v>30219983.991554696</v>
      </c>
      <c r="O129" s="16">
        <f t="shared" si="31"/>
        <v>21637463.048462603</v>
      </c>
      <c r="P129" s="16">
        <f t="shared" si="32"/>
        <v>-9549362.8250096999</v>
      </c>
      <c r="Q129" s="16">
        <f t="shared" si="33"/>
        <v>0</v>
      </c>
      <c r="R129" s="16">
        <f t="shared" si="34"/>
        <v>-3507193.0288631935</v>
      </c>
      <c r="S129" s="16">
        <f t="shared" si="35"/>
        <v>30277713.210202917</v>
      </c>
    </row>
    <row r="130" spans="1:19">
      <c r="A130" s="20">
        <v>42248</v>
      </c>
      <c r="C130" s="16">
        <v>72.849999999999994</v>
      </c>
      <c r="D130" s="16">
        <v>24.35</v>
      </c>
      <c r="E130" s="16">
        <v>272.11795773697554</v>
      </c>
      <c r="F130" s="16">
        <v>21</v>
      </c>
      <c r="G130" s="16">
        <v>22</v>
      </c>
      <c r="H130" s="16">
        <v>1</v>
      </c>
      <c r="I130" s="16">
        <v>129</v>
      </c>
      <c r="K130" s="16">
        <f t="shared" si="27"/>
        <v>-9881751.0462702699</v>
      </c>
      <c r="L130" s="16">
        <f t="shared" si="28"/>
        <v>221906.95003119283</v>
      </c>
      <c r="M130" s="16">
        <f t="shared" si="29"/>
        <v>419153.64702200476</v>
      </c>
      <c r="N130" s="16">
        <f t="shared" si="30"/>
        <v>29909709.709991463</v>
      </c>
      <c r="O130" s="16">
        <f t="shared" si="31"/>
        <v>22719336.200885732</v>
      </c>
      <c r="P130" s="16">
        <f t="shared" si="32"/>
        <v>-10004094.3881054</v>
      </c>
      <c r="Q130" s="16">
        <f t="shared" si="33"/>
        <v>1046980.80700682</v>
      </c>
      <c r="R130" s="16">
        <f t="shared" si="34"/>
        <v>-3534592.9744011872</v>
      </c>
      <c r="S130" s="16">
        <f t="shared" ref="S130:S133" si="36">SUM(K130:R130)</f>
        <v>30896648.906160351</v>
      </c>
    </row>
    <row r="131" spans="1:19">
      <c r="A131" s="17">
        <v>42278</v>
      </c>
      <c r="C131" s="16">
        <v>241.64</v>
      </c>
      <c r="D131" s="16">
        <v>3.42</v>
      </c>
      <c r="E131" s="16">
        <v>267.24403869904717</v>
      </c>
      <c r="F131" s="16">
        <v>21</v>
      </c>
      <c r="G131" s="16">
        <v>22</v>
      </c>
      <c r="H131" s="16">
        <v>1</v>
      </c>
      <c r="I131" s="16">
        <v>130</v>
      </c>
      <c r="K131" s="16">
        <f t="shared" si="27"/>
        <v>-9881751.0462702699</v>
      </c>
      <c r="L131" s="16">
        <f t="shared" si="28"/>
        <v>736054.84427642322</v>
      </c>
      <c r="M131" s="16">
        <f t="shared" si="29"/>
        <v>58870.861306581362</v>
      </c>
      <c r="N131" s="16">
        <f t="shared" si="30"/>
        <v>29373995.327939011</v>
      </c>
      <c r="O131" s="16">
        <f t="shared" si="31"/>
        <v>22719336.200885732</v>
      </c>
      <c r="P131" s="16">
        <f t="shared" si="32"/>
        <v>-10004094.3881054</v>
      </c>
      <c r="Q131" s="16">
        <f t="shared" si="33"/>
        <v>1046980.80700682</v>
      </c>
      <c r="R131" s="16">
        <f t="shared" si="34"/>
        <v>-3561992.9199391808</v>
      </c>
      <c r="S131" s="16">
        <f t="shared" si="36"/>
        <v>30487399.68709971</v>
      </c>
    </row>
    <row r="132" spans="1:19">
      <c r="A132" s="20">
        <v>42309</v>
      </c>
      <c r="C132" s="16">
        <v>414.34</v>
      </c>
      <c r="D132" s="16">
        <v>0</v>
      </c>
      <c r="E132" s="16">
        <v>264.47521572259296</v>
      </c>
      <c r="F132" s="16">
        <v>21</v>
      </c>
      <c r="G132" s="16">
        <v>21</v>
      </c>
      <c r="H132" s="16">
        <v>1</v>
      </c>
      <c r="I132" s="16">
        <v>131</v>
      </c>
      <c r="K132" s="16">
        <f t="shared" si="27"/>
        <v>-9881751.0462702699</v>
      </c>
      <c r="L132" s="16">
        <f t="shared" si="28"/>
        <v>1262112.9125041103</v>
      </c>
      <c r="M132" s="16">
        <f t="shared" si="29"/>
        <v>0</v>
      </c>
      <c r="N132" s="16">
        <f t="shared" si="30"/>
        <v>29069661.530372638</v>
      </c>
      <c r="O132" s="16">
        <f t="shared" si="31"/>
        <v>22719336.200885732</v>
      </c>
      <c r="P132" s="16">
        <f t="shared" si="32"/>
        <v>-9549362.8250096999</v>
      </c>
      <c r="Q132" s="16">
        <f t="shared" si="33"/>
        <v>1046980.80700682</v>
      </c>
      <c r="R132" s="16">
        <f t="shared" si="34"/>
        <v>-3589392.8654771745</v>
      </c>
      <c r="S132" s="16">
        <f t="shared" si="36"/>
        <v>31077584.714012161</v>
      </c>
    </row>
    <row r="133" spans="1:19">
      <c r="A133" s="17">
        <v>42339</v>
      </c>
      <c r="C133" s="16">
        <v>630.9</v>
      </c>
      <c r="D133" s="16">
        <v>0</v>
      </c>
      <c r="E133" s="16">
        <v>263.14113319964468</v>
      </c>
      <c r="F133" s="16">
        <v>21</v>
      </c>
      <c r="G133" s="16">
        <v>23</v>
      </c>
      <c r="H133" s="16">
        <v>0</v>
      </c>
      <c r="I133" s="16">
        <v>132</v>
      </c>
      <c r="K133" s="16">
        <f t="shared" si="27"/>
        <v>-9881751.0462702699</v>
      </c>
      <c r="L133" s="16">
        <f t="shared" si="28"/>
        <v>1921772.0627958758</v>
      </c>
      <c r="M133" s="16">
        <f t="shared" si="29"/>
        <v>0</v>
      </c>
      <c r="N133" s="16">
        <f t="shared" si="30"/>
        <v>28923026.514725767</v>
      </c>
      <c r="O133" s="16">
        <f t="shared" si="31"/>
        <v>22719336.200885732</v>
      </c>
      <c r="P133" s="16">
        <f t="shared" si="32"/>
        <v>-10458825.9512011</v>
      </c>
      <c r="Q133" s="16">
        <f t="shared" si="33"/>
        <v>0</v>
      </c>
      <c r="R133" s="16">
        <f t="shared" si="34"/>
        <v>-3616792.8110151682</v>
      </c>
      <c r="S133" s="16">
        <f t="shared" si="36"/>
        <v>29606764.969920829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/>
  <dimension ref="A1:D133"/>
  <sheetViews>
    <sheetView workbookViewId="0">
      <selection activeCell="D11" sqref="D11"/>
    </sheetView>
  </sheetViews>
  <sheetFormatPr defaultRowHeight="15"/>
  <cols>
    <col min="1" max="2" width="9.140625" style="16"/>
    <col min="3" max="3" width="15" style="16" customWidth="1"/>
    <col min="4" max="16384" width="9.140625" style="16"/>
  </cols>
  <sheetData>
    <row r="1" spans="1:4">
      <c r="A1" s="16" t="s">
        <v>36</v>
      </c>
      <c r="B1" s="16" t="s">
        <v>1</v>
      </c>
      <c r="C1" s="16" t="s">
        <v>37</v>
      </c>
      <c r="D1" s="16" t="s">
        <v>47</v>
      </c>
    </row>
    <row r="2" spans="1:4">
      <c r="A2" s="17">
        <v>38353</v>
      </c>
      <c r="B2" s="25">
        <f t="shared" ref="B2:B33" si="0">YEAR(A2)</f>
        <v>2005</v>
      </c>
      <c r="C2" s="18">
        <f>'Normalized Monthly Data'!B2</f>
        <v>35760520.064938888</v>
      </c>
      <c r="D2" s="16">
        <f>'Normalized Monthly Data'!S2</f>
        <v>33246174.355742313</v>
      </c>
    </row>
    <row r="3" spans="1:4">
      <c r="A3" s="17">
        <v>38384</v>
      </c>
      <c r="B3" s="25">
        <f t="shared" si="0"/>
        <v>2005</v>
      </c>
      <c r="C3" s="18">
        <f>'Normalized Monthly Data'!B3</f>
        <v>33282584.380056243</v>
      </c>
      <c r="D3" s="16">
        <f>'Normalized Monthly Data'!S3</f>
        <v>33461534.144783165</v>
      </c>
    </row>
    <row r="4" spans="1:4">
      <c r="A4" s="17">
        <v>38412</v>
      </c>
      <c r="B4" s="25">
        <f t="shared" si="0"/>
        <v>2005</v>
      </c>
      <c r="C4" s="18">
        <f>'Normalized Monthly Data'!B4</f>
        <v>35020005.949750938</v>
      </c>
      <c r="D4" s="16">
        <f>'Normalized Monthly Data'!S4</f>
        <v>33826216.601148091</v>
      </c>
    </row>
    <row r="5" spans="1:4">
      <c r="A5" s="17">
        <v>38443</v>
      </c>
      <c r="B5" s="25">
        <f t="shared" si="0"/>
        <v>2005</v>
      </c>
      <c r="C5" s="18">
        <f>'Normalized Monthly Data'!B5</f>
        <v>33245706.110530481</v>
      </c>
      <c r="D5" s="16">
        <f>'Normalized Monthly Data'!S5</f>
        <v>34278537.926363699</v>
      </c>
    </row>
    <row r="6" spans="1:4">
      <c r="A6" s="17">
        <v>38473</v>
      </c>
      <c r="B6" s="25">
        <f t="shared" si="0"/>
        <v>2005</v>
      </c>
      <c r="C6" s="18">
        <f>'Normalized Monthly Data'!B6</f>
        <v>33743322.006216019</v>
      </c>
      <c r="D6" s="16">
        <f>'Normalized Monthly Data'!S6</f>
        <v>33860512.675488435</v>
      </c>
    </row>
    <row r="7" spans="1:4">
      <c r="A7" s="17">
        <v>38504</v>
      </c>
      <c r="B7" s="25">
        <f t="shared" si="0"/>
        <v>2005</v>
      </c>
      <c r="C7" s="18">
        <f>'Normalized Monthly Data'!B7</f>
        <v>36587979.507661507</v>
      </c>
      <c r="D7" s="16">
        <f>'Normalized Monthly Data'!S7</f>
        <v>34812575.871252783</v>
      </c>
    </row>
    <row r="8" spans="1:4">
      <c r="A8" s="17">
        <v>38534</v>
      </c>
      <c r="B8" s="25">
        <f t="shared" si="0"/>
        <v>2005</v>
      </c>
      <c r="C8" s="18">
        <f>'Normalized Monthly Data'!B8</f>
        <v>32709248.999254607</v>
      </c>
      <c r="D8" s="16">
        <f>'Normalized Monthly Data'!S8</f>
        <v>34426746.793229751</v>
      </c>
    </row>
    <row r="9" spans="1:4">
      <c r="A9" s="17">
        <v>38565</v>
      </c>
      <c r="B9" s="25">
        <f t="shared" si="0"/>
        <v>2005</v>
      </c>
      <c r="C9" s="18">
        <f>'Normalized Monthly Data'!B9</f>
        <v>37603055.463514507</v>
      </c>
      <c r="D9" s="16">
        <f>'Normalized Monthly Data'!S9</f>
        <v>35398049.219369248</v>
      </c>
    </row>
    <row r="10" spans="1:4">
      <c r="A10" s="17">
        <v>38596</v>
      </c>
      <c r="B10" s="25">
        <f t="shared" si="0"/>
        <v>2005</v>
      </c>
      <c r="C10" s="18">
        <f>'Normalized Monthly Data'!B10</f>
        <v>35241494.209181152</v>
      </c>
      <c r="D10" s="16">
        <f>'Normalized Monthly Data'!S10</f>
        <v>34600343.661214069</v>
      </c>
    </row>
    <row r="11" spans="1:4">
      <c r="A11" s="17">
        <v>38626</v>
      </c>
      <c r="B11" s="25">
        <f t="shared" si="0"/>
        <v>2005</v>
      </c>
      <c r="C11" s="18">
        <f>'Normalized Monthly Data'!B11</f>
        <v>35365464.302791357</v>
      </c>
      <c r="D11" s="16">
        <f>'Normalized Monthly Data'!S11</f>
        <v>33319274.273285668</v>
      </c>
    </row>
    <row r="12" spans="1:4">
      <c r="A12" s="17">
        <v>38657</v>
      </c>
      <c r="B12" s="25">
        <f t="shared" si="0"/>
        <v>2005</v>
      </c>
      <c r="C12" s="18">
        <f>'Normalized Monthly Data'!B12</f>
        <v>34620066.057036527</v>
      </c>
      <c r="D12" s="16">
        <f>'Normalized Monthly Data'!S12</f>
        <v>34830572.166949175</v>
      </c>
    </row>
    <row r="13" spans="1:4">
      <c r="A13" s="17">
        <v>38687</v>
      </c>
      <c r="B13" s="25">
        <f t="shared" si="0"/>
        <v>2005</v>
      </c>
      <c r="C13" s="18">
        <f>'Normalized Monthly Data'!B13</f>
        <v>31948590.319067784</v>
      </c>
      <c r="D13" s="16">
        <f>'Normalized Monthly Data'!S13</f>
        <v>32142189.758217081</v>
      </c>
    </row>
    <row r="14" spans="1:4">
      <c r="A14" s="17">
        <v>38718</v>
      </c>
      <c r="B14" s="25">
        <f t="shared" si="0"/>
        <v>2006</v>
      </c>
      <c r="C14" s="18">
        <f>'Normalized Monthly Data'!B14</f>
        <v>35065430.684663229</v>
      </c>
      <c r="D14" s="16">
        <f>'Normalized Monthly Data'!S14</f>
        <v>33236755.994042013</v>
      </c>
    </row>
    <row r="15" spans="1:4">
      <c r="A15" s="17">
        <v>38749</v>
      </c>
      <c r="B15" s="25">
        <f t="shared" si="0"/>
        <v>2006</v>
      </c>
      <c r="C15" s="18">
        <f>'Normalized Monthly Data'!B15</f>
        <v>32706575.58220743</v>
      </c>
      <c r="D15" s="16">
        <f>'Normalized Monthly Data'!S15</f>
        <v>32550187.939673472</v>
      </c>
    </row>
    <row r="16" spans="1:4">
      <c r="A16" s="17">
        <v>38777</v>
      </c>
      <c r="B16" s="25">
        <f t="shared" si="0"/>
        <v>2006</v>
      </c>
      <c r="C16" s="18">
        <f>'Normalized Monthly Data'!B16</f>
        <v>35840226.988315403</v>
      </c>
      <c r="D16" s="16">
        <f>'Normalized Monthly Data'!S16</f>
        <v>34946719.298925318</v>
      </c>
    </row>
    <row r="17" spans="1:4">
      <c r="A17" s="17">
        <v>38808</v>
      </c>
      <c r="B17" s="25">
        <f t="shared" si="0"/>
        <v>2006</v>
      </c>
      <c r="C17" s="18">
        <f>'Normalized Monthly Data'!B17</f>
        <v>32127631.665612552</v>
      </c>
      <c r="D17" s="16">
        <f>'Normalized Monthly Data'!S17</f>
        <v>30719192.679202944</v>
      </c>
    </row>
    <row r="18" spans="1:4">
      <c r="A18" s="17">
        <v>38838</v>
      </c>
      <c r="B18" s="25">
        <f t="shared" si="0"/>
        <v>2006</v>
      </c>
      <c r="C18" s="18">
        <f>'Normalized Monthly Data'!B18</f>
        <v>34807518.815837182</v>
      </c>
      <c r="D18" s="16">
        <f>'Normalized Monthly Data'!S18</f>
        <v>34158854.918359943</v>
      </c>
    </row>
    <row r="19" spans="1:4">
      <c r="A19" s="17">
        <v>38869</v>
      </c>
      <c r="B19" s="25">
        <f t="shared" si="0"/>
        <v>2006</v>
      </c>
      <c r="C19" s="18">
        <f>'Normalized Monthly Data'!B19</f>
        <v>35338403.337846056</v>
      </c>
      <c r="D19" s="16">
        <f>'Normalized Monthly Data'!S19</f>
        <v>34296921.872021124</v>
      </c>
    </row>
    <row r="20" spans="1:4">
      <c r="A20" s="17">
        <v>38899</v>
      </c>
      <c r="B20" s="25">
        <f t="shared" si="0"/>
        <v>2006</v>
      </c>
      <c r="C20" s="18">
        <f>'Normalized Monthly Data'!B20</f>
        <v>33338653.176894248</v>
      </c>
      <c r="D20" s="16">
        <f>'Normalized Monthly Data'!S20</f>
        <v>33559366.388773173</v>
      </c>
    </row>
    <row r="21" spans="1:4">
      <c r="A21" s="17">
        <v>38930</v>
      </c>
      <c r="B21" s="25">
        <f t="shared" si="0"/>
        <v>2006</v>
      </c>
      <c r="C21" s="18">
        <f>'Normalized Monthly Data'!B21</f>
        <v>36966836.701800145</v>
      </c>
      <c r="D21" s="16">
        <f>'Normalized Monthly Data'!S21</f>
        <v>34310839.811647095</v>
      </c>
    </row>
    <row r="22" spans="1:4">
      <c r="A22" s="17">
        <v>38961</v>
      </c>
      <c r="B22" s="25">
        <f t="shared" si="0"/>
        <v>2006</v>
      </c>
      <c r="C22" s="18">
        <f>'Normalized Monthly Data'!B22</f>
        <v>33414985.155541372</v>
      </c>
      <c r="D22" s="16">
        <f>'Normalized Monthly Data'!S22</f>
        <v>33303667.770369079</v>
      </c>
    </row>
    <row r="23" spans="1:4">
      <c r="A23" s="17">
        <v>38991</v>
      </c>
      <c r="B23" s="25">
        <f t="shared" si="0"/>
        <v>2006</v>
      </c>
      <c r="C23" s="18">
        <f>'Normalized Monthly Data'!B23</f>
        <v>34502725.12435887</v>
      </c>
      <c r="D23" s="16">
        <f>'Normalized Monthly Data'!S23</f>
        <v>33837445.519422747</v>
      </c>
    </row>
    <row r="24" spans="1:4">
      <c r="A24" s="17">
        <v>39022</v>
      </c>
      <c r="B24" s="25">
        <f t="shared" si="0"/>
        <v>2006</v>
      </c>
      <c r="C24" s="18">
        <f>'Normalized Monthly Data'!B24</f>
        <v>34819070.067077681</v>
      </c>
      <c r="D24" s="16">
        <f>'Normalized Monthly Data'!S24</f>
        <v>34952422.277187675</v>
      </c>
    </row>
    <row r="25" spans="1:4">
      <c r="A25" s="17">
        <v>39052</v>
      </c>
      <c r="B25" s="25">
        <f t="shared" si="0"/>
        <v>2006</v>
      </c>
      <c r="C25" s="18">
        <f>'Normalized Monthly Data'!B25</f>
        <v>30628855.049845826</v>
      </c>
      <c r="D25" s="16">
        <f>'Normalized Monthly Data'!S25</f>
        <v>31812761.481740605</v>
      </c>
    </row>
    <row r="26" spans="1:4">
      <c r="A26" s="17">
        <v>39083</v>
      </c>
      <c r="B26" s="25">
        <f t="shared" si="0"/>
        <v>2007</v>
      </c>
      <c r="C26" s="18">
        <f>'Normalized Monthly Data'!B26</f>
        <v>35962110.837939881</v>
      </c>
      <c r="D26" s="16">
        <f>'Normalized Monthly Data'!S26</f>
        <v>33897816.092301719</v>
      </c>
    </row>
    <row r="27" spans="1:4">
      <c r="A27" s="17">
        <v>39114</v>
      </c>
      <c r="B27" s="25">
        <f t="shared" si="0"/>
        <v>2007</v>
      </c>
      <c r="C27" s="18">
        <f>'Normalized Monthly Data'!B27</f>
        <v>33141678.929544702</v>
      </c>
      <c r="D27" s="16">
        <f>'Normalized Monthly Data'!S27</f>
        <v>32639063.699422132</v>
      </c>
    </row>
    <row r="28" spans="1:4">
      <c r="A28" s="17">
        <v>39142</v>
      </c>
      <c r="B28" s="25">
        <f t="shared" si="0"/>
        <v>2007</v>
      </c>
      <c r="C28" s="18">
        <f>'Normalized Monthly Data'!B28</f>
        <v>35746999.2179965</v>
      </c>
      <c r="D28" s="16">
        <f>'Normalized Monthly Data'!S28</f>
        <v>34177633.015917711</v>
      </c>
    </row>
    <row r="29" spans="1:4">
      <c r="A29" s="17">
        <v>39173</v>
      </c>
      <c r="B29" s="25">
        <f t="shared" si="0"/>
        <v>2007</v>
      </c>
      <c r="C29" s="18">
        <f>'Normalized Monthly Data'!B29</f>
        <v>32385813.603487249</v>
      </c>
      <c r="D29" s="16">
        <f>'Normalized Monthly Data'!S29</f>
        <v>31006543.471911173</v>
      </c>
    </row>
    <row r="30" spans="1:4">
      <c r="A30" s="17">
        <v>39203</v>
      </c>
      <c r="B30" s="25">
        <f t="shared" si="0"/>
        <v>2007</v>
      </c>
      <c r="C30" s="18">
        <f>'Normalized Monthly Data'!B30</f>
        <v>34558424.709674537</v>
      </c>
      <c r="D30" s="16">
        <f>'Normalized Monthly Data'!S30</f>
        <v>33555269.317822047</v>
      </c>
    </row>
    <row r="31" spans="1:4">
      <c r="A31" s="17">
        <v>39234</v>
      </c>
      <c r="B31" s="25">
        <f t="shared" si="0"/>
        <v>2007</v>
      </c>
      <c r="C31" s="18">
        <f>'Normalized Monthly Data'!B31</f>
        <v>34409900.996462971</v>
      </c>
      <c r="D31" s="16">
        <f>'Normalized Monthly Data'!S31</f>
        <v>33088177.582482357</v>
      </c>
    </row>
    <row r="32" spans="1:4">
      <c r="A32" s="17">
        <v>39264</v>
      </c>
      <c r="B32" s="25">
        <f t="shared" si="0"/>
        <v>2007</v>
      </c>
      <c r="C32" s="18">
        <f>'Normalized Monthly Data'!B32</f>
        <v>32033151.863009609</v>
      </c>
      <c r="D32" s="16">
        <f>'Normalized Monthly Data'!S32</f>
        <v>34242409.38735944</v>
      </c>
    </row>
    <row r="33" spans="1:4">
      <c r="A33" s="17">
        <v>39295</v>
      </c>
      <c r="B33" s="25">
        <f t="shared" si="0"/>
        <v>2007</v>
      </c>
      <c r="C33" s="18">
        <f>'Normalized Monthly Data'!B33</f>
        <v>35594143.633139156</v>
      </c>
      <c r="D33" s="16">
        <f>'Normalized Monthly Data'!S33</f>
        <v>34542604.423518375</v>
      </c>
    </row>
    <row r="34" spans="1:4">
      <c r="A34" s="17">
        <v>39326</v>
      </c>
      <c r="B34" s="25">
        <f t="shared" ref="B34:B65" si="1">YEAR(A34)</f>
        <v>2007</v>
      </c>
      <c r="C34" s="18">
        <f>'Normalized Monthly Data'!B34</f>
        <v>32736813.332064744</v>
      </c>
      <c r="D34" s="16">
        <f>'Normalized Monthly Data'!S34</f>
        <v>33271008.648301128</v>
      </c>
    </row>
    <row r="35" spans="1:4">
      <c r="A35" s="17">
        <v>39356</v>
      </c>
      <c r="B35" s="25">
        <f t="shared" si="1"/>
        <v>2007</v>
      </c>
      <c r="C35" s="18">
        <f>'Normalized Monthly Data'!B35</f>
        <v>34814745.584050432</v>
      </c>
      <c r="D35" s="16">
        <f>'Normalized Monthly Data'!S35</f>
        <v>34894197.823560484</v>
      </c>
    </row>
    <row r="36" spans="1:4">
      <c r="A36" s="17">
        <v>39387</v>
      </c>
      <c r="B36" s="25">
        <f t="shared" si="1"/>
        <v>2007</v>
      </c>
      <c r="C36" s="18">
        <f>'Normalized Monthly Data'!B36</f>
        <v>33442923.218425829</v>
      </c>
      <c r="D36" s="16">
        <f>'Normalized Monthly Data'!S36</f>
        <v>35283109.940528475</v>
      </c>
    </row>
    <row r="37" spans="1:4">
      <c r="A37" s="17">
        <v>39417</v>
      </c>
      <c r="B37" s="25">
        <f t="shared" si="1"/>
        <v>2007</v>
      </c>
      <c r="C37" s="18">
        <f>'Normalized Monthly Data'!B37</f>
        <v>29932218.754204392</v>
      </c>
      <c r="D37" s="16">
        <f>'Normalized Monthly Data'!S37</f>
        <v>31923620.14181583</v>
      </c>
    </row>
    <row r="38" spans="1:4">
      <c r="A38" s="17">
        <v>39448</v>
      </c>
      <c r="B38" s="25">
        <f t="shared" si="1"/>
        <v>2008</v>
      </c>
      <c r="C38" s="18">
        <f>'Normalized Monthly Data'!B38</f>
        <v>34905523.049873188</v>
      </c>
      <c r="D38" s="16">
        <f>'Normalized Monthly Data'!S38</f>
        <v>34206520.855315968</v>
      </c>
    </row>
    <row r="39" spans="1:4">
      <c r="A39" s="17">
        <v>39479</v>
      </c>
      <c r="B39" s="25">
        <f t="shared" si="1"/>
        <v>2008</v>
      </c>
      <c r="C39" s="18">
        <f>'Normalized Monthly Data'!B39</f>
        <v>32971074.271040484</v>
      </c>
      <c r="D39" s="16">
        <f>'Normalized Monthly Data'!S39</f>
        <v>32756831.703259353</v>
      </c>
    </row>
    <row r="40" spans="1:4">
      <c r="A40" s="17">
        <v>39508</v>
      </c>
      <c r="B40" s="25">
        <f t="shared" si="1"/>
        <v>2008</v>
      </c>
      <c r="C40" s="18">
        <f>'Normalized Monthly Data'!B40</f>
        <v>33675988.301156245</v>
      </c>
      <c r="D40" s="16">
        <f>'Normalized Monthly Data'!S40</f>
        <v>32091142.090636294</v>
      </c>
    </row>
    <row r="41" spans="1:4">
      <c r="A41" s="17">
        <v>39539</v>
      </c>
      <c r="B41" s="25">
        <f t="shared" si="1"/>
        <v>2008</v>
      </c>
      <c r="C41" s="18">
        <f>'Normalized Monthly Data'!B41</f>
        <v>32942973.450524684</v>
      </c>
      <c r="D41" s="16">
        <f>'Normalized Monthly Data'!S41</f>
        <v>34139110.479588941</v>
      </c>
    </row>
    <row r="42" spans="1:4">
      <c r="A42" s="17">
        <v>39569</v>
      </c>
      <c r="B42" s="25">
        <f t="shared" si="1"/>
        <v>2008</v>
      </c>
      <c r="C42" s="18">
        <f>'Normalized Monthly Data'!B42</f>
        <v>32719103.365861006</v>
      </c>
      <c r="D42" s="16">
        <f>'Normalized Monthly Data'!S42</f>
        <v>32874114.636120658</v>
      </c>
    </row>
    <row r="43" spans="1:4">
      <c r="A43" s="17">
        <v>39600</v>
      </c>
      <c r="B43" s="25">
        <f t="shared" si="1"/>
        <v>2008</v>
      </c>
      <c r="C43" s="18">
        <f>'Normalized Monthly Data'!B43</f>
        <v>32968048.28211417</v>
      </c>
      <c r="D43" s="16">
        <f>'Normalized Monthly Data'!S43</f>
        <v>33089121.740924787</v>
      </c>
    </row>
    <row r="44" spans="1:4">
      <c r="A44" s="17">
        <v>39630</v>
      </c>
      <c r="B44" s="25">
        <f t="shared" si="1"/>
        <v>2008</v>
      </c>
      <c r="C44" s="18">
        <f>'Normalized Monthly Data'!B44</f>
        <v>31929107.93319986</v>
      </c>
      <c r="D44" s="16">
        <f>'Normalized Monthly Data'!S44</f>
        <v>34595708.881047338</v>
      </c>
    </row>
    <row r="45" spans="1:4">
      <c r="A45" s="17">
        <v>39661</v>
      </c>
      <c r="B45" s="25">
        <f t="shared" si="1"/>
        <v>2008</v>
      </c>
      <c r="C45" s="18">
        <f>'Normalized Monthly Data'!B45</f>
        <v>31818715.437265437</v>
      </c>
      <c r="D45" s="16">
        <f>'Normalized Monthly Data'!S45</f>
        <v>33366205.55444891</v>
      </c>
    </row>
    <row r="46" spans="1:4">
      <c r="A46" s="17">
        <v>39692</v>
      </c>
      <c r="B46" s="25">
        <f t="shared" si="1"/>
        <v>2008</v>
      </c>
      <c r="C46" s="18">
        <f>'Normalized Monthly Data'!B46</f>
        <v>31763423.735970922</v>
      </c>
      <c r="D46" s="16">
        <f>'Normalized Monthly Data'!S46</f>
        <v>33789808.824458756</v>
      </c>
    </row>
    <row r="47" spans="1:4">
      <c r="A47" s="17">
        <v>39722</v>
      </c>
      <c r="B47" s="25">
        <f t="shared" si="1"/>
        <v>2008</v>
      </c>
      <c r="C47" s="18">
        <f>'Normalized Monthly Data'!B47</f>
        <v>31969263.423501484</v>
      </c>
      <c r="D47" s="16">
        <f>'Normalized Monthly Data'!S47</f>
        <v>34015825.968940616</v>
      </c>
    </row>
    <row r="48" spans="1:4">
      <c r="A48" s="17">
        <v>39753</v>
      </c>
      <c r="B48" s="25">
        <f t="shared" si="1"/>
        <v>2008</v>
      </c>
      <c r="C48" s="18">
        <f>'Normalized Monthly Data'!B48</f>
        <v>30139735.496248577</v>
      </c>
      <c r="D48" s="16">
        <f>'Normalized Monthly Data'!S48</f>
        <v>32600882.399089821</v>
      </c>
    </row>
    <row r="49" spans="1:4">
      <c r="A49" s="17">
        <v>39783</v>
      </c>
      <c r="B49" s="25">
        <f t="shared" si="1"/>
        <v>2008</v>
      </c>
      <c r="C49" s="18">
        <f>'Normalized Monthly Data'!B49</f>
        <v>27284384.253243946</v>
      </c>
      <c r="D49" s="16">
        <f>'Normalized Monthly Data'!S49</f>
        <v>31497155.603931483</v>
      </c>
    </row>
    <row r="50" spans="1:4">
      <c r="A50" s="17">
        <v>39814</v>
      </c>
      <c r="B50" s="25">
        <f t="shared" si="1"/>
        <v>2009</v>
      </c>
      <c r="C50" s="18">
        <f>'Normalized Monthly Data'!B50</f>
        <v>28849145.935590561</v>
      </c>
      <c r="D50" s="16">
        <f>'Normalized Monthly Data'!S50</f>
        <v>31557896.594387677</v>
      </c>
    </row>
    <row r="51" spans="1:4">
      <c r="A51" s="17">
        <v>39845</v>
      </c>
      <c r="B51" s="25">
        <f t="shared" si="1"/>
        <v>2009</v>
      </c>
      <c r="C51" s="18">
        <f>'Normalized Monthly Data'!B51</f>
        <v>26956342.129380018</v>
      </c>
      <c r="D51" s="16">
        <f>'Normalized Monthly Data'!S51</f>
        <v>29547643.484003875</v>
      </c>
    </row>
    <row r="52" spans="1:4">
      <c r="A52" s="17">
        <v>39873</v>
      </c>
      <c r="B52" s="25">
        <f t="shared" si="1"/>
        <v>2009</v>
      </c>
      <c r="C52" s="18">
        <f>'Normalized Monthly Data'!B52</f>
        <v>29227016.300310459</v>
      </c>
      <c r="D52" s="16">
        <f>'Normalized Monthly Data'!S52</f>
        <v>32190068.85324914</v>
      </c>
    </row>
    <row r="53" spans="1:4">
      <c r="A53" s="17">
        <v>39904</v>
      </c>
      <c r="B53" s="25">
        <f t="shared" si="1"/>
        <v>2009</v>
      </c>
      <c r="C53" s="18">
        <f>'Normalized Monthly Data'!B53</f>
        <v>27572440.722535033</v>
      </c>
      <c r="D53" s="16">
        <f>'Normalized Monthly Data'!S53</f>
        <v>29217454.342202157</v>
      </c>
    </row>
    <row r="54" spans="1:4">
      <c r="A54" s="17">
        <v>39934</v>
      </c>
      <c r="B54" s="25">
        <f t="shared" si="1"/>
        <v>2009</v>
      </c>
      <c r="C54" s="18">
        <f>'Normalized Monthly Data'!B54</f>
        <v>26054244.423496928</v>
      </c>
      <c r="D54" s="16">
        <f>'Normalized Monthly Data'!S54</f>
        <v>29785832.36866124</v>
      </c>
    </row>
    <row r="55" spans="1:4">
      <c r="A55" s="17">
        <v>39965</v>
      </c>
      <c r="B55" s="25">
        <f t="shared" si="1"/>
        <v>2009</v>
      </c>
      <c r="C55" s="18">
        <f>'Normalized Monthly Data'!B55</f>
        <v>27805448.272619553</v>
      </c>
      <c r="D55" s="16">
        <f>'Normalized Monthly Data'!S55</f>
        <v>31277105.552446794</v>
      </c>
    </row>
    <row r="56" spans="1:4">
      <c r="A56" s="17">
        <v>39995</v>
      </c>
      <c r="B56" s="25">
        <f t="shared" si="1"/>
        <v>2009</v>
      </c>
      <c r="C56" s="18">
        <f>'Normalized Monthly Data'!B56</f>
        <v>28020880.106031932</v>
      </c>
      <c r="D56" s="16">
        <f>'Normalized Monthly Data'!S56</f>
        <v>32002670.800956</v>
      </c>
    </row>
    <row r="57" spans="1:4">
      <c r="A57" s="17">
        <v>40026</v>
      </c>
      <c r="B57" s="25">
        <f t="shared" si="1"/>
        <v>2009</v>
      </c>
      <c r="C57" s="18">
        <f>'Normalized Monthly Data'!B57</f>
        <v>30298754.52771467</v>
      </c>
      <c r="D57" s="16">
        <f>'Normalized Monthly Data'!S57</f>
        <v>30289543.667173315</v>
      </c>
    </row>
    <row r="58" spans="1:4">
      <c r="A58" s="17">
        <v>40057</v>
      </c>
      <c r="B58" s="25">
        <f t="shared" si="1"/>
        <v>2009</v>
      </c>
      <c r="C58" s="18">
        <f>'Normalized Monthly Data'!B58</f>
        <v>30031126.612114679</v>
      </c>
      <c r="D58" s="16">
        <f>'Normalized Monthly Data'!S58</f>
        <v>30889010.139795613</v>
      </c>
    </row>
    <row r="59" spans="1:4">
      <c r="A59" s="17">
        <v>40087</v>
      </c>
      <c r="B59" s="25">
        <f t="shared" si="1"/>
        <v>2009</v>
      </c>
      <c r="C59" s="18">
        <f>'Normalized Monthly Data'!B59</f>
        <v>30792023.504983552</v>
      </c>
      <c r="D59" s="16">
        <f>'Normalized Monthly Data'!S59</f>
        <v>30641765.997235958</v>
      </c>
    </row>
    <row r="60" spans="1:4">
      <c r="A60" s="17">
        <v>40118</v>
      </c>
      <c r="B60" s="25">
        <f t="shared" si="1"/>
        <v>2009</v>
      </c>
      <c r="C60" s="18">
        <f>'Normalized Monthly Data'!B60</f>
        <v>30321482.124312438</v>
      </c>
      <c r="D60" s="16">
        <f>'Normalized Monthly Data'!S60</f>
        <v>31283481.467959356</v>
      </c>
    </row>
    <row r="61" spans="1:4">
      <c r="A61" s="17">
        <v>40148</v>
      </c>
      <c r="B61" s="25">
        <f t="shared" si="1"/>
        <v>2009</v>
      </c>
      <c r="C61" s="18">
        <f>'Normalized Monthly Data'!B61</f>
        <v>28853077.940910172</v>
      </c>
      <c r="D61" s="16">
        <f>'Normalized Monthly Data'!S61</f>
        <v>30113177.041800816</v>
      </c>
    </row>
    <row r="62" spans="1:4">
      <c r="A62" s="17">
        <v>40179</v>
      </c>
      <c r="B62" s="25">
        <f t="shared" si="1"/>
        <v>2010</v>
      </c>
      <c r="C62" s="18">
        <f>'Normalized Monthly Data'!B62</f>
        <v>30374399.927864909</v>
      </c>
      <c r="D62" s="16">
        <f>'Normalized Monthly Data'!S62</f>
        <v>29843545.597338095</v>
      </c>
    </row>
    <row r="63" spans="1:4">
      <c r="A63" s="17">
        <v>40210</v>
      </c>
      <c r="B63" s="25">
        <f t="shared" si="1"/>
        <v>2010</v>
      </c>
      <c r="C63" s="18">
        <f>'Normalized Monthly Data'!B63</f>
        <v>28081042.947897345</v>
      </c>
      <c r="D63" s="16">
        <f>'Normalized Monthly Data'!S63</f>
        <v>28834143.381833199</v>
      </c>
    </row>
    <row r="64" spans="1:4">
      <c r="A64" s="17">
        <v>40238</v>
      </c>
      <c r="B64" s="25">
        <f t="shared" si="1"/>
        <v>2010</v>
      </c>
      <c r="C64" s="18">
        <f>'Normalized Monthly Data'!B64</f>
        <v>31106132.340711989</v>
      </c>
      <c r="D64" s="16">
        <f>'Normalized Monthly Data'!S64</f>
        <v>32169659.041385554</v>
      </c>
    </row>
    <row r="65" spans="1:4">
      <c r="A65" s="17">
        <v>40269</v>
      </c>
      <c r="B65" s="25">
        <f t="shared" si="1"/>
        <v>2010</v>
      </c>
      <c r="C65" s="18">
        <f>'Normalized Monthly Data'!B65</f>
        <v>29031854.548955541</v>
      </c>
      <c r="D65" s="16">
        <f>'Normalized Monthly Data'!S65</f>
        <v>29295338.651787557</v>
      </c>
    </row>
    <row r="66" spans="1:4">
      <c r="A66" s="17">
        <v>40299</v>
      </c>
      <c r="B66" s="25">
        <f t="shared" ref="B66:B97" si="2">YEAR(A66)</f>
        <v>2010</v>
      </c>
      <c r="C66" s="18">
        <f>'Normalized Monthly Data'!B66</f>
        <v>30332891.000103939</v>
      </c>
      <c r="D66" s="16">
        <f>'Normalized Monthly Data'!S66</f>
        <v>30072554.231348917</v>
      </c>
    </row>
    <row r="67" spans="1:4">
      <c r="A67" s="17">
        <v>40330</v>
      </c>
      <c r="B67" s="25">
        <f t="shared" si="2"/>
        <v>2010</v>
      </c>
      <c r="C67" s="18">
        <f>'Normalized Monthly Data'!B67</f>
        <v>32055991.678814385</v>
      </c>
      <c r="D67" s="16">
        <f>'Normalized Monthly Data'!S67</f>
        <v>31805639.31872661</v>
      </c>
    </row>
    <row r="68" spans="1:4">
      <c r="A68" s="17">
        <v>40360</v>
      </c>
      <c r="B68" s="25">
        <f t="shared" si="2"/>
        <v>2010</v>
      </c>
      <c r="C68" s="18">
        <f>'Normalized Monthly Data'!B68</f>
        <v>31434687.972987365</v>
      </c>
      <c r="D68" s="16">
        <f>'Normalized Monthly Data'!S68</f>
        <v>31673242.524479531</v>
      </c>
    </row>
    <row r="69" spans="1:4">
      <c r="A69" s="17">
        <v>40391</v>
      </c>
      <c r="B69" s="25">
        <f t="shared" si="2"/>
        <v>2010</v>
      </c>
      <c r="C69" s="18">
        <f>'Normalized Monthly Data'!B69</f>
        <v>33132054.446981192</v>
      </c>
      <c r="D69" s="16">
        <f>'Normalized Monthly Data'!S69</f>
        <v>30840689.263800219</v>
      </c>
    </row>
    <row r="70" spans="1:4">
      <c r="A70" s="17">
        <v>40422</v>
      </c>
      <c r="B70" s="25">
        <f t="shared" si="2"/>
        <v>2010</v>
      </c>
      <c r="C70" s="18">
        <f>'Normalized Monthly Data'!B70</f>
        <v>31114045.918627713</v>
      </c>
      <c r="D70" s="16">
        <f>'Normalized Monthly Data'!S70</f>
        <v>30494262.092360023</v>
      </c>
    </row>
    <row r="71" spans="1:4">
      <c r="A71" s="17">
        <v>40452</v>
      </c>
      <c r="B71" s="25">
        <f t="shared" si="2"/>
        <v>2010</v>
      </c>
      <c r="C71" s="18">
        <f>'Normalized Monthly Data'!B71</f>
        <v>31324725.882925775</v>
      </c>
      <c r="D71" s="16">
        <f>'Normalized Monthly Data'!S71</f>
        <v>29422030.257533915</v>
      </c>
    </row>
    <row r="72" spans="1:4">
      <c r="A72" s="17">
        <v>40483</v>
      </c>
      <c r="B72" s="25">
        <f t="shared" si="2"/>
        <v>2010</v>
      </c>
      <c r="C72" s="18">
        <f>'Normalized Monthly Data'!B72</f>
        <v>31302721.549692102</v>
      </c>
      <c r="D72" s="16">
        <f>'Normalized Monthly Data'!S72</f>
        <v>31724712.562953487</v>
      </c>
    </row>
    <row r="73" spans="1:4">
      <c r="A73" s="17">
        <v>40513</v>
      </c>
      <c r="B73" s="25">
        <f t="shared" si="2"/>
        <v>2010</v>
      </c>
      <c r="C73" s="18">
        <f>'Normalized Monthly Data'!B73</f>
        <v>29162683.79443774</v>
      </c>
      <c r="D73" s="16">
        <f>'Normalized Monthly Data'!S73</f>
        <v>29971232.348120626</v>
      </c>
    </row>
    <row r="74" spans="1:4">
      <c r="A74" s="17">
        <v>40544</v>
      </c>
      <c r="B74" s="25">
        <f t="shared" si="2"/>
        <v>2011</v>
      </c>
      <c r="C74" s="18">
        <f>'Normalized Monthly Data'!B74</f>
        <v>32622453.115325075</v>
      </c>
      <c r="D74" s="16">
        <f>'Normalized Monthly Data'!S74</f>
        <v>30042335.85871955</v>
      </c>
    </row>
    <row r="75" spans="1:4">
      <c r="A75" s="17">
        <v>40575</v>
      </c>
      <c r="B75" s="25">
        <f t="shared" si="2"/>
        <v>2011</v>
      </c>
      <c r="C75" s="18">
        <f>'Normalized Monthly Data'!B75</f>
        <v>30069138.4645341</v>
      </c>
      <c r="D75" s="16">
        <f>'Normalized Monthly Data'!S75</f>
        <v>29076899.443867762</v>
      </c>
    </row>
    <row r="76" spans="1:4">
      <c r="A76" s="17">
        <v>40603</v>
      </c>
      <c r="B76" s="25">
        <f t="shared" si="2"/>
        <v>2011</v>
      </c>
      <c r="C76" s="18">
        <f>'Normalized Monthly Data'!B76</f>
        <v>33521993.988199789</v>
      </c>
      <c r="D76" s="16">
        <f>'Normalized Monthly Data'!S76</f>
        <v>32830090.209624723</v>
      </c>
    </row>
    <row r="77" spans="1:4">
      <c r="A77" s="17">
        <v>40634</v>
      </c>
      <c r="B77" s="25">
        <f t="shared" si="2"/>
        <v>2011</v>
      </c>
      <c r="C77" s="18">
        <f>'Normalized Monthly Data'!B77</f>
        <v>29790483.970162548</v>
      </c>
      <c r="D77" s="16">
        <f>'Normalized Monthly Data'!S77</f>
        <v>29086816.327107143</v>
      </c>
    </row>
    <row r="78" spans="1:4">
      <c r="A78" s="17">
        <v>40664</v>
      </c>
      <c r="B78" s="25">
        <f t="shared" si="2"/>
        <v>2011</v>
      </c>
      <c r="C78" s="18">
        <f>'Normalized Monthly Data'!B78</f>
        <v>30514888.89513151</v>
      </c>
      <c r="D78" s="16">
        <f>'Normalized Monthly Data'!S78</f>
        <v>30810554.48075157</v>
      </c>
    </row>
    <row r="79" spans="1:4">
      <c r="A79" s="17">
        <v>40695</v>
      </c>
      <c r="B79" s="25">
        <f t="shared" si="2"/>
        <v>2011</v>
      </c>
      <c r="C79" s="18">
        <f>'Normalized Monthly Data'!B79</f>
        <v>31332686.678045858</v>
      </c>
      <c r="D79" s="16">
        <f>'Normalized Monthly Data'!S79</f>
        <v>31344942.570311341</v>
      </c>
    </row>
    <row r="80" spans="1:4">
      <c r="A80" s="17">
        <v>40725</v>
      </c>
      <c r="B80" s="25">
        <f t="shared" si="2"/>
        <v>2011</v>
      </c>
      <c r="C80" s="18">
        <f>'Normalized Monthly Data'!B80</f>
        <v>31048378.097471207</v>
      </c>
      <c r="D80" s="16">
        <f>'Normalized Monthly Data'!S80</f>
        <v>30673335.788043063</v>
      </c>
    </row>
    <row r="81" spans="1:4">
      <c r="A81" s="17">
        <v>40756</v>
      </c>
      <c r="B81" s="25">
        <f t="shared" si="2"/>
        <v>2011</v>
      </c>
      <c r="C81" s="18">
        <f>'Normalized Monthly Data'!B81</f>
        <v>33761562.440655842</v>
      </c>
      <c r="D81" s="16">
        <f>'Normalized Monthly Data'!S81</f>
        <v>31600672.413529441</v>
      </c>
    </row>
    <row r="82" spans="1:4">
      <c r="A82" s="17">
        <v>40787</v>
      </c>
      <c r="B82" s="25">
        <f t="shared" si="2"/>
        <v>2011</v>
      </c>
      <c r="C82" s="18">
        <f>'Normalized Monthly Data'!B82</f>
        <v>31947935.858446322</v>
      </c>
      <c r="D82" s="16">
        <f>'Normalized Monthly Data'!S82</f>
        <v>31407496.614354592</v>
      </c>
    </row>
    <row r="83" spans="1:4">
      <c r="A83" s="17">
        <v>40817</v>
      </c>
      <c r="B83" s="25">
        <f t="shared" si="2"/>
        <v>2011</v>
      </c>
      <c r="C83" s="18">
        <f>'Normalized Monthly Data'!B83</f>
        <v>32934221.898680408</v>
      </c>
      <c r="D83" s="16">
        <f>'Normalized Monthly Data'!S83</f>
        <v>30412204.930671439</v>
      </c>
    </row>
    <row r="84" spans="1:4">
      <c r="A84" s="17">
        <v>40848</v>
      </c>
      <c r="B84" s="25">
        <f t="shared" si="2"/>
        <v>2011</v>
      </c>
      <c r="C84" s="18">
        <f>'Normalized Monthly Data'!B84</f>
        <v>32118203.797977068</v>
      </c>
      <c r="D84" s="16">
        <f>'Normalized Monthly Data'!S84</f>
        <v>31890528.473845102</v>
      </c>
    </row>
    <row r="85" spans="1:4">
      <c r="A85" s="17">
        <v>40878</v>
      </c>
      <c r="B85" s="25">
        <f t="shared" si="2"/>
        <v>2011</v>
      </c>
      <c r="C85" s="18">
        <f>'Normalized Monthly Data'!B85</f>
        <v>29560112.105370279</v>
      </c>
      <c r="D85" s="16">
        <f>'Normalized Monthly Data'!S85</f>
        <v>29125205.913970053</v>
      </c>
    </row>
    <row r="86" spans="1:4">
      <c r="A86" s="17">
        <v>40909</v>
      </c>
      <c r="B86" s="25">
        <f t="shared" si="2"/>
        <v>2012</v>
      </c>
      <c r="C86" s="18">
        <f>'Normalized Monthly Data'!B86</f>
        <v>33097914.661556832</v>
      </c>
      <c r="D86" s="16">
        <f>'Normalized Monthly Data'!S86</f>
        <v>30263737.950448114</v>
      </c>
    </row>
    <row r="87" spans="1:4">
      <c r="A87" s="17">
        <v>40940</v>
      </c>
      <c r="B87" s="25">
        <f t="shared" si="2"/>
        <v>2012</v>
      </c>
      <c r="C87" s="18">
        <f>'Normalized Monthly Data'!B87</f>
        <v>31432067.424907692</v>
      </c>
      <c r="D87" s="16">
        <f>'Normalized Monthly Data'!S87</f>
        <v>29188387.033963539</v>
      </c>
    </row>
    <row r="88" spans="1:4">
      <c r="A88" s="17">
        <v>40969</v>
      </c>
      <c r="B88" s="25">
        <f t="shared" si="2"/>
        <v>2012</v>
      </c>
      <c r="C88" s="18">
        <f>'Normalized Monthly Data'!B88</f>
        <v>32610967.549940124</v>
      </c>
      <c r="D88" s="16">
        <f>'Normalized Monthly Data'!S88</f>
        <v>31280610.965024315</v>
      </c>
    </row>
    <row r="89" spans="1:4">
      <c r="A89" s="17">
        <v>41000</v>
      </c>
      <c r="B89" s="25">
        <f t="shared" si="2"/>
        <v>2012</v>
      </c>
      <c r="C89" s="18">
        <f>'Normalized Monthly Data'!B89</f>
        <v>30118053.504457429</v>
      </c>
      <c r="D89" s="16">
        <f>'Normalized Monthly Data'!S89</f>
        <v>28417282.025589582</v>
      </c>
    </row>
    <row r="90" spans="1:4">
      <c r="A90" s="17">
        <v>41030</v>
      </c>
      <c r="B90" s="25">
        <f t="shared" si="2"/>
        <v>2012</v>
      </c>
      <c r="C90" s="18">
        <f>'Normalized Monthly Data'!B90</f>
        <v>32039785.029330183</v>
      </c>
      <c r="D90" s="16">
        <f>'Normalized Monthly Data'!S90</f>
        <v>31218811.225255858</v>
      </c>
    </row>
    <row r="91" spans="1:4">
      <c r="A91" s="17">
        <v>41061</v>
      </c>
      <c r="B91" s="25">
        <f t="shared" si="2"/>
        <v>2012</v>
      </c>
      <c r="C91" s="18">
        <f>'Normalized Monthly Data'!B91</f>
        <v>32369984.509227082</v>
      </c>
      <c r="D91" s="16">
        <f>'Normalized Monthly Data'!S91</f>
        <v>30894608.342038803</v>
      </c>
    </row>
    <row r="92" spans="1:4">
      <c r="A92" s="17">
        <v>41091</v>
      </c>
      <c r="B92" s="25">
        <f t="shared" si="2"/>
        <v>2012</v>
      </c>
      <c r="C92" s="18">
        <f>'Normalized Monthly Data'!B92</f>
        <v>32673879.188200943</v>
      </c>
      <c r="D92" s="16">
        <f>'Normalized Monthly Data'!S92</f>
        <v>31598190.690221451</v>
      </c>
    </row>
    <row r="93" spans="1:4">
      <c r="A93" s="17">
        <v>41122</v>
      </c>
      <c r="B93" s="25">
        <f t="shared" si="2"/>
        <v>2012</v>
      </c>
      <c r="C93" s="18">
        <f>'Normalized Monthly Data'!B93</f>
        <v>33207960.610965997</v>
      </c>
      <c r="D93" s="16">
        <f>'Normalized Monthly Data'!S93</f>
        <v>31898385.7263804</v>
      </c>
    </row>
    <row r="94" spans="1:4">
      <c r="A94" s="17">
        <v>41153</v>
      </c>
      <c r="B94" s="25">
        <f t="shared" si="2"/>
        <v>2012</v>
      </c>
      <c r="C94" s="18">
        <f>'Normalized Monthly Data'!B94</f>
        <v>30143633.786629554</v>
      </c>
      <c r="D94" s="16">
        <f>'Normalized Monthly Data'!S94</f>
        <v>30088208.893162493</v>
      </c>
    </row>
    <row r="95" spans="1:4">
      <c r="A95" s="17">
        <v>41183</v>
      </c>
      <c r="B95" s="25">
        <f t="shared" si="2"/>
        <v>2012</v>
      </c>
      <c r="C95" s="18">
        <f>'Normalized Monthly Data'!B95</f>
        <v>31754112.792993777</v>
      </c>
      <c r="D95" s="16">
        <f>'Normalized Monthly Data'!S95</f>
        <v>31458594.71466643</v>
      </c>
    </row>
    <row r="96" spans="1:4">
      <c r="A96" s="17">
        <v>41214</v>
      </c>
      <c r="B96" s="25">
        <f t="shared" si="2"/>
        <v>2012</v>
      </c>
      <c r="C96" s="18">
        <f>'Normalized Monthly Data'!B96</f>
        <v>31052952.606975973</v>
      </c>
      <c r="D96" s="16">
        <f>'Normalized Monthly Data'!S96</f>
        <v>31792549.580818027</v>
      </c>
    </row>
    <row r="97" spans="1:4">
      <c r="A97" s="17">
        <v>41244</v>
      </c>
      <c r="B97" s="25">
        <f t="shared" si="2"/>
        <v>2012</v>
      </c>
      <c r="C97" s="18">
        <f>'Normalized Monthly Data'!B97</f>
        <v>27355168.154814415</v>
      </c>
      <c r="D97" s="16">
        <f>'Normalized Monthly Data'!S97</f>
        <v>28433059.78210539</v>
      </c>
    </row>
    <row r="98" spans="1:4">
      <c r="A98" s="17">
        <v>41275</v>
      </c>
      <c r="B98" s="25">
        <f t="shared" ref="B98:B129" si="3">YEAR(A98)</f>
        <v>2013</v>
      </c>
      <c r="C98" s="18">
        <f>'Normalized Monthly Data'!B98</f>
        <v>31454796.749053448</v>
      </c>
      <c r="D98" s="16">
        <f>'Normalized Monthly Data'!S98</f>
        <v>30891823.698217973</v>
      </c>
    </row>
    <row r="99" spans="1:4">
      <c r="A99" s="20">
        <v>41306</v>
      </c>
      <c r="B99" s="26">
        <f t="shared" si="3"/>
        <v>2013</v>
      </c>
      <c r="C99" s="18">
        <f>'Normalized Monthly Data'!B99</f>
        <v>28621464.973133311</v>
      </c>
      <c r="D99" s="16">
        <f>'Normalized Monthly Data'!S99</f>
        <v>28254428.998506736</v>
      </c>
    </row>
    <row r="100" spans="1:4">
      <c r="A100" s="17">
        <v>41334</v>
      </c>
      <c r="B100" s="25">
        <f t="shared" si="3"/>
        <v>2013</v>
      </c>
      <c r="C100" s="18">
        <f>'Normalized Monthly Data'!B100</f>
        <v>30079625.096221432</v>
      </c>
      <c r="D100" s="16">
        <f>'Normalized Monthly Data'!S100</f>
        <v>29385685.728940446</v>
      </c>
    </row>
    <row r="101" spans="1:4">
      <c r="A101" s="17">
        <v>41365</v>
      </c>
      <c r="B101" s="25">
        <f t="shared" si="3"/>
        <v>2013</v>
      </c>
      <c r="C101" s="18">
        <f>'Normalized Monthly Data'!B101</f>
        <v>29557113.807281584</v>
      </c>
      <c r="D101" s="16">
        <f>'Normalized Monthly Data'!S101</f>
        <v>29368830.864516348</v>
      </c>
    </row>
    <row r="102" spans="1:4">
      <c r="A102" s="17">
        <v>41395</v>
      </c>
      <c r="B102" s="25">
        <f t="shared" si="3"/>
        <v>2013</v>
      </c>
      <c r="C102" s="18">
        <f>'Normalized Monthly Data'!B102</f>
        <v>29892333.306250855</v>
      </c>
      <c r="D102" s="16">
        <f>'Normalized Monthly Data'!S102</f>
        <v>30571259.824064858</v>
      </c>
    </row>
    <row r="103" spans="1:4">
      <c r="A103" s="17">
        <v>41426</v>
      </c>
      <c r="B103" s="25">
        <f t="shared" si="3"/>
        <v>2013</v>
      </c>
      <c r="C103" s="18">
        <f>'Normalized Monthly Data'!B103</f>
        <v>29757587.90078669</v>
      </c>
      <c r="D103" s="16">
        <f>'Normalized Monthly Data'!S103</f>
        <v>29894701.605602335</v>
      </c>
    </row>
    <row r="104" spans="1:4">
      <c r="A104" s="17">
        <v>41456</v>
      </c>
      <c r="B104" s="25">
        <f t="shared" si="3"/>
        <v>2013</v>
      </c>
      <c r="C104" s="18">
        <f>'Normalized Monthly Data'!B104</f>
        <v>30029944.468078002</v>
      </c>
      <c r="D104" s="16">
        <f>'Normalized Monthly Data'!S104</f>
        <v>31940498.733746074</v>
      </c>
    </row>
    <row r="105" spans="1:4">
      <c r="A105" s="17">
        <v>41487</v>
      </c>
      <c r="B105" s="25">
        <f t="shared" si="3"/>
        <v>2013</v>
      </c>
      <c r="C105" s="18">
        <f>'Normalized Monthly Data'!B105</f>
        <v>31034762.655809991</v>
      </c>
      <c r="D105" s="16">
        <f>'Normalized Monthly Data'!S105</f>
        <v>30634684.18602524</v>
      </c>
    </row>
    <row r="106" spans="1:4">
      <c r="A106" s="17">
        <v>41518</v>
      </c>
      <c r="B106" s="25">
        <f t="shared" si="3"/>
        <v>2013</v>
      </c>
      <c r="C106" s="18">
        <f>'Normalized Monthly Data'!B106</f>
        <v>29984275.784078471</v>
      </c>
      <c r="D106" s="16">
        <f>'Normalized Monthly Data'!S106</f>
        <v>29935901.67933958</v>
      </c>
    </row>
    <row r="107" spans="1:4">
      <c r="A107" s="17">
        <v>41548</v>
      </c>
      <c r="B107" s="25">
        <f t="shared" si="3"/>
        <v>2013</v>
      </c>
      <c r="C107" s="18">
        <f>'Normalized Monthly Data'!B107</f>
        <v>31392134.936166354</v>
      </c>
      <c r="D107" s="16">
        <f>'Normalized Monthly Data'!S107</f>
        <v>30909966.364944931</v>
      </c>
    </row>
    <row r="108" spans="1:4">
      <c r="A108" s="20">
        <v>41579</v>
      </c>
      <c r="B108" s="26">
        <f t="shared" si="3"/>
        <v>2013</v>
      </c>
      <c r="C108" s="18">
        <f>'Normalized Monthly Data'!B108</f>
        <v>30556913.865457237</v>
      </c>
      <c r="D108" s="16">
        <f>'Normalized Monthly Data'!S108</f>
        <v>31144369.249606475</v>
      </c>
    </row>
    <row r="109" spans="1:4">
      <c r="A109" s="17">
        <v>41609</v>
      </c>
      <c r="B109" s="25">
        <f t="shared" si="3"/>
        <v>2013</v>
      </c>
      <c r="C109" s="18">
        <f>'Normalized Monthly Data'!B109</f>
        <v>27592562.507682629</v>
      </c>
      <c r="D109" s="16">
        <f>'Normalized Monthly Data'!S109</f>
        <v>29061145.529875249</v>
      </c>
    </row>
    <row r="110" spans="1:4">
      <c r="A110" s="20">
        <v>41640</v>
      </c>
      <c r="B110" s="26">
        <f t="shared" si="3"/>
        <v>2014</v>
      </c>
      <c r="C110" s="18"/>
      <c r="D110" s="16">
        <f>'Normalized Monthly Data'!S110</f>
        <v>30734442.008909281</v>
      </c>
    </row>
    <row r="111" spans="1:4" ht="15.75">
      <c r="A111" s="17">
        <v>41671</v>
      </c>
      <c r="B111" s="25">
        <f t="shared" si="3"/>
        <v>2014</v>
      </c>
      <c r="C111" s="21"/>
      <c r="D111" s="16">
        <f>'Normalized Monthly Data'!S111</f>
        <v>28246263.587826733</v>
      </c>
    </row>
    <row r="112" spans="1:4">
      <c r="A112" s="20">
        <v>41699</v>
      </c>
      <c r="B112" s="26">
        <f t="shared" si="3"/>
        <v>2014</v>
      </c>
      <c r="C112" s="22"/>
      <c r="D112" s="16">
        <f>'Normalized Monthly Data'!S112</f>
        <v>30396263.729826476</v>
      </c>
    </row>
    <row r="113" spans="1:4">
      <c r="A113" s="17">
        <v>41730</v>
      </c>
      <c r="B113" s="25">
        <f t="shared" si="3"/>
        <v>2014</v>
      </c>
      <c r="C113" s="22"/>
      <c r="D113" s="16">
        <f>'Normalized Monthly Data'!S113</f>
        <v>28505316.356869526</v>
      </c>
    </row>
    <row r="114" spans="1:4">
      <c r="A114" s="20">
        <v>41760</v>
      </c>
      <c r="B114" s="26">
        <f t="shared" si="3"/>
        <v>2014</v>
      </c>
      <c r="C114" s="22"/>
      <c r="D114" s="16">
        <f>'Normalized Monthly Data'!S114</f>
        <v>30116890.707072329</v>
      </c>
    </row>
    <row r="115" spans="1:4">
      <c r="A115" s="17">
        <v>41791</v>
      </c>
      <c r="B115" s="25">
        <f t="shared" si="3"/>
        <v>2014</v>
      </c>
      <c r="C115" s="22"/>
      <c r="D115" s="16">
        <f>'Normalized Monthly Data'!S115</f>
        <v>30565534.42120757</v>
      </c>
    </row>
    <row r="116" spans="1:4">
      <c r="A116" s="20">
        <v>41821</v>
      </c>
      <c r="B116" s="26">
        <f t="shared" si="3"/>
        <v>2014</v>
      </c>
      <c r="C116" s="22"/>
      <c r="D116" s="16">
        <f>'Normalized Monthly Data'!S116</f>
        <v>31945590.158288777</v>
      </c>
    </row>
    <row r="117" spans="1:4">
      <c r="A117" s="17">
        <v>41852</v>
      </c>
      <c r="B117" s="25">
        <f t="shared" si="3"/>
        <v>2014</v>
      </c>
      <c r="C117" s="22"/>
      <c r="D117" s="16">
        <f>'Normalized Monthly Data'!S117</f>
        <v>30189274.118905611</v>
      </c>
    </row>
    <row r="118" spans="1:4">
      <c r="A118" s="20">
        <v>41883</v>
      </c>
      <c r="B118" s="26">
        <f t="shared" si="3"/>
        <v>2014</v>
      </c>
      <c r="C118" s="23"/>
      <c r="D118" s="16">
        <f>'Normalized Monthly Data'!S118</f>
        <v>30812493.680683453</v>
      </c>
    </row>
    <row r="119" spans="1:4">
      <c r="A119" s="17">
        <v>41913</v>
      </c>
      <c r="B119" s="25">
        <f t="shared" si="3"/>
        <v>2014</v>
      </c>
      <c r="C119" s="23"/>
      <c r="D119" s="16">
        <f>'Normalized Monthly Data'!S119</f>
        <v>31037782.501984499</v>
      </c>
    </row>
    <row r="120" spans="1:4">
      <c r="A120" s="20">
        <v>41944</v>
      </c>
      <c r="B120" s="26">
        <f t="shared" si="3"/>
        <v>2014</v>
      </c>
      <c r="C120" s="23"/>
      <c r="D120" s="16">
        <f>'Normalized Monthly Data'!S120</f>
        <v>30377886.197545759</v>
      </c>
    </row>
    <row r="121" spans="1:4">
      <c r="A121" s="17">
        <v>41974</v>
      </c>
      <c r="B121" s="25">
        <f t="shared" si="3"/>
        <v>2014</v>
      </c>
      <c r="C121" s="23"/>
      <c r="D121" s="16">
        <f>'Normalized Monthly Data'!S121</f>
        <v>29536232.589348979</v>
      </c>
    </row>
    <row r="122" spans="1:4">
      <c r="A122" s="20">
        <v>42005</v>
      </c>
      <c r="B122" s="26">
        <f t="shared" si="3"/>
        <v>2015</v>
      </c>
      <c r="C122" s="23"/>
      <c r="D122" s="16">
        <f>'Normalized Monthly Data'!S122</f>
        <v>30171603.007829901</v>
      </c>
    </row>
    <row r="123" spans="1:4">
      <c r="A123" s="17">
        <v>42036</v>
      </c>
      <c r="B123" s="25">
        <f t="shared" si="3"/>
        <v>2015</v>
      </c>
      <c r="C123" s="23"/>
      <c r="D123" s="16">
        <f>'Normalized Monthly Data'!S123</f>
        <v>28305268.949465849</v>
      </c>
    </row>
    <row r="124" spans="1:4">
      <c r="A124" s="20">
        <v>42064</v>
      </c>
      <c r="B124" s="26">
        <f t="shared" si="3"/>
        <v>2015</v>
      </c>
      <c r="D124" s="16">
        <f>'Normalized Monthly Data'!S124</f>
        <v>31079218.65988674</v>
      </c>
    </row>
    <row r="125" spans="1:4">
      <c r="A125" s="17">
        <v>42095</v>
      </c>
      <c r="B125" s="25">
        <f t="shared" si="3"/>
        <v>2015</v>
      </c>
      <c r="D125" s="16">
        <f>'Normalized Monthly Data'!S125</f>
        <v>28565954.25226219</v>
      </c>
    </row>
    <row r="126" spans="1:4">
      <c r="A126" s="20">
        <v>42125</v>
      </c>
      <c r="B126" s="26">
        <f t="shared" si="3"/>
        <v>2015</v>
      </c>
      <c r="D126" s="16">
        <f>'Normalized Monthly Data'!S126</f>
        <v>29561289.829394817</v>
      </c>
    </row>
    <row r="127" spans="1:4">
      <c r="A127" s="17">
        <v>42156</v>
      </c>
      <c r="B127" s="25">
        <f t="shared" si="3"/>
        <v>2015</v>
      </c>
      <c r="D127" s="16">
        <f>'Normalized Monthly Data'!S127</f>
        <v>31273796.727109283</v>
      </c>
    </row>
    <row r="128" spans="1:4">
      <c r="A128" s="20">
        <v>42186</v>
      </c>
      <c r="B128" s="26">
        <f t="shared" si="3"/>
        <v>2015</v>
      </c>
      <c r="D128" s="16">
        <f>'Normalized Monthly Data'!S128</f>
        <v>32032941.21093934</v>
      </c>
    </row>
    <row r="129" spans="1:4">
      <c r="A129" s="17">
        <v>42217</v>
      </c>
      <c r="B129" s="25">
        <f t="shared" si="3"/>
        <v>2015</v>
      </c>
      <c r="D129" s="16">
        <f>'Normalized Monthly Data'!S129</f>
        <v>30277713.210202917</v>
      </c>
    </row>
    <row r="130" spans="1:4">
      <c r="A130" s="20">
        <v>42248</v>
      </c>
      <c r="B130" s="26">
        <f t="shared" ref="B130:B133" si="4">YEAR(A130)</f>
        <v>2015</v>
      </c>
      <c r="D130" s="16">
        <f>'Normalized Monthly Data'!S130</f>
        <v>30896648.906160351</v>
      </c>
    </row>
    <row r="131" spans="1:4">
      <c r="A131" s="17">
        <v>42278</v>
      </c>
      <c r="B131" s="25">
        <f t="shared" si="4"/>
        <v>2015</v>
      </c>
      <c r="D131" s="16">
        <f>'Normalized Monthly Data'!S131</f>
        <v>30487399.68709971</v>
      </c>
    </row>
    <row r="132" spans="1:4">
      <c r="A132" s="20">
        <v>42309</v>
      </c>
      <c r="B132" s="26">
        <f t="shared" si="4"/>
        <v>2015</v>
      </c>
      <c r="D132" s="16">
        <f>'Normalized Monthly Data'!S132</f>
        <v>31077584.714012161</v>
      </c>
    </row>
    <row r="133" spans="1:4">
      <c r="A133" s="17">
        <v>42339</v>
      </c>
      <c r="B133" s="25">
        <f t="shared" si="4"/>
        <v>2015</v>
      </c>
      <c r="D133" s="16">
        <f>'Normalized Monthly Data'!S133</f>
        <v>29606764.969920829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Admin</vt:lpstr>
      <vt:lpstr>Monthly Data</vt:lpstr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Rate Class kWh Forecast</vt:lpstr>
      <vt:lpstr>Rate Class kW Forecast</vt:lpstr>
      <vt:lpstr>const</vt:lpstr>
      <vt:lpstr>Increment</vt:lpstr>
      <vt:lpstr>LondonCDD</vt:lpstr>
      <vt:lpstr>LondonHDD</vt:lpstr>
      <vt:lpstr>LONFTE</vt:lpstr>
      <vt:lpstr>PeakDays</vt:lpstr>
      <vt:lpstr>'Rate Class kW Forecast'!Print_Area</vt:lpstr>
      <vt:lpstr>Shoulder1</vt:lpstr>
      <vt:lpstr>WorkDays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Debbie Reece</cp:lastModifiedBy>
  <cp:lastPrinted>2014-08-28T21:54:38Z</cp:lastPrinted>
  <dcterms:created xsi:type="dcterms:W3CDTF">2013-12-10T17:59:21Z</dcterms:created>
  <dcterms:modified xsi:type="dcterms:W3CDTF">2014-08-28T21:54:51Z</dcterms:modified>
</cp:coreProperties>
</file>