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255" windowHeight="11715"/>
  </bookViews>
  <sheets>
    <sheet name="Job Evaluation" sheetId="4" r:id="rId1"/>
    <sheet name="Pay Structure STEI" sheetId="3" r:id="rId2"/>
  </sheets>
  <calcPr calcId="152511"/>
</workbook>
</file>

<file path=xl/calcChain.xml><?xml version="1.0" encoding="utf-8"?>
<calcChain xmlns="http://schemas.openxmlformats.org/spreadsheetml/2006/main">
  <c r="U13" i="4" l="1"/>
  <c r="P13" i="4"/>
  <c r="U12" i="4"/>
  <c r="P12" i="4"/>
  <c r="U11" i="4"/>
  <c r="P11" i="4"/>
  <c r="U10" i="4"/>
  <c r="P10" i="4"/>
  <c r="U9" i="4"/>
  <c r="P9" i="4"/>
  <c r="U8" i="4"/>
  <c r="P8" i="4"/>
  <c r="U7" i="4"/>
  <c r="P7" i="4"/>
  <c r="U6" i="4"/>
  <c r="P6" i="4"/>
  <c r="U4" i="4"/>
  <c r="P4" i="4"/>
  <c r="U5" i="4"/>
  <c r="P5" i="4"/>
  <c r="U3" i="4"/>
  <c r="P3" i="4"/>
  <c r="V5" i="4" l="1"/>
  <c r="V6" i="4"/>
  <c r="V8" i="4"/>
  <c r="V10" i="4"/>
  <c r="V12" i="4"/>
  <c r="V13" i="4"/>
  <c r="V3" i="4"/>
  <c r="V4" i="4"/>
  <c r="V7" i="4"/>
  <c r="V9" i="4"/>
  <c r="V11" i="4"/>
  <c r="C30" i="3" l="1"/>
  <c r="D30" i="3" s="1"/>
  <c r="B28" i="3"/>
  <c r="C28" i="3" s="1"/>
  <c r="B25" i="3" s="1"/>
  <c r="N26" i="3"/>
  <c r="L26" i="3"/>
  <c r="N19" i="3"/>
  <c r="L19" i="3"/>
  <c r="N18" i="3"/>
  <c r="L18" i="3"/>
  <c r="C15" i="3"/>
  <c r="D15" i="3" s="1"/>
  <c r="B13" i="3"/>
  <c r="C13" i="3" s="1"/>
  <c r="B10" i="3" s="1"/>
  <c r="N11" i="3"/>
  <c r="L11" i="3"/>
  <c r="M10" i="3"/>
  <c r="M13" i="3" s="1"/>
  <c r="L10" i="3"/>
  <c r="N8" i="3"/>
  <c r="L8" i="3"/>
  <c r="N10" i="3" l="1"/>
  <c r="M15" i="3"/>
  <c r="N13" i="3"/>
  <c r="L13" i="3"/>
  <c r="C10" i="3"/>
  <c r="B8" i="3" s="1"/>
  <c r="D10" i="3"/>
  <c r="C25" i="3"/>
  <c r="B23" i="3" s="1"/>
  <c r="C23" i="3" s="1"/>
  <c r="B21" i="3" s="1"/>
  <c r="D13" i="3"/>
  <c r="D28" i="3"/>
  <c r="C21" i="3" l="1"/>
  <c r="B17" i="3" s="1"/>
  <c r="D25" i="3"/>
  <c r="C8" i="3"/>
  <c r="D8" i="3" s="1"/>
  <c r="M17" i="3"/>
  <c r="N15" i="3"/>
  <c r="L15" i="3"/>
  <c r="M21" i="3" l="1"/>
  <c r="N17" i="3"/>
  <c r="L17" i="3"/>
  <c r="D21" i="3"/>
  <c r="C17" i="3"/>
  <c r="D17" i="3"/>
  <c r="N21" i="3" l="1"/>
  <c r="L21" i="3"/>
  <c r="M23" i="3"/>
  <c r="N23" i="3" l="1"/>
  <c r="L23" i="3"/>
  <c r="M25" i="3"/>
  <c r="U37" i="4"/>
  <c r="P37" i="4"/>
  <c r="U36" i="4"/>
  <c r="P36" i="4"/>
  <c r="U34" i="4"/>
  <c r="P34" i="4"/>
  <c r="P32" i="4"/>
  <c r="V32" i="4" s="1"/>
  <c r="P31" i="4"/>
  <c r="V31" i="4" s="1"/>
  <c r="U29" i="4"/>
  <c r="P29" i="4"/>
  <c r="U27" i="4"/>
  <c r="P27" i="4"/>
  <c r="U25" i="4"/>
  <c r="P25" i="4"/>
  <c r="U23" i="4"/>
  <c r="P23" i="4"/>
  <c r="U21" i="4"/>
  <c r="P21" i="4"/>
  <c r="U19" i="4"/>
  <c r="P19" i="4"/>
  <c r="U18" i="4"/>
  <c r="P18" i="4"/>
  <c r="V36" i="4" l="1"/>
  <c r="V19" i="4"/>
  <c r="V23" i="4"/>
  <c r="V27" i="4"/>
  <c r="V34" i="4"/>
  <c r="V37" i="4"/>
  <c r="N25" i="3"/>
  <c r="L25" i="3"/>
  <c r="M28" i="3"/>
  <c r="V18" i="4"/>
  <c r="V21" i="4"/>
  <c r="V25" i="4"/>
  <c r="V29" i="4"/>
  <c r="N28" i="3" l="1"/>
  <c r="L28" i="3"/>
  <c r="M30" i="3"/>
  <c r="P44" i="4"/>
  <c r="U44" i="4"/>
  <c r="N30" i="3" l="1"/>
  <c r="L30" i="3"/>
  <c r="M32" i="3"/>
  <c r="V44" i="4"/>
  <c r="N32" i="3" l="1"/>
  <c r="L32" i="3"/>
</calcChain>
</file>

<file path=xl/comments1.xml><?xml version="1.0" encoding="utf-8"?>
<comments xmlns="http://schemas.openxmlformats.org/spreadsheetml/2006/main">
  <authors>
    <author>Owner</author>
  </authors>
  <commentList>
    <comment ref="I23" authorId="0">
      <text>
        <r>
          <rPr>
            <b/>
            <sz val="10"/>
            <color indexed="81"/>
            <rFont val="Tahoma"/>
            <family val="2"/>
          </rPr>
          <t>Owner:</t>
        </r>
        <r>
          <rPr>
            <sz val="10"/>
            <color indexed="81"/>
            <rFont val="Tahoma"/>
            <family val="2"/>
          </rPr>
          <t xml:space="preserve">
Diverse problems and customers</t>
        </r>
      </text>
    </comment>
    <comment ref="F25" authorId="0">
      <text>
        <r>
          <rPr>
            <b/>
            <sz val="10"/>
            <color indexed="81"/>
            <rFont val="Tahoma"/>
            <family val="2"/>
          </rPr>
          <t>Owner:</t>
        </r>
        <r>
          <rPr>
            <sz val="10"/>
            <color indexed="81"/>
            <rFont val="Tahoma"/>
            <family val="2"/>
          </rPr>
          <t xml:space="preserve">
negotiations and influence on pricing</t>
        </r>
      </text>
    </comment>
    <comment ref="W2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Moved up one grade level as of June 2012</t>
        </r>
      </text>
    </comment>
    <comment ref="E29" authorId="0">
      <text>
        <r>
          <rPr>
            <b/>
            <sz val="10"/>
            <color indexed="81"/>
            <rFont val="Tahoma"/>
            <family val="2"/>
          </rPr>
          <t>Owner:</t>
        </r>
        <r>
          <rPr>
            <sz val="10"/>
            <color indexed="81"/>
            <rFont val="Tahoma"/>
            <family val="2"/>
          </rPr>
          <t xml:space="preserve">
Interrrelatedness and dependence of the processes with others</t>
        </r>
      </text>
    </comment>
  </commentList>
</comments>
</file>

<file path=xl/sharedStrings.xml><?xml version="1.0" encoding="utf-8"?>
<sst xmlns="http://schemas.openxmlformats.org/spreadsheetml/2006/main" count="381" uniqueCount="127">
  <si>
    <t>From</t>
  </si>
  <si>
    <t>To</t>
  </si>
  <si>
    <t>HOURLY</t>
  </si>
  <si>
    <t>FULL</t>
  </si>
  <si>
    <t>POINTS</t>
  </si>
  <si>
    <t>BAND</t>
  </si>
  <si>
    <t>Int.</t>
  </si>
  <si>
    <t>POSITIONS</t>
  </si>
  <si>
    <t>PTS</t>
  </si>
  <si>
    <t>Recommended Classification and Pay Structure</t>
  </si>
  <si>
    <t>CURRENT</t>
  </si>
  <si>
    <t>SALARY</t>
  </si>
  <si>
    <t>RATE</t>
  </si>
  <si>
    <t>MINIMUM</t>
  </si>
  <si>
    <t>MIDPOINT</t>
  </si>
  <si>
    <t>MAXIMUM</t>
  </si>
  <si>
    <t xml:space="preserve">  ANNUAL SALARY RANGES</t>
  </si>
  <si>
    <t>Executive Assistant</t>
  </si>
  <si>
    <t>POSITION</t>
  </si>
  <si>
    <t>INCUMBENT</t>
  </si>
  <si>
    <t>AC pts</t>
  </si>
  <si>
    <t>Education Required</t>
  </si>
  <si>
    <t>Experience</t>
  </si>
  <si>
    <t>Comments</t>
  </si>
  <si>
    <t>E</t>
  </si>
  <si>
    <t>I</t>
  </si>
  <si>
    <t>C</t>
  </si>
  <si>
    <t>Finance</t>
  </si>
  <si>
    <t>D</t>
  </si>
  <si>
    <t>3 to 5 years</t>
  </si>
  <si>
    <t xml:space="preserve">                      KNOW HOW</t>
  </si>
  <si>
    <t>PROBLEM SOLVING</t>
  </si>
  <si>
    <t>ACCOUNTABILITY</t>
  </si>
  <si>
    <t>WORKING CONDITION</t>
  </si>
  <si>
    <t>Dept</t>
  </si>
  <si>
    <t>Technical</t>
  </si>
  <si>
    <t>Managerial</t>
  </si>
  <si>
    <t>Human Relations</t>
  </si>
  <si>
    <t>Thinking Environment</t>
  </si>
  <si>
    <t>Thinking Challenge</t>
  </si>
  <si>
    <t>%</t>
  </si>
  <si>
    <t>Freedom</t>
  </si>
  <si>
    <t>Magnitude</t>
  </si>
  <si>
    <t>Impact</t>
  </si>
  <si>
    <t>PHYS. _EFF</t>
  </si>
  <si>
    <t>PHYS._ENV</t>
  </si>
  <si>
    <t>SENS. ATT</t>
  </si>
  <si>
    <t>MENTAL STRESS</t>
  </si>
  <si>
    <t>TOTAL WC</t>
  </si>
  <si>
    <t>Evaluated By</t>
  </si>
  <si>
    <t>Full Points</t>
  </si>
  <si>
    <t>Information Technology Supervisor</t>
  </si>
  <si>
    <t>Operations Supervisor</t>
  </si>
  <si>
    <t>S. Dutton</t>
  </si>
  <si>
    <t>Administration</t>
  </si>
  <si>
    <t>KH Points</t>
  </si>
  <si>
    <t>PS Points</t>
  </si>
  <si>
    <t>Total Points</t>
  </si>
  <si>
    <t>Diploma in business admin</t>
  </si>
  <si>
    <t>Shawn</t>
  </si>
  <si>
    <t>Larry</t>
  </si>
  <si>
    <t>High school plus courses</t>
  </si>
  <si>
    <t>5 years plus</t>
  </si>
  <si>
    <t>Degree; Designation CA/CMA</t>
  </si>
  <si>
    <t>5 to 7 years</t>
  </si>
  <si>
    <t>Diploma in IT; courses</t>
  </si>
  <si>
    <t>Operations</t>
  </si>
  <si>
    <t>II</t>
  </si>
  <si>
    <t>P</t>
  </si>
  <si>
    <t>Powerline cert.</t>
  </si>
  <si>
    <t>7 to 10 years</t>
  </si>
  <si>
    <t>10 years</t>
  </si>
  <si>
    <t>Engineering</t>
  </si>
  <si>
    <t>CET; PEng an asset</t>
  </si>
  <si>
    <t>F</t>
  </si>
  <si>
    <t>More than 10 years</t>
  </si>
  <si>
    <t>P.Eng or CA/CMA or equivalent</t>
  </si>
  <si>
    <t>Jennifer Shannon-Mousseau</t>
  </si>
  <si>
    <t>Financial Analyst</t>
  </si>
  <si>
    <t>CMA/CGA</t>
  </si>
  <si>
    <t>Field Supervisor</t>
  </si>
  <si>
    <t>Master Electrician; journeyman</t>
  </si>
  <si>
    <t>Linesperson</t>
  </si>
  <si>
    <t>Field Representative - Lead Hand</t>
  </si>
  <si>
    <t>Previous Evaluation Results</t>
  </si>
  <si>
    <t>Engineering Technician</t>
  </si>
  <si>
    <t>M</t>
  </si>
  <si>
    <t>S</t>
  </si>
  <si>
    <t>Field Representative</t>
  </si>
  <si>
    <t>Purchasing Agent/Storeskeeper</t>
  </si>
  <si>
    <t>Billing &amp; Customer Service Coordinator</t>
  </si>
  <si>
    <t>B</t>
  </si>
  <si>
    <t>Operations Clerk</t>
  </si>
  <si>
    <t>Accounting Clerk - Payroll</t>
  </si>
  <si>
    <t>Accounting Clerk - Reporting</t>
  </si>
  <si>
    <t>Customer Support Clerk</t>
  </si>
  <si>
    <t>Accounting Clerk - A/P</t>
  </si>
  <si>
    <t>Groundskeeper</t>
  </si>
  <si>
    <t>T</t>
  </si>
  <si>
    <t>A</t>
  </si>
  <si>
    <t>Grade</t>
  </si>
  <si>
    <t>Engineering Manager</t>
  </si>
  <si>
    <t>Director, Customer Service</t>
  </si>
  <si>
    <t>Incumbent</t>
  </si>
  <si>
    <t>TBD</t>
  </si>
  <si>
    <t>Director, Finance &amp; Regulatory Affairs</t>
  </si>
  <si>
    <t>John P</t>
  </si>
  <si>
    <t>Rob</t>
  </si>
  <si>
    <t>Danny</t>
  </si>
  <si>
    <t>Manager, Finance</t>
  </si>
  <si>
    <t>Director, Engineering &amp; Operations</t>
  </si>
  <si>
    <t>IT Analyst</t>
  </si>
  <si>
    <t>Tad G.</t>
  </si>
  <si>
    <t>President &amp; COO (STEI)</t>
  </si>
  <si>
    <t>STEI - Union</t>
  </si>
  <si>
    <t>Director, Finance &amp; Regulatory Affairs (STEI)</t>
  </si>
  <si>
    <t>Diploma in IT</t>
  </si>
  <si>
    <t>2 years</t>
  </si>
  <si>
    <t>III</t>
  </si>
  <si>
    <t>Powerline cert.;meter tech, P.Eng</t>
  </si>
  <si>
    <t>STEI- Management</t>
  </si>
  <si>
    <t xml:space="preserve">Ascent Energy Services </t>
  </si>
  <si>
    <t>Position</t>
  </si>
  <si>
    <t>MEARIE 2012</t>
  </si>
  <si>
    <t>P50</t>
  </si>
  <si>
    <t>STEI Revised Dec 11.2012</t>
  </si>
  <si>
    <t>2 to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</si>
</sst>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"/>
    <numFmt numFmtId="166" formatCode="&quot;$&quot;#,##0.00"/>
  </numFmts>
  <fonts count="33" x14ac:knownFonts="1">
    <font>
      <sz val="10"/>
      <name val="Arial"/>
    </font>
    <font>
      <b/>
      <sz val="14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u/>
      <sz val="14"/>
      <color indexed="18"/>
      <name val="Arial"/>
      <family val="2"/>
    </font>
    <font>
      <b/>
      <sz val="11"/>
      <color indexed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u/>
      <sz val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i/>
      <sz val="10"/>
      <color indexed="53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rgb="FF0070C0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 tint="0.499984740745262"/>
      <name val="Arial"/>
      <family val="2"/>
    </font>
    <font>
      <b/>
      <sz val="11"/>
      <color theme="1" tint="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12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horizontal="left"/>
    </xf>
    <xf numFmtId="0" fontId="4" fillId="2" borderId="0" applyNumberFormat="0" applyBorder="0" applyAlignment="0" applyProtection="0"/>
    <xf numFmtId="0" fontId="17" fillId="6" borderId="25" applyNumberFormat="0" applyAlignment="0" applyProtection="0"/>
    <xf numFmtId="164" fontId="6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Alignment="1">
      <alignment vertical="center"/>
    </xf>
    <xf numFmtId="166" fontId="2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left"/>
    </xf>
    <xf numFmtId="0" fontId="2" fillId="3" borderId="0" xfId="0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165" fontId="3" fillId="0" borderId="11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3" borderId="0" xfId="0" applyFont="1" applyFill="1"/>
    <xf numFmtId="0" fontId="3" fillId="0" borderId="15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0" xfId="0" applyFont="1"/>
    <xf numFmtId="0" fontId="6" fillId="3" borderId="2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0" xfId="0" applyFont="1" applyFill="1"/>
    <xf numFmtId="0" fontId="6" fillId="0" borderId="13" xfId="0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5" fontId="2" fillId="0" borderId="14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0" fillId="0" borderId="19" xfId="0" applyBorder="1"/>
    <xf numFmtId="0" fontId="11" fillId="0" borderId="0" xfId="0" applyFont="1"/>
    <xf numFmtId="0" fontId="11" fillId="0" borderId="0" xfId="0" applyFont="1" applyFill="1" applyBorder="1"/>
    <xf numFmtId="0" fontId="11" fillId="4" borderId="16" xfId="0" applyFont="1" applyFill="1" applyBorder="1"/>
    <xf numFmtId="0" fontId="11" fillId="4" borderId="17" xfId="0" applyFont="1" applyFill="1" applyBorder="1"/>
    <xf numFmtId="0" fontId="13" fillId="5" borderId="18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13" fillId="5" borderId="18" xfId="0" applyFont="1" applyFill="1" applyBorder="1"/>
    <xf numFmtId="0" fontId="13" fillId="5" borderId="18" xfId="0" applyFont="1" applyFill="1" applyBorder="1" applyAlignment="1">
      <alignment horizontal="center" wrapText="1"/>
    </xf>
    <xf numFmtId="0" fontId="11" fillId="5" borderId="20" xfId="0" applyFont="1" applyFill="1" applyBorder="1"/>
    <xf numFmtId="0" fontId="15" fillId="0" borderId="18" xfId="0" applyFont="1" applyFill="1" applyBorder="1" applyAlignment="1">
      <alignment horizontal="left"/>
    </xf>
    <xf numFmtId="0" fontId="16" fillId="0" borderId="18" xfId="0" applyFont="1" applyFill="1" applyBorder="1" applyAlignment="1"/>
    <xf numFmtId="0" fontId="15" fillId="0" borderId="18" xfId="0" applyFont="1" applyFill="1" applyBorder="1" applyAlignment="1">
      <alignment horizontal="center"/>
    </xf>
    <xf numFmtId="0" fontId="15" fillId="0" borderId="18" xfId="0" applyFont="1" applyFill="1" applyBorder="1" applyAlignment="1">
      <alignment wrapText="1"/>
    </xf>
    <xf numFmtId="0" fontId="15" fillId="0" borderId="18" xfId="0" applyFont="1" applyFill="1" applyBorder="1" applyAlignment="1"/>
    <xf numFmtId="0" fontId="11" fillId="0" borderId="18" xfId="0" applyFont="1" applyFill="1" applyBorder="1"/>
    <xf numFmtId="0" fontId="12" fillId="0" borderId="0" xfId="0" applyFont="1"/>
    <xf numFmtId="0" fontId="18" fillId="0" borderId="0" xfId="0" applyFont="1" applyFill="1" applyBorder="1"/>
    <xf numFmtId="0" fontId="21" fillId="0" borderId="0" xfId="0" applyFont="1"/>
    <xf numFmtId="0" fontId="19" fillId="6" borderId="25" xfId="3" applyFont="1" applyAlignment="1"/>
    <xf numFmtId="0" fontId="19" fillId="6" borderId="25" xfId="3" applyFont="1" applyAlignment="1">
      <alignment horizontal="center"/>
    </xf>
    <xf numFmtId="0" fontId="19" fillId="6" borderId="25" xfId="3" applyFont="1"/>
    <xf numFmtId="0" fontId="19" fillId="6" borderId="25" xfId="3" applyFont="1" applyAlignment="1">
      <alignment wrapText="1"/>
    </xf>
    <xf numFmtId="0" fontId="14" fillId="8" borderId="18" xfId="0" applyFont="1" applyFill="1" applyBorder="1" applyAlignment="1">
      <alignment horizontal="center"/>
    </xf>
    <xf numFmtId="0" fontId="13" fillId="8" borderId="18" xfId="0" applyFont="1" applyFill="1" applyBorder="1"/>
    <xf numFmtId="0" fontId="13" fillId="8" borderId="18" xfId="0" applyFont="1" applyFill="1" applyBorder="1" applyAlignment="1">
      <alignment horizontal="center" wrapText="1"/>
    </xf>
    <xf numFmtId="0" fontId="13" fillId="8" borderId="18" xfId="0" applyFont="1" applyFill="1" applyBorder="1" applyAlignment="1">
      <alignment horizontal="center"/>
    </xf>
    <xf numFmtId="0" fontId="22" fillId="8" borderId="25" xfId="3" applyFont="1" applyFill="1" applyAlignment="1"/>
    <xf numFmtId="0" fontId="17" fillId="0" borderId="25" xfId="3" applyFill="1"/>
    <xf numFmtId="0" fontId="12" fillId="0" borderId="0" xfId="0" applyFont="1" applyFill="1"/>
    <xf numFmtId="0" fontId="19" fillId="6" borderId="25" xfId="3" applyFont="1" applyAlignment="1">
      <alignment horizontal="left"/>
    </xf>
    <xf numFmtId="0" fontId="19" fillId="0" borderId="25" xfId="3" applyFont="1" applyFill="1"/>
    <xf numFmtId="0" fontId="19" fillId="6" borderId="25" xfId="3" applyFont="1" applyAlignment="1">
      <alignment horizontal="right"/>
    </xf>
    <xf numFmtId="0" fontId="19" fillId="7" borderId="25" xfId="3" applyFont="1" applyFill="1"/>
    <xf numFmtId="0" fontId="19" fillId="7" borderId="25" xfId="3" applyFont="1" applyFill="1" applyAlignment="1">
      <alignment horizontal="center"/>
    </xf>
    <xf numFmtId="0" fontId="19" fillId="7" borderId="25" xfId="3" applyFont="1" applyFill="1" applyAlignment="1">
      <alignment horizontal="right"/>
    </xf>
    <xf numFmtId="0" fontId="19" fillId="7" borderId="25" xfId="3" applyFont="1" applyFill="1" applyAlignment="1">
      <alignment horizontal="left"/>
    </xf>
    <xf numFmtId="0" fontId="12" fillId="7" borderId="0" xfId="0" applyFont="1" applyFill="1"/>
    <xf numFmtId="0" fontId="17" fillId="7" borderId="25" xfId="3" applyFill="1"/>
    <xf numFmtId="0" fontId="27" fillId="0" borderId="0" xfId="0" applyFont="1"/>
    <xf numFmtId="0" fontId="28" fillId="0" borderId="0" xfId="0" applyFont="1"/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vertical="center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0" fillId="7" borderId="0" xfId="0" applyFill="1"/>
    <xf numFmtId="0" fontId="3" fillId="7" borderId="19" xfId="0" applyFont="1" applyFill="1" applyBorder="1" applyAlignment="1">
      <alignment horizontal="center" vertical="center"/>
    </xf>
    <xf numFmtId="0" fontId="19" fillId="0" borderId="25" xfId="3" applyFont="1" applyFill="1" applyAlignment="1">
      <alignment horizontal="left"/>
    </xf>
    <xf numFmtId="0" fontId="19" fillId="0" borderId="25" xfId="3" applyFont="1" applyFill="1" applyAlignment="1"/>
    <xf numFmtId="0" fontId="19" fillId="0" borderId="25" xfId="3" applyFont="1" applyFill="1" applyAlignment="1">
      <alignment horizontal="center"/>
    </xf>
    <xf numFmtId="0" fontId="19" fillId="0" borderId="25" xfId="3" applyFont="1" applyFill="1" applyAlignment="1">
      <alignment wrapText="1"/>
    </xf>
    <xf numFmtId="0" fontId="19" fillId="0" borderId="25" xfId="3" quotePrefix="1" applyFont="1" applyFill="1" applyAlignment="1">
      <alignment horizontal="left"/>
    </xf>
    <xf numFmtId="0" fontId="29" fillId="0" borderId="25" xfId="0" applyFont="1" applyFill="1" applyBorder="1" applyAlignment="1">
      <alignment horizontal="left"/>
    </xf>
    <xf numFmtId="0" fontId="29" fillId="0" borderId="25" xfId="0" applyFont="1" applyFill="1" applyBorder="1" applyAlignment="1"/>
    <xf numFmtId="0" fontId="29" fillId="0" borderId="25" xfId="0" applyFont="1" applyFill="1" applyBorder="1" applyAlignment="1">
      <alignment horizontal="center"/>
    </xf>
    <xf numFmtId="0" fontId="29" fillId="0" borderId="25" xfId="0" applyFont="1" applyFill="1" applyBorder="1" applyAlignment="1">
      <alignment wrapText="1"/>
    </xf>
    <xf numFmtId="0" fontId="19" fillId="0" borderId="25" xfId="3" applyFont="1" applyFill="1" applyBorder="1" applyAlignment="1">
      <alignment horizontal="left"/>
    </xf>
    <xf numFmtId="0" fontId="19" fillId="0" borderId="25" xfId="3" applyFont="1" applyFill="1" applyBorder="1" applyAlignment="1"/>
    <xf numFmtId="0" fontId="19" fillId="0" borderId="25" xfId="3" applyFont="1" applyFill="1" applyBorder="1" applyAlignment="1">
      <alignment horizontal="center"/>
    </xf>
    <xf numFmtId="0" fontId="19" fillId="0" borderId="25" xfId="3" applyFont="1" applyFill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6" fontId="3" fillId="0" borderId="7" xfId="0" applyNumberFormat="1" applyFont="1" applyBorder="1" applyAlignment="1">
      <alignment horizontal="center" vertical="center"/>
    </xf>
    <xf numFmtId="0" fontId="20" fillId="0" borderId="19" xfId="3" applyFont="1" applyFill="1" applyBorder="1" applyAlignment="1">
      <alignment horizontal="left"/>
    </xf>
    <xf numFmtId="165" fontId="3" fillId="0" borderId="27" xfId="0" applyNumberFormat="1" applyFont="1" applyBorder="1" applyAlignment="1">
      <alignment horizontal="center" vertical="center"/>
    </xf>
    <xf numFmtId="0" fontId="6" fillId="0" borderId="19" xfId="0" applyFont="1" applyBorder="1"/>
    <xf numFmtId="165" fontId="6" fillId="0" borderId="19" xfId="0" applyNumberFormat="1" applyFont="1" applyFill="1" applyBorder="1" applyAlignment="1">
      <alignment horizontal="center"/>
    </xf>
    <xf numFmtId="0" fontId="6" fillId="3" borderId="19" xfId="0" applyFont="1" applyFill="1" applyBorder="1"/>
    <xf numFmtId="0" fontId="10" fillId="3" borderId="19" xfId="0" applyFont="1" applyFill="1" applyBorder="1" applyAlignment="1">
      <alignment horizontal="center"/>
    </xf>
    <xf numFmtId="165" fontId="6" fillId="3" borderId="19" xfId="0" applyNumberFormat="1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0" fontId="6" fillId="0" borderId="19" xfId="0" applyFont="1" applyFill="1" applyBorder="1"/>
    <xf numFmtId="0" fontId="10" fillId="0" borderId="19" xfId="0" applyFont="1" applyFill="1" applyBorder="1" applyAlignment="1">
      <alignment horizontal="center"/>
    </xf>
    <xf numFmtId="0" fontId="11" fillId="8" borderId="0" xfId="0" applyFont="1" applyFill="1"/>
    <xf numFmtId="165" fontId="31" fillId="0" borderId="19" xfId="0" applyNumberFormat="1" applyFont="1" applyFill="1" applyBorder="1" applyAlignment="1">
      <alignment horizontal="center"/>
    </xf>
    <xf numFmtId="165" fontId="31" fillId="3" borderId="19" xfId="0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1" xfId="0" quotePrefix="1" applyFont="1" applyBorder="1" applyAlignment="1">
      <alignment horizontal="left" vertical="center"/>
    </xf>
    <xf numFmtId="1" fontId="6" fillId="0" borderId="21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0" borderId="28" xfId="0" applyFont="1" applyBorder="1"/>
    <xf numFmtId="0" fontId="10" fillId="0" borderId="28" xfId="0" applyFont="1" applyBorder="1" applyAlignment="1">
      <alignment horizontal="center"/>
    </xf>
    <xf numFmtId="165" fontId="6" fillId="0" borderId="28" xfId="0" applyNumberFormat="1" applyFont="1" applyFill="1" applyBorder="1" applyAlignment="1">
      <alignment horizontal="center"/>
    </xf>
    <xf numFmtId="165" fontId="6" fillId="0" borderId="28" xfId="0" applyNumberFormat="1" applyFont="1" applyBorder="1" applyAlignment="1">
      <alignment horizontal="center"/>
    </xf>
    <xf numFmtId="165" fontId="31" fillId="0" borderId="28" xfId="0" applyNumberFormat="1" applyFont="1" applyFill="1" applyBorder="1" applyAlignment="1">
      <alignment horizontal="center"/>
    </xf>
    <xf numFmtId="0" fontId="6" fillId="3" borderId="28" xfId="0" applyFont="1" applyFill="1" applyBorder="1"/>
    <xf numFmtId="0" fontId="6" fillId="9" borderId="28" xfId="0" applyFont="1" applyFill="1" applyBorder="1" applyAlignment="1">
      <alignment horizontal="center"/>
    </xf>
    <xf numFmtId="1" fontId="6" fillId="9" borderId="28" xfId="0" applyNumberFormat="1" applyFont="1" applyFill="1" applyBorder="1" applyAlignment="1">
      <alignment horizontal="center"/>
    </xf>
    <xf numFmtId="0" fontId="6" fillId="9" borderId="28" xfId="0" applyFont="1" applyFill="1" applyBorder="1"/>
    <xf numFmtId="0" fontId="10" fillId="9" borderId="28" xfId="0" applyFont="1" applyFill="1" applyBorder="1" applyAlignment="1">
      <alignment horizontal="center"/>
    </xf>
    <xf numFmtId="165" fontId="6" fillId="9" borderId="28" xfId="0" applyNumberFormat="1" applyFont="1" applyFill="1" applyBorder="1" applyAlignment="1">
      <alignment horizontal="center"/>
    </xf>
    <xf numFmtId="166" fontId="6" fillId="9" borderId="28" xfId="0" applyNumberFormat="1" applyFont="1" applyFill="1" applyBorder="1" applyAlignment="1">
      <alignment horizontal="center"/>
    </xf>
    <xf numFmtId="165" fontId="31" fillId="9" borderId="28" xfId="0" applyNumberFormat="1" applyFont="1" applyFill="1" applyBorder="1" applyAlignment="1">
      <alignment horizontal="center"/>
    </xf>
    <xf numFmtId="165" fontId="6" fillId="9" borderId="0" xfId="0" applyNumberFormat="1" applyFont="1" applyFill="1" applyBorder="1" applyAlignment="1">
      <alignment horizontal="center"/>
    </xf>
    <xf numFmtId="0" fontId="6" fillId="9" borderId="0" xfId="0" applyFont="1" applyFill="1"/>
    <xf numFmtId="0" fontId="0" fillId="0" borderId="19" xfId="0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10" borderId="0" xfId="0" applyFont="1" applyFill="1" applyBorder="1"/>
    <xf numFmtId="0" fontId="19" fillId="0" borderId="18" xfId="3" applyFont="1" applyFill="1" applyBorder="1" applyAlignment="1"/>
    <xf numFmtId="0" fontId="30" fillId="10" borderId="0" xfId="0" applyFont="1" applyFill="1" applyBorder="1"/>
    <xf numFmtId="0" fontId="6" fillId="11" borderId="19" xfId="0" applyFont="1" applyFill="1" applyBorder="1" applyAlignment="1">
      <alignment horizontal="center"/>
    </xf>
    <xf numFmtId="0" fontId="6" fillId="11" borderId="26" xfId="0" applyFont="1" applyFill="1" applyBorder="1" applyAlignment="1">
      <alignment horizontal="center"/>
    </xf>
    <xf numFmtId="0" fontId="6" fillId="11" borderId="0" xfId="0" applyFont="1" applyFill="1"/>
    <xf numFmtId="0" fontId="6" fillId="11" borderId="28" xfId="0" applyFont="1" applyFill="1" applyBorder="1" applyAlignment="1">
      <alignment horizontal="center"/>
    </xf>
    <xf numFmtId="0" fontId="11" fillId="4" borderId="23" xfId="0" applyFont="1" applyFill="1" applyBorder="1" applyAlignment="1">
      <alignment vertical="center"/>
    </xf>
    <xf numFmtId="0" fontId="12" fillId="4" borderId="24" xfId="0" applyFont="1" applyFill="1" applyBorder="1" applyAlignment="1">
      <alignment vertical="center"/>
    </xf>
    <xf numFmtId="0" fontId="11" fillId="4" borderId="23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</cellXfs>
  <cellStyles count="5">
    <cellStyle name="Check Cell" xfId="3" builtinId="23"/>
    <cellStyle name="Currency 3" xfId="4"/>
    <cellStyle name="Normal" xfId="0" builtinId="0"/>
    <cellStyle name="Style 21" xfId="1"/>
    <cellStyle name="Style 2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Y51"/>
  <sheetViews>
    <sheetView tabSelected="1" workbookViewId="0">
      <pane xSplit="1" topLeftCell="F1" activePane="topRight" state="frozen"/>
      <selection pane="topRight" sqref="A1:XFD6"/>
    </sheetView>
  </sheetViews>
  <sheetFormatPr defaultRowHeight="12.75" x14ac:dyDescent="0.2"/>
  <cols>
    <col min="1" max="1" width="37.28515625" customWidth="1"/>
    <col min="2" max="2" width="18.85546875" customWidth="1"/>
    <col min="3" max="3" width="0" hidden="1" customWidth="1"/>
    <col min="4" max="4" width="8.28515625" customWidth="1"/>
    <col min="7" max="7" width="7.28515625" bestFit="1" customWidth="1"/>
    <col min="8" max="8" width="9.5703125" bestFit="1" customWidth="1"/>
    <col min="23" max="23" width="30.85546875" customWidth="1"/>
    <col min="24" max="24" width="18.140625" bestFit="1" customWidth="1"/>
    <col min="25" max="25" width="23.42578125" customWidth="1"/>
  </cols>
  <sheetData>
    <row r="1" spans="1:25" s="59" customFormat="1" ht="24" customHeight="1" thickTop="1" x14ac:dyDescent="0.3">
      <c r="A1" s="97" t="s">
        <v>120</v>
      </c>
      <c r="B1" s="58"/>
      <c r="D1" s="172" t="s">
        <v>30</v>
      </c>
      <c r="E1" s="173"/>
      <c r="F1" s="173"/>
      <c r="G1" s="174" t="s">
        <v>31</v>
      </c>
      <c r="H1" s="175"/>
      <c r="I1" s="175"/>
      <c r="J1" s="175"/>
      <c r="K1" s="176"/>
      <c r="L1" s="174" t="s">
        <v>32</v>
      </c>
      <c r="M1" s="177"/>
      <c r="N1" s="177"/>
      <c r="O1" s="177"/>
      <c r="P1" s="60"/>
      <c r="Q1" s="174" t="s">
        <v>33</v>
      </c>
      <c r="R1" s="175"/>
      <c r="S1" s="175"/>
      <c r="T1" s="175"/>
      <c r="U1" s="60"/>
      <c r="V1" s="61" t="s">
        <v>4</v>
      </c>
      <c r="W1" s="178"/>
      <c r="X1" s="179"/>
      <c r="Y1" s="58"/>
    </row>
    <row r="2" spans="1:25" s="66" customFormat="1" ht="39.75" customHeight="1" thickBot="1" x14ac:dyDescent="0.25">
      <c r="A2" s="62" t="s">
        <v>18</v>
      </c>
      <c r="B2" s="63" t="s">
        <v>19</v>
      </c>
      <c r="C2" s="64" t="s">
        <v>34</v>
      </c>
      <c r="D2" s="65" t="s">
        <v>35</v>
      </c>
      <c r="E2" s="65" t="s">
        <v>36</v>
      </c>
      <c r="F2" s="65" t="s">
        <v>37</v>
      </c>
      <c r="G2" s="62" t="s">
        <v>55</v>
      </c>
      <c r="H2" s="65" t="s">
        <v>38</v>
      </c>
      <c r="I2" s="65" t="s">
        <v>39</v>
      </c>
      <c r="J2" s="62" t="s">
        <v>40</v>
      </c>
      <c r="K2" s="62" t="s">
        <v>56</v>
      </c>
      <c r="L2" s="62" t="s">
        <v>41</v>
      </c>
      <c r="M2" s="62" t="s">
        <v>42</v>
      </c>
      <c r="N2" s="65" t="s">
        <v>43</v>
      </c>
      <c r="O2" s="62" t="s">
        <v>20</v>
      </c>
      <c r="P2" s="62" t="s">
        <v>57</v>
      </c>
      <c r="Q2" s="65" t="s">
        <v>44</v>
      </c>
      <c r="R2" s="65" t="s">
        <v>45</v>
      </c>
      <c r="S2" s="65" t="s">
        <v>46</v>
      </c>
      <c r="T2" s="65" t="s">
        <v>47</v>
      </c>
      <c r="U2" s="65" t="s">
        <v>48</v>
      </c>
      <c r="V2" s="65" t="s">
        <v>50</v>
      </c>
      <c r="W2" s="65" t="s">
        <v>21</v>
      </c>
      <c r="X2" s="65" t="s">
        <v>22</v>
      </c>
      <c r="Y2" s="64" t="s">
        <v>23</v>
      </c>
    </row>
    <row r="3" spans="1:25" s="59" customFormat="1" ht="15.95" customHeight="1" thickTop="1" thickBot="1" x14ac:dyDescent="0.3">
      <c r="A3" s="113" t="s">
        <v>113</v>
      </c>
      <c r="B3" s="113" t="s">
        <v>59</v>
      </c>
      <c r="C3" s="114"/>
      <c r="D3" s="115" t="s">
        <v>74</v>
      </c>
      <c r="E3" s="115" t="s">
        <v>118</v>
      </c>
      <c r="F3" s="115">
        <v>3</v>
      </c>
      <c r="G3" s="115">
        <v>460</v>
      </c>
      <c r="H3" s="115" t="s">
        <v>74</v>
      </c>
      <c r="I3" s="115">
        <v>4</v>
      </c>
      <c r="J3" s="115">
        <v>50</v>
      </c>
      <c r="K3" s="115">
        <v>230</v>
      </c>
      <c r="L3" s="115" t="s">
        <v>74</v>
      </c>
      <c r="M3" s="115">
        <v>3</v>
      </c>
      <c r="N3" s="115" t="s">
        <v>68</v>
      </c>
      <c r="O3" s="115">
        <v>400</v>
      </c>
      <c r="P3" s="115">
        <f t="shared" ref="P3:P13" si="0">O3+K3+G3</f>
        <v>1090</v>
      </c>
      <c r="Q3" s="115">
        <v>3</v>
      </c>
      <c r="R3" s="115">
        <v>3</v>
      </c>
      <c r="S3" s="115">
        <v>14</v>
      </c>
      <c r="T3" s="115">
        <v>16</v>
      </c>
      <c r="U3" s="115">
        <f t="shared" ref="U3:U13" si="1">T3+S3+R3+Q3</f>
        <v>36</v>
      </c>
      <c r="V3" s="115">
        <f t="shared" ref="V3:V13" si="2">U3+P3</f>
        <v>1126</v>
      </c>
      <c r="W3" s="116" t="s">
        <v>76</v>
      </c>
      <c r="X3" s="114" t="s">
        <v>75</v>
      </c>
      <c r="Y3" s="68"/>
    </row>
    <row r="4" spans="1:25" s="59" customFormat="1" ht="15.95" customHeight="1" thickTop="1" thickBot="1" x14ac:dyDescent="0.3">
      <c r="A4" s="104" t="s">
        <v>105</v>
      </c>
      <c r="B4" s="104" t="s">
        <v>107</v>
      </c>
      <c r="C4" s="105" t="s">
        <v>27</v>
      </c>
      <c r="D4" s="106" t="s">
        <v>24</v>
      </c>
      <c r="E4" s="106" t="s">
        <v>67</v>
      </c>
      <c r="F4" s="106">
        <v>3</v>
      </c>
      <c r="G4" s="106">
        <v>350</v>
      </c>
      <c r="H4" s="106" t="s">
        <v>24</v>
      </c>
      <c r="I4" s="106">
        <v>4</v>
      </c>
      <c r="J4" s="106">
        <v>43</v>
      </c>
      <c r="K4" s="106">
        <v>175</v>
      </c>
      <c r="L4" s="106" t="s">
        <v>24</v>
      </c>
      <c r="M4" s="106">
        <v>3</v>
      </c>
      <c r="N4" s="106" t="s">
        <v>68</v>
      </c>
      <c r="O4" s="106">
        <v>264</v>
      </c>
      <c r="P4" s="106">
        <f t="shared" si="0"/>
        <v>789</v>
      </c>
      <c r="Q4" s="106">
        <v>3</v>
      </c>
      <c r="R4" s="106">
        <v>3</v>
      </c>
      <c r="S4" s="106">
        <v>14</v>
      </c>
      <c r="T4" s="106">
        <v>14</v>
      </c>
      <c r="U4" s="106">
        <f t="shared" si="1"/>
        <v>34</v>
      </c>
      <c r="V4" s="106">
        <f t="shared" si="2"/>
        <v>823</v>
      </c>
      <c r="W4" s="107" t="s">
        <v>63</v>
      </c>
      <c r="X4" s="105" t="s">
        <v>75</v>
      </c>
      <c r="Y4" s="68"/>
    </row>
    <row r="5" spans="1:25" s="59" customFormat="1" ht="15.95" customHeight="1" thickTop="1" thickBot="1" x14ac:dyDescent="0.3">
      <c r="A5" s="104" t="s">
        <v>110</v>
      </c>
      <c r="B5" s="104" t="s">
        <v>60</v>
      </c>
      <c r="C5" s="105" t="s">
        <v>66</v>
      </c>
      <c r="D5" s="106" t="s">
        <v>24</v>
      </c>
      <c r="E5" s="106" t="s">
        <v>67</v>
      </c>
      <c r="F5" s="106">
        <v>3</v>
      </c>
      <c r="G5" s="106">
        <v>350</v>
      </c>
      <c r="H5" s="106" t="s">
        <v>24</v>
      </c>
      <c r="I5" s="106">
        <v>4</v>
      </c>
      <c r="J5" s="106">
        <v>43</v>
      </c>
      <c r="K5" s="106">
        <v>152</v>
      </c>
      <c r="L5" s="106" t="s">
        <v>24</v>
      </c>
      <c r="M5" s="106">
        <v>3</v>
      </c>
      <c r="N5" s="106" t="s">
        <v>68</v>
      </c>
      <c r="O5" s="106">
        <v>264</v>
      </c>
      <c r="P5" s="106">
        <f t="shared" si="0"/>
        <v>766</v>
      </c>
      <c r="Q5" s="106">
        <v>5</v>
      </c>
      <c r="R5" s="106">
        <v>6</v>
      </c>
      <c r="S5" s="106">
        <v>14</v>
      </c>
      <c r="T5" s="106">
        <v>14</v>
      </c>
      <c r="U5" s="106">
        <f t="shared" si="1"/>
        <v>39</v>
      </c>
      <c r="V5" s="106">
        <f t="shared" si="2"/>
        <v>805</v>
      </c>
      <c r="W5" s="105" t="s">
        <v>119</v>
      </c>
      <c r="X5" s="105" t="s">
        <v>71</v>
      </c>
      <c r="Y5" s="68"/>
    </row>
    <row r="6" spans="1:25" s="165" customFormat="1" ht="15.95" customHeight="1" thickTop="1" thickBot="1" x14ac:dyDescent="0.3">
      <c r="A6" s="104" t="s">
        <v>101</v>
      </c>
      <c r="B6" s="104" t="s">
        <v>108</v>
      </c>
      <c r="C6" s="105" t="s">
        <v>72</v>
      </c>
      <c r="D6" s="106" t="s">
        <v>24</v>
      </c>
      <c r="E6" s="106" t="s">
        <v>67</v>
      </c>
      <c r="F6" s="106">
        <v>2</v>
      </c>
      <c r="G6" s="106">
        <v>304</v>
      </c>
      <c r="H6" s="106" t="s">
        <v>24</v>
      </c>
      <c r="I6" s="106">
        <v>4</v>
      </c>
      <c r="J6" s="106">
        <v>43</v>
      </c>
      <c r="K6" s="106">
        <v>132</v>
      </c>
      <c r="L6" s="106" t="s">
        <v>24</v>
      </c>
      <c r="M6" s="106">
        <v>2</v>
      </c>
      <c r="N6" s="106" t="s">
        <v>68</v>
      </c>
      <c r="O6" s="106">
        <v>175</v>
      </c>
      <c r="P6" s="106">
        <f t="shared" si="0"/>
        <v>611</v>
      </c>
      <c r="Q6" s="106">
        <v>3</v>
      </c>
      <c r="R6" s="106">
        <v>3</v>
      </c>
      <c r="S6" s="106">
        <v>14</v>
      </c>
      <c r="T6" s="106">
        <v>12</v>
      </c>
      <c r="U6" s="106">
        <f t="shared" si="1"/>
        <v>32</v>
      </c>
      <c r="V6" s="106">
        <f t="shared" si="2"/>
        <v>643</v>
      </c>
      <c r="W6" s="107" t="s">
        <v>73</v>
      </c>
      <c r="X6" s="105" t="s">
        <v>70</v>
      </c>
      <c r="Y6" s="68"/>
    </row>
    <row r="7" spans="1:25" s="59" customFormat="1" ht="15.95" customHeight="1" thickTop="1" thickBot="1" x14ac:dyDescent="0.3">
      <c r="A7" s="104" t="s">
        <v>109</v>
      </c>
      <c r="B7" s="104" t="s">
        <v>104</v>
      </c>
      <c r="C7" s="105" t="s">
        <v>27</v>
      </c>
      <c r="D7" s="106" t="s">
        <v>24</v>
      </c>
      <c r="E7" s="106" t="s">
        <v>67</v>
      </c>
      <c r="F7" s="106">
        <v>2</v>
      </c>
      <c r="G7" s="106">
        <v>304</v>
      </c>
      <c r="H7" s="106" t="s">
        <v>24</v>
      </c>
      <c r="I7" s="106">
        <v>3</v>
      </c>
      <c r="J7" s="106">
        <v>38</v>
      </c>
      <c r="K7" s="106">
        <v>115</v>
      </c>
      <c r="L7" s="106" t="s">
        <v>24</v>
      </c>
      <c r="M7" s="106">
        <v>2</v>
      </c>
      <c r="N7" s="106" t="s">
        <v>26</v>
      </c>
      <c r="O7" s="106">
        <v>132</v>
      </c>
      <c r="P7" s="106">
        <f t="shared" si="0"/>
        <v>551</v>
      </c>
      <c r="Q7" s="106">
        <v>3</v>
      </c>
      <c r="R7" s="106">
        <v>3</v>
      </c>
      <c r="S7" s="106">
        <v>10</v>
      </c>
      <c r="T7" s="106">
        <v>10</v>
      </c>
      <c r="U7" s="106">
        <f t="shared" si="1"/>
        <v>26</v>
      </c>
      <c r="V7" s="106">
        <f t="shared" si="2"/>
        <v>577</v>
      </c>
      <c r="W7" s="107" t="s">
        <v>63</v>
      </c>
      <c r="X7" s="105" t="s">
        <v>62</v>
      </c>
      <c r="Y7" s="72"/>
    </row>
    <row r="8" spans="1:25" s="59" customFormat="1" ht="15.95" customHeight="1" thickTop="1" thickBot="1" x14ac:dyDescent="0.3">
      <c r="A8" s="88" t="s">
        <v>102</v>
      </c>
      <c r="B8" s="88" t="s">
        <v>77</v>
      </c>
      <c r="C8" s="88" t="s">
        <v>27</v>
      </c>
      <c r="D8" s="106" t="s">
        <v>24</v>
      </c>
      <c r="E8" s="106" t="s">
        <v>67</v>
      </c>
      <c r="F8" s="106">
        <v>3</v>
      </c>
      <c r="G8" s="106">
        <v>264</v>
      </c>
      <c r="H8" s="106" t="s">
        <v>24</v>
      </c>
      <c r="I8" s="106">
        <v>3</v>
      </c>
      <c r="J8" s="106">
        <v>38</v>
      </c>
      <c r="K8" s="106">
        <v>100</v>
      </c>
      <c r="L8" s="106" t="s">
        <v>28</v>
      </c>
      <c r="M8" s="106">
        <v>2</v>
      </c>
      <c r="N8" s="106" t="s">
        <v>68</v>
      </c>
      <c r="O8" s="106">
        <v>132</v>
      </c>
      <c r="P8" s="106">
        <f t="shared" si="0"/>
        <v>496</v>
      </c>
      <c r="Q8" s="106">
        <v>3</v>
      </c>
      <c r="R8" s="106">
        <v>3</v>
      </c>
      <c r="S8" s="106">
        <v>12</v>
      </c>
      <c r="T8" s="106">
        <v>14</v>
      </c>
      <c r="U8" s="106">
        <f t="shared" si="1"/>
        <v>32</v>
      </c>
      <c r="V8" s="106">
        <f t="shared" si="2"/>
        <v>528</v>
      </c>
      <c r="W8" s="107" t="s">
        <v>61</v>
      </c>
      <c r="X8" s="105" t="s">
        <v>62</v>
      </c>
      <c r="Y8" s="72"/>
    </row>
    <row r="9" spans="1:25" s="59" customFormat="1" ht="15.95" customHeight="1" thickTop="1" thickBot="1" x14ac:dyDescent="0.3">
      <c r="A9" s="88" t="s">
        <v>51</v>
      </c>
      <c r="B9" s="88" t="s">
        <v>59</v>
      </c>
      <c r="C9" s="105" t="s">
        <v>66</v>
      </c>
      <c r="D9" s="106" t="s">
        <v>24</v>
      </c>
      <c r="E9" s="106" t="s">
        <v>67</v>
      </c>
      <c r="F9" s="106">
        <v>2</v>
      </c>
      <c r="G9" s="106">
        <v>264</v>
      </c>
      <c r="H9" s="106" t="s">
        <v>24</v>
      </c>
      <c r="I9" s="106">
        <v>3</v>
      </c>
      <c r="J9" s="106">
        <v>38</v>
      </c>
      <c r="K9" s="106">
        <v>100</v>
      </c>
      <c r="L9" s="106" t="s">
        <v>28</v>
      </c>
      <c r="M9" s="106">
        <v>2</v>
      </c>
      <c r="N9" s="106" t="s">
        <v>68</v>
      </c>
      <c r="O9" s="106">
        <v>115</v>
      </c>
      <c r="P9" s="106">
        <f t="shared" si="0"/>
        <v>479</v>
      </c>
      <c r="Q9" s="106">
        <v>3</v>
      </c>
      <c r="R9" s="106">
        <v>3</v>
      </c>
      <c r="S9" s="106">
        <v>10</v>
      </c>
      <c r="T9" s="106">
        <v>10</v>
      </c>
      <c r="U9" s="106">
        <f t="shared" si="1"/>
        <v>26</v>
      </c>
      <c r="V9" s="106">
        <f t="shared" si="2"/>
        <v>505</v>
      </c>
      <c r="W9" s="107" t="s">
        <v>65</v>
      </c>
      <c r="X9" s="105" t="s">
        <v>64</v>
      </c>
      <c r="Y9" s="68"/>
    </row>
    <row r="10" spans="1:25" s="59" customFormat="1" ht="15.95" customHeight="1" thickTop="1" thickBot="1" x14ac:dyDescent="0.3">
      <c r="A10" s="104" t="s">
        <v>52</v>
      </c>
      <c r="B10" s="108" t="s">
        <v>106</v>
      </c>
      <c r="C10" s="105" t="s">
        <v>66</v>
      </c>
      <c r="D10" s="106" t="s">
        <v>24</v>
      </c>
      <c r="E10" s="106" t="s">
        <v>67</v>
      </c>
      <c r="F10" s="106">
        <v>2</v>
      </c>
      <c r="G10" s="106">
        <v>230</v>
      </c>
      <c r="H10" s="106" t="s">
        <v>24</v>
      </c>
      <c r="I10" s="106">
        <v>3</v>
      </c>
      <c r="J10" s="106">
        <v>38</v>
      </c>
      <c r="K10" s="106">
        <v>87</v>
      </c>
      <c r="L10" s="106" t="s">
        <v>28</v>
      </c>
      <c r="M10" s="106">
        <v>2</v>
      </c>
      <c r="N10" s="106" t="s">
        <v>68</v>
      </c>
      <c r="O10" s="106">
        <v>132</v>
      </c>
      <c r="P10" s="106">
        <f t="shared" si="0"/>
        <v>449</v>
      </c>
      <c r="Q10" s="106">
        <v>10</v>
      </c>
      <c r="R10" s="106">
        <v>12</v>
      </c>
      <c r="S10" s="106">
        <v>12</v>
      </c>
      <c r="T10" s="106">
        <v>12</v>
      </c>
      <c r="U10" s="106">
        <f t="shared" si="1"/>
        <v>46</v>
      </c>
      <c r="V10" s="106">
        <f t="shared" si="2"/>
        <v>495</v>
      </c>
      <c r="W10" s="105" t="s">
        <v>69</v>
      </c>
      <c r="X10" s="105" t="s">
        <v>70</v>
      </c>
      <c r="Y10" s="68"/>
    </row>
    <row r="11" spans="1:25" s="59" customFormat="1" ht="15.95" customHeight="1" thickTop="1" thickBot="1" x14ac:dyDescent="0.3">
      <c r="A11" s="104" t="s">
        <v>78</v>
      </c>
      <c r="B11" s="104" t="s">
        <v>104</v>
      </c>
      <c r="C11" s="105" t="s">
        <v>27</v>
      </c>
      <c r="D11" s="106" t="s">
        <v>24</v>
      </c>
      <c r="E11" s="106" t="s">
        <v>25</v>
      </c>
      <c r="F11" s="106">
        <v>1</v>
      </c>
      <c r="G11" s="106">
        <v>175</v>
      </c>
      <c r="H11" s="106" t="s">
        <v>24</v>
      </c>
      <c r="I11" s="106">
        <v>3</v>
      </c>
      <c r="J11" s="106">
        <v>33</v>
      </c>
      <c r="K11" s="106">
        <v>57</v>
      </c>
      <c r="L11" s="106" t="s">
        <v>28</v>
      </c>
      <c r="M11" s="106">
        <v>1</v>
      </c>
      <c r="N11" s="106" t="s">
        <v>26</v>
      </c>
      <c r="O11" s="106">
        <v>57</v>
      </c>
      <c r="P11" s="106">
        <f t="shared" si="0"/>
        <v>289</v>
      </c>
      <c r="Q11" s="106">
        <v>3</v>
      </c>
      <c r="R11" s="106">
        <v>3</v>
      </c>
      <c r="S11" s="106">
        <v>10</v>
      </c>
      <c r="T11" s="106">
        <v>10</v>
      </c>
      <c r="U11" s="106">
        <f t="shared" si="1"/>
        <v>26</v>
      </c>
      <c r="V11" s="106">
        <f t="shared" si="2"/>
        <v>315</v>
      </c>
      <c r="W11" s="107" t="s">
        <v>79</v>
      </c>
      <c r="X11" s="105" t="s">
        <v>126</v>
      </c>
      <c r="Y11" s="68"/>
    </row>
    <row r="12" spans="1:25" s="167" customFormat="1" ht="15.95" customHeight="1" thickTop="1" thickBot="1" x14ac:dyDescent="0.3">
      <c r="A12" s="104" t="s">
        <v>17</v>
      </c>
      <c r="B12" s="104" t="s">
        <v>53</v>
      </c>
      <c r="C12" s="105" t="s">
        <v>54</v>
      </c>
      <c r="D12" s="106" t="s">
        <v>28</v>
      </c>
      <c r="E12" s="106" t="s">
        <v>25</v>
      </c>
      <c r="F12" s="106">
        <v>2</v>
      </c>
      <c r="G12" s="106">
        <v>175</v>
      </c>
      <c r="H12" s="106" t="s">
        <v>28</v>
      </c>
      <c r="I12" s="106">
        <v>3</v>
      </c>
      <c r="J12" s="106">
        <v>33</v>
      </c>
      <c r="K12" s="106">
        <v>57</v>
      </c>
      <c r="L12" s="106" t="s">
        <v>28</v>
      </c>
      <c r="M12" s="106">
        <v>1</v>
      </c>
      <c r="N12" s="106" t="s">
        <v>26</v>
      </c>
      <c r="O12" s="106">
        <v>57</v>
      </c>
      <c r="P12" s="106">
        <f t="shared" si="0"/>
        <v>289</v>
      </c>
      <c r="Q12" s="106">
        <v>3</v>
      </c>
      <c r="R12" s="106">
        <v>3</v>
      </c>
      <c r="S12" s="106">
        <v>10</v>
      </c>
      <c r="T12" s="106">
        <v>10</v>
      </c>
      <c r="U12" s="106">
        <f t="shared" si="1"/>
        <v>26</v>
      </c>
      <c r="V12" s="106">
        <f t="shared" si="2"/>
        <v>315</v>
      </c>
      <c r="W12" s="105" t="s">
        <v>58</v>
      </c>
      <c r="X12" s="105" t="s">
        <v>29</v>
      </c>
      <c r="Y12" s="166"/>
    </row>
    <row r="13" spans="1:25" s="59" customFormat="1" ht="15.95" customHeight="1" thickTop="1" thickBot="1" x14ac:dyDescent="0.3">
      <c r="A13" s="109" t="s">
        <v>111</v>
      </c>
      <c r="B13" s="109" t="s">
        <v>112</v>
      </c>
      <c r="C13" s="110" t="s">
        <v>27</v>
      </c>
      <c r="D13" s="111" t="s">
        <v>28</v>
      </c>
      <c r="E13" s="111" t="s">
        <v>25</v>
      </c>
      <c r="F13" s="111">
        <v>1</v>
      </c>
      <c r="G13" s="111">
        <v>152</v>
      </c>
      <c r="H13" s="111" t="s">
        <v>28</v>
      </c>
      <c r="I13" s="111">
        <v>3</v>
      </c>
      <c r="J13" s="111">
        <v>29</v>
      </c>
      <c r="K13" s="111">
        <v>43</v>
      </c>
      <c r="L13" s="111" t="s">
        <v>26</v>
      </c>
      <c r="M13" s="111" t="s">
        <v>86</v>
      </c>
      <c r="N13" s="111" t="s">
        <v>26</v>
      </c>
      <c r="O13" s="111">
        <v>33</v>
      </c>
      <c r="P13" s="111">
        <f t="shared" si="0"/>
        <v>228</v>
      </c>
      <c r="Q13" s="111">
        <v>3</v>
      </c>
      <c r="R13" s="111">
        <v>5</v>
      </c>
      <c r="S13" s="111">
        <v>8</v>
      </c>
      <c r="T13" s="111">
        <v>8</v>
      </c>
      <c r="U13" s="111">
        <f t="shared" si="1"/>
        <v>24</v>
      </c>
      <c r="V13" s="111">
        <f t="shared" si="2"/>
        <v>252</v>
      </c>
      <c r="W13" s="112" t="s">
        <v>116</v>
      </c>
      <c r="X13" s="110" t="s">
        <v>117</v>
      </c>
      <c r="Y13" s="110"/>
    </row>
    <row r="14" spans="1:25" s="59" customFormat="1" ht="15.95" customHeight="1" thickTop="1" thickBot="1" x14ac:dyDescent="0.3">
      <c r="A14" s="104"/>
      <c r="B14" s="104"/>
      <c r="C14" s="105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5"/>
      <c r="X14" s="105"/>
      <c r="Y14" s="105"/>
    </row>
    <row r="15" spans="1:25" s="59" customFormat="1" ht="15.95" customHeight="1" thickTop="1" thickBot="1" x14ac:dyDescent="0.25">
      <c r="A15" s="67"/>
      <c r="B15" s="67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70"/>
      <c r="X15" s="71"/>
      <c r="Y15" s="68"/>
    </row>
    <row r="16" spans="1:25" s="59" customFormat="1" ht="24" customHeight="1" thickTop="1" x14ac:dyDescent="0.3">
      <c r="A16" s="96" t="s">
        <v>114</v>
      </c>
      <c r="B16" s="58"/>
      <c r="D16" s="172" t="s">
        <v>30</v>
      </c>
      <c r="E16" s="173"/>
      <c r="F16" s="173"/>
      <c r="G16" s="174" t="s">
        <v>31</v>
      </c>
      <c r="H16" s="175"/>
      <c r="I16" s="175"/>
      <c r="J16" s="175"/>
      <c r="K16" s="176"/>
      <c r="L16" s="174" t="s">
        <v>32</v>
      </c>
      <c r="M16" s="177"/>
      <c r="N16" s="177"/>
      <c r="O16" s="177"/>
      <c r="P16" s="60"/>
      <c r="Q16" s="174" t="s">
        <v>33</v>
      </c>
      <c r="R16" s="175"/>
      <c r="S16" s="175"/>
      <c r="T16" s="175"/>
      <c r="U16" s="60"/>
      <c r="V16" s="61" t="s">
        <v>4</v>
      </c>
      <c r="W16" s="178"/>
      <c r="X16" s="179"/>
      <c r="Y16" s="58"/>
    </row>
    <row r="17" spans="1:25" s="66" customFormat="1" ht="39.75" customHeight="1" thickBot="1" x14ac:dyDescent="0.25">
      <c r="A17" s="62" t="s">
        <v>18</v>
      </c>
      <c r="B17" s="63" t="s">
        <v>19</v>
      </c>
      <c r="C17" s="64" t="s">
        <v>34</v>
      </c>
      <c r="D17" s="65" t="s">
        <v>35</v>
      </c>
      <c r="E17" s="65" t="s">
        <v>36</v>
      </c>
      <c r="F17" s="65" t="s">
        <v>37</v>
      </c>
      <c r="G17" s="62" t="s">
        <v>55</v>
      </c>
      <c r="H17" s="65" t="s">
        <v>38</v>
      </c>
      <c r="I17" s="65" t="s">
        <v>39</v>
      </c>
      <c r="J17" s="62" t="s">
        <v>40</v>
      </c>
      <c r="K17" s="62" t="s">
        <v>56</v>
      </c>
      <c r="L17" s="62" t="s">
        <v>41</v>
      </c>
      <c r="M17" s="62" t="s">
        <v>42</v>
      </c>
      <c r="N17" s="65" t="s">
        <v>43</v>
      </c>
      <c r="O17" s="62" t="s">
        <v>20</v>
      </c>
      <c r="P17" s="62" t="s">
        <v>57</v>
      </c>
      <c r="Q17" s="65" t="s">
        <v>44</v>
      </c>
      <c r="R17" s="65" t="s">
        <v>45</v>
      </c>
      <c r="S17" s="65" t="s">
        <v>46</v>
      </c>
      <c r="T17" s="65" t="s">
        <v>47</v>
      </c>
      <c r="U17" s="65" t="s">
        <v>48</v>
      </c>
      <c r="V17" s="65" t="s">
        <v>50</v>
      </c>
      <c r="W17" s="65" t="s">
        <v>100</v>
      </c>
      <c r="X17" s="64" t="s">
        <v>23</v>
      </c>
      <c r="Y17" s="64" t="s">
        <v>49</v>
      </c>
    </row>
    <row r="18" spans="1:25" s="73" customFormat="1" ht="16.7" customHeight="1" thickTop="1" thickBot="1" x14ac:dyDescent="0.3">
      <c r="A18" s="87" t="s">
        <v>82</v>
      </c>
      <c r="B18" s="78"/>
      <c r="C18" s="78"/>
      <c r="D18" s="77" t="s">
        <v>28</v>
      </c>
      <c r="E18" s="77" t="s">
        <v>25</v>
      </c>
      <c r="F18" s="77">
        <v>1</v>
      </c>
      <c r="G18" s="77">
        <v>152</v>
      </c>
      <c r="H18" s="77" t="s">
        <v>26</v>
      </c>
      <c r="I18" s="77">
        <v>3</v>
      </c>
      <c r="J18" s="77">
        <v>25</v>
      </c>
      <c r="K18" s="77">
        <v>38</v>
      </c>
      <c r="L18" s="77" t="s">
        <v>28</v>
      </c>
      <c r="M18" s="77">
        <v>1</v>
      </c>
      <c r="N18" s="77" t="s">
        <v>26</v>
      </c>
      <c r="O18" s="77">
        <v>50</v>
      </c>
      <c r="P18" s="77">
        <f t="shared" ref="P18:P37" si="3">O18+K18+G18</f>
        <v>240</v>
      </c>
      <c r="Q18" s="77">
        <v>19</v>
      </c>
      <c r="R18" s="77">
        <v>19</v>
      </c>
      <c r="S18" s="77">
        <v>12</v>
      </c>
      <c r="T18" s="77">
        <v>12</v>
      </c>
      <c r="U18" s="77">
        <f t="shared" ref="U18:U29" si="4">SUM(Q18:T18)</f>
        <v>62</v>
      </c>
      <c r="V18" s="77">
        <f t="shared" ref="V18:V37" si="5">SUM(U18+P18)</f>
        <v>302</v>
      </c>
      <c r="W18" s="77">
        <v>11</v>
      </c>
      <c r="X18" s="77"/>
      <c r="Y18" s="88"/>
    </row>
    <row r="19" spans="1:25" s="73" customFormat="1" ht="16.7" hidden="1" customHeight="1" thickTop="1" thickBot="1" x14ac:dyDescent="0.3">
      <c r="A19" s="87" t="s">
        <v>83</v>
      </c>
      <c r="B19" s="78"/>
      <c r="C19" s="78"/>
      <c r="D19" s="77" t="s">
        <v>28</v>
      </c>
      <c r="E19" s="77" t="s">
        <v>25</v>
      </c>
      <c r="F19" s="77">
        <v>1</v>
      </c>
      <c r="G19" s="77">
        <v>152</v>
      </c>
      <c r="H19" s="77" t="s">
        <v>28</v>
      </c>
      <c r="I19" s="77">
        <v>3</v>
      </c>
      <c r="J19" s="77">
        <v>29</v>
      </c>
      <c r="K19" s="77">
        <v>43</v>
      </c>
      <c r="L19" s="77" t="s">
        <v>28</v>
      </c>
      <c r="M19" s="77">
        <v>1</v>
      </c>
      <c r="N19" s="77" t="s">
        <v>26</v>
      </c>
      <c r="O19" s="77">
        <v>57</v>
      </c>
      <c r="P19" s="77">
        <f t="shared" si="3"/>
        <v>252</v>
      </c>
      <c r="Q19" s="77">
        <v>10</v>
      </c>
      <c r="R19" s="77">
        <v>10</v>
      </c>
      <c r="S19" s="77">
        <v>12</v>
      </c>
      <c r="T19" s="77">
        <v>10</v>
      </c>
      <c r="U19" s="77">
        <f t="shared" si="4"/>
        <v>42</v>
      </c>
      <c r="V19" s="77">
        <f t="shared" si="5"/>
        <v>294</v>
      </c>
      <c r="W19" s="77"/>
      <c r="X19" s="77"/>
      <c r="Y19" s="88"/>
    </row>
    <row r="20" spans="1:25" s="73" customFormat="1" ht="16.7" hidden="1" customHeight="1" thickTop="1" thickBot="1" x14ac:dyDescent="0.3">
      <c r="A20" s="89" t="s">
        <v>84</v>
      </c>
      <c r="B20" s="78"/>
      <c r="C20" s="78"/>
      <c r="D20" s="77" t="s">
        <v>28</v>
      </c>
      <c r="E20" s="77" t="s">
        <v>25</v>
      </c>
      <c r="F20" s="77">
        <v>1</v>
      </c>
      <c r="G20" s="77">
        <v>152</v>
      </c>
      <c r="H20" s="77" t="s">
        <v>26</v>
      </c>
      <c r="I20" s="77">
        <v>3</v>
      </c>
      <c r="J20" s="77">
        <v>25</v>
      </c>
      <c r="K20" s="77">
        <v>38</v>
      </c>
      <c r="L20" s="77" t="s">
        <v>26</v>
      </c>
      <c r="M20" s="77">
        <v>1</v>
      </c>
      <c r="N20" s="77" t="s">
        <v>26</v>
      </c>
      <c r="O20" s="77">
        <v>43</v>
      </c>
      <c r="P20" s="77">
        <v>233</v>
      </c>
      <c r="Q20" s="77">
        <v>19</v>
      </c>
      <c r="R20" s="77">
        <v>16</v>
      </c>
      <c r="S20" s="77">
        <v>22</v>
      </c>
      <c r="T20" s="77">
        <v>16</v>
      </c>
      <c r="U20" s="77">
        <v>73</v>
      </c>
      <c r="V20" s="77">
        <v>306</v>
      </c>
      <c r="W20" s="77"/>
      <c r="X20" s="77"/>
      <c r="Y20" s="88"/>
    </row>
    <row r="21" spans="1:25" s="73" customFormat="1" ht="16.7" customHeight="1" thickTop="1" thickBot="1" x14ac:dyDescent="0.3">
      <c r="A21" s="90" t="s">
        <v>85</v>
      </c>
      <c r="B21" s="90"/>
      <c r="C21" s="90"/>
      <c r="D21" s="91" t="s">
        <v>28</v>
      </c>
      <c r="E21" s="91" t="s">
        <v>25</v>
      </c>
      <c r="F21" s="91">
        <v>1</v>
      </c>
      <c r="G21" s="91">
        <v>132</v>
      </c>
      <c r="H21" s="91" t="s">
        <v>26</v>
      </c>
      <c r="I21" s="91">
        <v>3</v>
      </c>
      <c r="J21" s="91">
        <v>25</v>
      </c>
      <c r="K21" s="91">
        <v>33</v>
      </c>
      <c r="L21" s="91" t="s">
        <v>28</v>
      </c>
      <c r="M21" s="91" t="s">
        <v>86</v>
      </c>
      <c r="N21" s="91" t="s">
        <v>87</v>
      </c>
      <c r="O21" s="91">
        <v>50</v>
      </c>
      <c r="P21" s="91">
        <f t="shared" si="3"/>
        <v>215</v>
      </c>
      <c r="Q21" s="91">
        <v>3</v>
      </c>
      <c r="R21" s="91">
        <v>3</v>
      </c>
      <c r="S21" s="91">
        <v>12</v>
      </c>
      <c r="T21" s="91">
        <v>8</v>
      </c>
      <c r="U21" s="91">
        <f t="shared" si="4"/>
        <v>26</v>
      </c>
      <c r="V21" s="91">
        <f t="shared" si="5"/>
        <v>241</v>
      </c>
      <c r="W21" s="91">
        <v>12</v>
      </c>
      <c r="X21" s="91"/>
      <c r="Y21" s="88"/>
    </row>
    <row r="22" spans="1:25" s="73" customFormat="1" ht="16.7" hidden="1" customHeight="1" thickTop="1" thickBot="1" x14ac:dyDescent="0.3">
      <c r="A22" s="92" t="s">
        <v>84</v>
      </c>
      <c r="B22" s="90"/>
      <c r="C22" s="90"/>
      <c r="D22" s="91" t="s">
        <v>28</v>
      </c>
      <c r="E22" s="91" t="s">
        <v>25</v>
      </c>
      <c r="F22" s="91">
        <v>1</v>
      </c>
      <c r="G22" s="91">
        <v>132</v>
      </c>
      <c r="H22" s="91" t="s">
        <v>26</v>
      </c>
      <c r="I22" s="91">
        <v>2</v>
      </c>
      <c r="J22" s="91">
        <v>22</v>
      </c>
      <c r="K22" s="91">
        <v>29</v>
      </c>
      <c r="L22" s="91" t="s">
        <v>26</v>
      </c>
      <c r="M22" s="91">
        <v>1</v>
      </c>
      <c r="N22" s="91" t="s">
        <v>26</v>
      </c>
      <c r="O22" s="91">
        <v>38</v>
      </c>
      <c r="P22" s="91">
        <v>199</v>
      </c>
      <c r="Q22" s="91">
        <v>5</v>
      </c>
      <c r="R22" s="91">
        <v>4</v>
      </c>
      <c r="S22" s="91">
        <v>9</v>
      </c>
      <c r="T22" s="91">
        <v>10</v>
      </c>
      <c r="U22" s="91">
        <v>26</v>
      </c>
      <c r="V22" s="91">
        <v>227</v>
      </c>
      <c r="W22" s="91"/>
      <c r="X22" s="91"/>
      <c r="Y22" s="88"/>
    </row>
    <row r="23" spans="1:25" s="73" customFormat="1" ht="16.7" customHeight="1" thickTop="1" thickBot="1" x14ac:dyDescent="0.3">
      <c r="A23" s="87" t="s">
        <v>88</v>
      </c>
      <c r="B23" s="78"/>
      <c r="C23" s="78"/>
      <c r="D23" s="77" t="s">
        <v>28</v>
      </c>
      <c r="E23" s="77" t="s">
        <v>25</v>
      </c>
      <c r="F23" s="77">
        <v>1</v>
      </c>
      <c r="G23" s="77">
        <v>132</v>
      </c>
      <c r="H23" s="77" t="s">
        <v>26</v>
      </c>
      <c r="I23" s="77">
        <v>3</v>
      </c>
      <c r="J23" s="77">
        <v>25</v>
      </c>
      <c r="K23" s="77">
        <v>33</v>
      </c>
      <c r="L23" s="77" t="s">
        <v>26</v>
      </c>
      <c r="M23" s="77" t="s">
        <v>86</v>
      </c>
      <c r="N23" s="77" t="s">
        <v>26</v>
      </c>
      <c r="O23" s="77">
        <v>33</v>
      </c>
      <c r="P23" s="77">
        <f t="shared" si="3"/>
        <v>198</v>
      </c>
      <c r="Q23" s="77">
        <v>10</v>
      </c>
      <c r="R23" s="77">
        <v>10</v>
      </c>
      <c r="S23" s="77">
        <v>12</v>
      </c>
      <c r="T23" s="77">
        <v>8</v>
      </c>
      <c r="U23" s="77">
        <f t="shared" si="4"/>
        <v>40</v>
      </c>
      <c r="V23" s="77">
        <f t="shared" si="5"/>
        <v>238</v>
      </c>
      <c r="W23" s="77">
        <v>12</v>
      </c>
      <c r="X23" s="77"/>
      <c r="Y23" s="88"/>
    </row>
    <row r="24" spans="1:25" s="73" customFormat="1" ht="16.7" hidden="1" customHeight="1" thickTop="1" thickBot="1" x14ac:dyDescent="0.3">
      <c r="A24" s="89" t="s">
        <v>84</v>
      </c>
      <c r="B24" s="78"/>
      <c r="C24" s="78"/>
      <c r="D24" s="77" t="s">
        <v>28</v>
      </c>
      <c r="E24" s="77" t="s">
        <v>25</v>
      </c>
      <c r="F24" s="77">
        <v>1</v>
      </c>
      <c r="G24" s="77">
        <v>132</v>
      </c>
      <c r="H24" s="77" t="s">
        <v>26</v>
      </c>
      <c r="I24" s="77">
        <v>3</v>
      </c>
      <c r="J24" s="77">
        <v>25</v>
      </c>
      <c r="K24" s="77">
        <v>33</v>
      </c>
      <c r="L24" s="77" t="s">
        <v>26</v>
      </c>
      <c r="M24" s="77">
        <v>1</v>
      </c>
      <c r="N24" s="77" t="s">
        <v>26</v>
      </c>
      <c r="O24" s="77">
        <v>43</v>
      </c>
      <c r="P24" s="77">
        <v>208</v>
      </c>
      <c r="Q24" s="77">
        <v>9</v>
      </c>
      <c r="R24" s="77">
        <v>10</v>
      </c>
      <c r="S24" s="77">
        <v>14</v>
      </c>
      <c r="T24" s="77">
        <v>8</v>
      </c>
      <c r="U24" s="77">
        <v>41</v>
      </c>
      <c r="V24" s="77">
        <v>249</v>
      </c>
      <c r="W24" s="77"/>
      <c r="X24" s="77"/>
      <c r="Y24" s="88"/>
    </row>
    <row r="25" spans="1:25" s="94" customFormat="1" ht="16.7" customHeight="1" thickTop="1" thickBot="1" x14ac:dyDescent="0.3">
      <c r="A25" s="93" t="s">
        <v>89</v>
      </c>
      <c r="B25" s="90"/>
      <c r="C25" s="90"/>
      <c r="D25" s="91" t="s">
        <v>28</v>
      </c>
      <c r="E25" s="91" t="s">
        <v>25</v>
      </c>
      <c r="F25" s="91">
        <v>1</v>
      </c>
      <c r="G25" s="91">
        <v>132</v>
      </c>
      <c r="H25" s="91" t="s">
        <v>26</v>
      </c>
      <c r="I25" s="91">
        <v>2</v>
      </c>
      <c r="J25" s="91">
        <v>22</v>
      </c>
      <c r="K25" s="91">
        <v>29</v>
      </c>
      <c r="L25" s="91" t="s">
        <v>26</v>
      </c>
      <c r="M25" s="91" t="s">
        <v>86</v>
      </c>
      <c r="N25" s="91" t="s">
        <v>26</v>
      </c>
      <c r="O25" s="91">
        <v>33</v>
      </c>
      <c r="P25" s="91">
        <f t="shared" si="3"/>
        <v>194</v>
      </c>
      <c r="Q25" s="91">
        <v>10</v>
      </c>
      <c r="R25" s="91">
        <v>8</v>
      </c>
      <c r="S25" s="91">
        <v>10</v>
      </c>
      <c r="T25" s="91">
        <v>8</v>
      </c>
      <c r="U25" s="91">
        <f t="shared" si="4"/>
        <v>36</v>
      </c>
      <c r="V25" s="91">
        <f t="shared" si="5"/>
        <v>230</v>
      </c>
      <c r="W25" s="91">
        <v>13</v>
      </c>
      <c r="X25" s="91"/>
      <c r="Y25" s="90"/>
    </row>
    <row r="26" spans="1:25" s="94" customFormat="1" ht="16.7" hidden="1" customHeight="1" thickTop="1" thickBot="1" x14ac:dyDescent="0.3">
      <c r="A26" s="92" t="s">
        <v>84</v>
      </c>
      <c r="B26" s="90"/>
      <c r="C26" s="90"/>
      <c r="D26" s="91" t="s">
        <v>26</v>
      </c>
      <c r="E26" s="91" t="s">
        <v>25</v>
      </c>
      <c r="F26" s="91">
        <v>1</v>
      </c>
      <c r="G26" s="91">
        <v>115</v>
      </c>
      <c r="H26" s="91" t="s">
        <v>26</v>
      </c>
      <c r="I26" s="91">
        <v>3</v>
      </c>
      <c r="J26" s="91">
        <v>25</v>
      </c>
      <c r="K26" s="91">
        <v>29</v>
      </c>
      <c r="L26" s="91" t="s">
        <v>26</v>
      </c>
      <c r="M26" s="91">
        <v>1</v>
      </c>
      <c r="N26" s="91" t="s">
        <v>26</v>
      </c>
      <c r="O26" s="91">
        <v>38</v>
      </c>
      <c r="P26" s="91">
        <v>182</v>
      </c>
      <c r="Q26" s="91">
        <v>10</v>
      </c>
      <c r="R26" s="91">
        <v>6</v>
      </c>
      <c r="S26" s="91">
        <v>8</v>
      </c>
      <c r="T26" s="91">
        <v>7</v>
      </c>
      <c r="U26" s="91">
        <v>31</v>
      </c>
      <c r="V26" s="91">
        <v>213</v>
      </c>
      <c r="W26" s="91"/>
      <c r="X26" s="91"/>
      <c r="Y26" s="90"/>
    </row>
    <row r="27" spans="1:25" s="73" customFormat="1" ht="16.7" customHeight="1" thickTop="1" thickBot="1" x14ac:dyDescent="0.3">
      <c r="A27" s="87" t="s">
        <v>90</v>
      </c>
      <c r="B27" s="78"/>
      <c r="C27" s="78"/>
      <c r="D27" s="77" t="s">
        <v>28</v>
      </c>
      <c r="E27" s="77" t="s">
        <v>25</v>
      </c>
      <c r="F27" s="77">
        <v>2</v>
      </c>
      <c r="G27" s="77">
        <v>132</v>
      </c>
      <c r="H27" s="77" t="s">
        <v>26</v>
      </c>
      <c r="I27" s="77">
        <v>3</v>
      </c>
      <c r="J27" s="77">
        <v>29</v>
      </c>
      <c r="K27" s="77">
        <v>38</v>
      </c>
      <c r="L27" s="77" t="s">
        <v>26</v>
      </c>
      <c r="M27" s="77" t="s">
        <v>86</v>
      </c>
      <c r="N27" s="77" t="s">
        <v>26</v>
      </c>
      <c r="O27" s="77">
        <v>33</v>
      </c>
      <c r="P27" s="77">
        <f>O27+K27+G27</f>
        <v>203</v>
      </c>
      <c r="Q27" s="77">
        <v>3</v>
      </c>
      <c r="R27" s="77">
        <v>3</v>
      </c>
      <c r="S27" s="77">
        <v>8</v>
      </c>
      <c r="T27" s="77">
        <v>8</v>
      </c>
      <c r="U27" s="77">
        <f>SUM(Q27:T27)</f>
        <v>22</v>
      </c>
      <c r="V27" s="77">
        <f>SUM(U27+P27)</f>
        <v>225</v>
      </c>
      <c r="W27" s="77">
        <v>13</v>
      </c>
      <c r="X27" s="77"/>
      <c r="Y27" s="88"/>
    </row>
    <row r="28" spans="1:25" s="73" customFormat="1" ht="16.7" hidden="1" customHeight="1" thickTop="1" thickBot="1" x14ac:dyDescent="0.3">
      <c r="A28" s="89" t="s">
        <v>84</v>
      </c>
      <c r="B28" s="78"/>
      <c r="C28" s="78"/>
      <c r="D28" s="77" t="s">
        <v>26</v>
      </c>
      <c r="E28" s="77" t="s">
        <v>25</v>
      </c>
      <c r="F28" s="77">
        <v>2</v>
      </c>
      <c r="G28" s="77">
        <v>115</v>
      </c>
      <c r="H28" s="77" t="s">
        <v>26</v>
      </c>
      <c r="I28" s="77">
        <v>2</v>
      </c>
      <c r="J28" s="77">
        <v>19</v>
      </c>
      <c r="K28" s="77">
        <v>22</v>
      </c>
      <c r="L28" s="77" t="s">
        <v>91</v>
      </c>
      <c r="M28" s="77">
        <v>1</v>
      </c>
      <c r="N28" s="77" t="s">
        <v>26</v>
      </c>
      <c r="O28" s="77">
        <v>29</v>
      </c>
      <c r="P28" s="77">
        <v>166</v>
      </c>
      <c r="Q28" s="77">
        <v>3</v>
      </c>
      <c r="R28" s="77">
        <v>4</v>
      </c>
      <c r="S28" s="77">
        <v>9</v>
      </c>
      <c r="T28" s="77">
        <v>9</v>
      </c>
      <c r="U28" s="77">
        <v>25</v>
      </c>
      <c r="V28" s="77">
        <v>191</v>
      </c>
      <c r="W28" s="77"/>
      <c r="X28" s="77"/>
      <c r="Y28" s="88"/>
    </row>
    <row r="29" spans="1:25" s="94" customFormat="1" ht="16.7" customHeight="1" thickTop="1" thickBot="1" x14ac:dyDescent="0.3">
      <c r="A29" s="93" t="s">
        <v>92</v>
      </c>
      <c r="B29" s="90"/>
      <c r="C29" s="90"/>
      <c r="D29" s="91" t="s">
        <v>26</v>
      </c>
      <c r="E29" s="91" t="s">
        <v>25</v>
      </c>
      <c r="F29" s="91">
        <v>1</v>
      </c>
      <c r="G29" s="91">
        <v>115</v>
      </c>
      <c r="H29" s="91" t="s">
        <v>26</v>
      </c>
      <c r="I29" s="91">
        <v>3</v>
      </c>
      <c r="J29" s="91">
        <v>25</v>
      </c>
      <c r="K29" s="91">
        <v>29</v>
      </c>
      <c r="L29" s="91" t="s">
        <v>26</v>
      </c>
      <c r="M29" s="91" t="s">
        <v>86</v>
      </c>
      <c r="N29" s="91" t="s">
        <v>26</v>
      </c>
      <c r="O29" s="91">
        <v>33</v>
      </c>
      <c r="P29" s="91">
        <f t="shared" si="3"/>
        <v>177</v>
      </c>
      <c r="Q29" s="91">
        <v>3</v>
      </c>
      <c r="R29" s="91">
        <v>3</v>
      </c>
      <c r="S29" s="91">
        <v>8</v>
      </c>
      <c r="T29" s="91">
        <v>8</v>
      </c>
      <c r="U29" s="91">
        <f t="shared" si="4"/>
        <v>22</v>
      </c>
      <c r="V29" s="91">
        <f t="shared" si="5"/>
        <v>199</v>
      </c>
      <c r="W29" s="91">
        <v>14</v>
      </c>
      <c r="X29" s="91"/>
      <c r="Y29" s="90"/>
    </row>
    <row r="30" spans="1:25" s="94" customFormat="1" ht="16.7" hidden="1" customHeight="1" thickTop="1" thickBot="1" x14ac:dyDescent="0.3">
      <c r="A30" s="92" t="s">
        <v>84</v>
      </c>
      <c r="B30" s="90"/>
      <c r="C30" s="90"/>
      <c r="D30" s="91" t="s">
        <v>26</v>
      </c>
      <c r="E30" s="91" t="s">
        <v>25</v>
      </c>
      <c r="F30" s="91">
        <v>1</v>
      </c>
      <c r="G30" s="91">
        <v>115</v>
      </c>
      <c r="H30" s="91" t="s">
        <v>26</v>
      </c>
      <c r="I30" s="91">
        <v>2</v>
      </c>
      <c r="J30" s="91">
        <v>22</v>
      </c>
      <c r="K30" s="91">
        <v>25</v>
      </c>
      <c r="L30" s="91" t="s">
        <v>26</v>
      </c>
      <c r="M30" s="91">
        <v>1</v>
      </c>
      <c r="N30" s="91" t="s">
        <v>26</v>
      </c>
      <c r="O30" s="91">
        <v>33</v>
      </c>
      <c r="P30" s="91">
        <v>173</v>
      </c>
      <c r="Q30" s="91">
        <v>3</v>
      </c>
      <c r="R30" s="91">
        <v>4</v>
      </c>
      <c r="S30" s="91">
        <v>9</v>
      </c>
      <c r="T30" s="91">
        <v>10</v>
      </c>
      <c r="U30" s="91">
        <v>26</v>
      </c>
      <c r="V30" s="91">
        <v>199</v>
      </c>
      <c r="W30" s="91"/>
      <c r="X30" s="91"/>
      <c r="Y30" s="90"/>
    </row>
    <row r="31" spans="1:25" s="73" customFormat="1" ht="16.7" customHeight="1" thickTop="1" thickBot="1" x14ac:dyDescent="0.3">
      <c r="A31" s="87" t="s">
        <v>93</v>
      </c>
      <c r="B31" s="78"/>
      <c r="C31" s="78"/>
      <c r="D31" s="77" t="s">
        <v>26</v>
      </c>
      <c r="E31" s="77" t="s">
        <v>25</v>
      </c>
      <c r="F31" s="77">
        <v>1</v>
      </c>
      <c r="G31" s="77">
        <v>115</v>
      </c>
      <c r="H31" s="77" t="s">
        <v>26</v>
      </c>
      <c r="I31" s="77">
        <v>2</v>
      </c>
      <c r="J31" s="77">
        <v>22</v>
      </c>
      <c r="K31" s="77">
        <v>25</v>
      </c>
      <c r="L31" s="77" t="s">
        <v>26</v>
      </c>
      <c r="M31" s="77" t="s">
        <v>86</v>
      </c>
      <c r="N31" s="77" t="s">
        <v>26</v>
      </c>
      <c r="O31" s="77">
        <v>25</v>
      </c>
      <c r="P31" s="77">
        <f t="shared" si="3"/>
        <v>165</v>
      </c>
      <c r="Q31" s="77">
        <v>3</v>
      </c>
      <c r="R31" s="77">
        <v>3</v>
      </c>
      <c r="S31" s="77">
        <v>10</v>
      </c>
      <c r="T31" s="77">
        <v>6</v>
      </c>
      <c r="U31" s="77">
        <v>22</v>
      </c>
      <c r="V31" s="77">
        <f t="shared" si="5"/>
        <v>187</v>
      </c>
      <c r="W31" s="77">
        <v>14</v>
      </c>
      <c r="X31" s="77"/>
      <c r="Y31" s="88"/>
    </row>
    <row r="32" spans="1:25" s="94" customFormat="1" ht="16.7" customHeight="1" thickTop="1" thickBot="1" x14ac:dyDescent="0.3">
      <c r="A32" s="90" t="s">
        <v>94</v>
      </c>
      <c r="B32" s="90"/>
      <c r="C32" s="90"/>
      <c r="D32" s="91" t="s">
        <v>26</v>
      </c>
      <c r="E32" s="91" t="s">
        <v>25</v>
      </c>
      <c r="F32" s="91">
        <v>1</v>
      </c>
      <c r="G32" s="91">
        <v>115</v>
      </c>
      <c r="H32" s="91" t="s">
        <v>26</v>
      </c>
      <c r="I32" s="91">
        <v>2</v>
      </c>
      <c r="J32" s="91">
        <v>22</v>
      </c>
      <c r="K32" s="91">
        <v>25</v>
      </c>
      <c r="L32" s="91" t="s">
        <v>26</v>
      </c>
      <c r="M32" s="91" t="s">
        <v>86</v>
      </c>
      <c r="N32" s="91" t="s">
        <v>26</v>
      </c>
      <c r="O32" s="91">
        <v>25</v>
      </c>
      <c r="P32" s="91">
        <f t="shared" si="3"/>
        <v>165</v>
      </c>
      <c r="Q32" s="91">
        <v>3</v>
      </c>
      <c r="R32" s="91">
        <v>3</v>
      </c>
      <c r="S32" s="91">
        <v>10</v>
      </c>
      <c r="T32" s="91">
        <v>6</v>
      </c>
      <c r="U32" s="91">
        <v>22</v>
      </c>
      <c r="V32" s="91">
        <f t="shared" si="5"/>
        <v>187</v>
      </c>
      <c r="W32" s="91">
        <v>14</v>
      </c>
      <c r="X32" s="91"/>
      <c r="Y32" s="90"/>
    </row>
    <row r="33" spans="1:25" s="94" customFormat="1" ht="16.7" hidden="1" customHeight="1" thickTop="1" thickBot="1" x14ac:dyDescent="0.3">
      <c r="A33" s="92" t="s">
        <v>84</v>
      </c>
      <c r="B33" s="90"/>
      <c r="C33" s="90"/>
      <c r="D33" s="91" t="s">
        <v>26</v>
      </c>
      <c r="E33" s="91" t="s">
        <v>25</v>
      </c>
      <c r="F33" s="91">
        <v>1</v>
      </c>
      <c r="G33" s="91">
        <v>115</v>
      </c>
      <c r="H33" s="91" t="s">
        <v>26</v>
      </c>
      <c r="I33" s="91">
        <v>2</v>
      </c>
      <c r="J33" s="91">
        <v>22</v>
      </c>
      <c r="K33" s="91">
        <v>25</v>
      </c>
      <c r="L33" s="91" t="s">
        <v>91</v>
      </c>
      <c r="M33" s="91">
        <v>1</v>
      </c>
      <c r="N33" s="91" t="s">
        <v>26</v>
      </c>
      <c r="O33" s="91">
        <v>29</v>
      </c>
      <c r="P33" s="91">
        <v>169</v>
      </c>
      <c r="Q33" s="91">
        <v>3</v>
      </c>
      <c r="R33" s="91">
        <v>4</v>
      </c>
      <c r="S33" s="91">
        <v>9</v>
      </c>
      <c r="T33" s="91">
        <v>9</v>
      </c>
      <c r="U33" s="91">
        <v>25</v>
      </c>
      <c r="V33" s="91">
        <v>194</v>
      </c>
      <c r="W33" s="91"/>
      <c r="X33" s="91"/>
      <c r="Y33" s="90"/>
    </row>
    <row r="34" spans="1:25" s="86" customFormat="1" ht="16.7" customHeight="1" thickTop="1" thickBot="1" x14ac:dyDescent="0.3">
      <c r="A34" s="87" t="s">
        <v>95</v>
      </c>
      <c r="B34" s="78"/>
      <c r="C34" s="78"/>
      <c r="D34" s="77" t="s">
        <v>26</v>
      </c>
      <c r="E34" s="77" t="s">
        <v>25</v>
      </c>
      <c r="F34" s="77">
        <v>2</v>
      </c>
      <c r="G34" s="77">
        <v>100</v>
      </c>
      <c r="H34" s="77" t="s">
        <v>26</v>
      </c>
      <c r="I34" s="77">
        <v>2</v>
      </c>
      <c r="J34" s="77">
        <v>19</v>
      </c>
      <c r="K34" s="77">
        <v>19</v>
      </c>
      <c r="L34" s="77" t="s">
        <v>91</v>
      </c>
      <c r="M34" s="77" t="s">
        <v>86</v>
      </c>
      <c r="N34" s="77" t="s">
        <v>26</v>
      </c>
      <c r="O34" s="77">
        <v>19</v>
      </c>
      <c r="P34" s="77">
        <f t="shared" si="3"/>
        <v>138</v>
      </c>
      <c r="Q34" s="77">
        <v>3</v>
      </c>
      <c r="R34" s="77">
        <v>3</v>
      </c>
      <c r="S34" s="77">
        <v>8</v>
      </c>
      <c r="T34" s="77">
        <v>10</v>
      </c>
      <c r="U34" s="77">
        <f>SUM(Q34:T34)</f>
        <v>24</v>
      </c>
      <c r="V34" s="77">
        <f t="shared" si="5"/>
        <v>162</v>
      </c>
      <c r="W34" s="77">
        <v>15</v>
      </c>
      <c r="X34" s="77"/>
      <c r="Y34" s="88"/>
    </row>
    <row r="35" spans="1:25" s="86" customFormat="1" ht="16.7" hidden="1" customHeight="1" thickTop="1" thickBot="1" x14ac:dyDescent="0.3">
      <c r="A35" s="89" t="s">
        <v>84</v>
      </c>
      <c r="B35" s="78"/>
      <c r="C35" s="78"/>
      <c r="D35" s="77" t="s">
        <v>26</v>
      </c>
      <c r="E35" s="77" t="s">
        <v>25</v>
      </c>
      <c r="F35" s="77">
        <v>2</v>
      </c>
      <c r="G35" s="77">
        <v>100</v>
      </c>
      <c r="H35" s="77" t="s">
        <v>91</v>
      </c>
      <c r="I35" s="77">
        <v>2</v>
      </c>
      <c r="J35" s="77">
        <v>19</v>
      </c>
      <c r="K35" s="77">
        <v>19</v>
      </c>
      <c r="L35" s="77" t="s">
        <v>91</v>
      </c>
      <c r="M35" s="77">
        <v>1</v>
      </c>
      <c r="N35" s="77" t="s">
        <v>26</v>
      </c>
      <c r="O35" s="77">
        <v>25</v>
      </c>
      <c r="P35" s="77">
        <v>144</v>
      </c>
      <c r="Q35" s="77">
        <v>3</v>
      </c>
      <c r="R35" s="77">
        <v>4</v>
      </c>
      <c r="S35" s="77">
        <v>8</v>
      </c>
      <c r="T35" s="77">
        <v>9</v>
      </c>
      <c r="U35" s="77">
        <v>24</v>
      </c>
      <c r="V35" s="77">
        <v>168</v>
      </c>
      <c r="W35" s="77"/>
      <c r="X35" s="77"/>
      <c r="Y35" s="88"/>
    </row>
    <row r="36" spans="1:25" s="94" customFormat="1" ht="16.7" customHeight="1" thickTop="1" thickBot="1" x14ac:dyDescent="0.3">
      <c r="A36" s="93" t="s">
        <v>96</v>
      </c>
      <c r="B36" s="90"/>
      <c r="C36" s="90"/>
      <c r="D36" s="91" t="s">
        <v>26</v>
      </c>
      <c r="E36" s="91" t="s">
        <v>25</v>
      </c>
      <c r="F36" s="91">
        <v>1</v>
      </c>
      <c r="G36" s="91">
        <v>100</v>
      </c>
      <c r="H36" s="91" t="s">
        <v>26</v>
      </c>
      <c r="I36" s="91">
        <v>2</v>
      </c>
      <c r="J36" s="91">
        <v>19</v>
      </c>
      <c r="K36" s="91">
        <v>19</v>
      </c>
      <c r="L36" s="91" t="s">
        <v>91</v>
      </c>
      <c r="M36" s="91" t="s">
        <v>86</v>
      </c>
      <c r="N36" s="91" t="s">
        <v>26</v>
      </c>
      <c r="O36" s="91">
        <v>19</v>
      </c>
      <c r="P36" s="91">
        <f t="shared" si="3"/>
        <v>138</v>
      </c>
      <c r="Q36" s="91">
        <v>3</v>
      </c>
      <c r="R36" s="91">
        <v>3</v>
      </c>
      <c r="S36" s="91">
        <v>10</v>
      </c>
      <c r="T36" s="91">
        <v>5</v>
      </c>
      <c r="U36" s="91">
        <f>SUM(Q36:T36)</f>
        <v>21</v>
      </c>
      <c r="V36" s="91">
        <f t="shared" si="5"/>
        <v>159</v>
      </c>
      <c r="W36" s="91">
        <v>15</v>
      </c>
      <c r="X36" s="91"/>
      <c r="Y36" s="90"/>
    </row>
    <row r="37" spans="1:25" s="86" customFormat="1" ht="16.7" customHeight="1" thickTop="1" thickBot="1" x14ac:dyDescent="0.3">
      <c r="A37" s="87" t="s">
        <v>97</v>
      </c>
      <c r="B37" s="78"/>
      <c r="C37" s="78"/>
      <c r="D37" s="77" t="s">
        <v>91</v>
      </c>
      <c r="E37" s="77" t="s">
        <v>98</v>
      </c>
      <c r="F37" s="77">
        <v>1</v>
      </c>
      <c r="G37" s="77">
        <v>57</v>
      </c>
      <c r="H37" s="77" t="s">
        <v>99</v>
      </c>
      <c r="I37" s="77">
        <v>1</v>
      </c>
      <c r="J37" s="77">
        <v>12</v>
      </c>
      <c r="K37" s="77">
        <v>7</v>
      </c>
      <c r="L37" s="77" t="s">
        <v>99</v>
      </c>
      <c r="M37" s="77" t="s">
        <v>86</v>
      </c>
      <c r="N37" s="77" t="s">
        <v>99</v>
      </c>
      <c r="O37" s="77">
        <v>10</v>
      </c>
      <c r="P37" s="77">
        <f t="shared" si="3"/>
        <v>74</v>
      </c>
      <c r="Q37" s="77">
        <v>12</v>
      </c>
      <c r="R37" s="77">
        <v>10</v>
      </c>
      <c r="S37" s="77">
        <v>5</v>
      </c>
      <c r="T37" s="77">
        <v>3</v>
      </c>
      <c r="U37" s="77">
        <f>SUM(Q37:T37)</f>
        <v>30</v>
      </c>
      <c r="V37" s="77">
        <f t="shared" si="5"/>
        <v>104</v>
      </c>
      <c r="W37" s="77">
        <v>18</v>
      </c>
      <c r="X37" s="77"/>
      <c r="Y37" s="88"/>
    </row>
    <row r="38" spans="1:25" s="86" customFormat="1" ht="16.7" hidden="1" customHeight="1" thickTop="1" thickBot="1" x14ac:dyDescent="0.3">
      <c r="A38" s="89" t="s">
        <v>84</v>
      </c>
      <c r="B38" s="78"/>
      <c r="C38" s="78"/>
      <c r="D38" s="77" t="s">
        <v>26</v>
      </c>
      <c r="E38" s="77" t="s">
        <v>25</v>
      </c>
      <c r="F38" s="77">
        <v>1</v>
      </c>
      <c r="G38" s="77">
        <v>76</v>
      </c>
      <c r="H38" s="77" t="s">
        <v>91</v>
      </c>
      <c r="I38" s="77">
        <v>2</v>
      </c>
      <c r="J38" s="77">
        <v>16</v>
      </c>
      <c r="K38" s="77">
        <v>12</v>
      </c>
      <c r="L38" s="77" t="s">
        <v>91</v>
      </c>
      <c r="M38" s="77">
        <v>1</v>
      </c>
      <c r="N38" s="77" t="s">
        <v>99</v>
      </c>
      <c r="O38" s="77">
        <v>22</v>
      </c>
      <c r="P38" s="77">
        <v>110</v>
      </c>
      <c r="Q38" s="77">
        <v>16</v>
      </c>
      <c r="R38" s="77">
        <v>12</v>
      </c>
      <c r="S38" s="77">
        <v>12</v>
      </c>
      <c r="T38" s="77">
        <v>6</v>
      </c>
      <c r="U38" s="77">
        <v>46</v>
      </c>
      <c r="V38" s="77">
        <v>156</v>
      </c>
      <c r="W38" s="77"/>
      <c r="X38" s="77"/>
      <c r="Y38" s="88"/>
    </row>
    <row r="39" spans="1:25" s="86" customFormat="1" ht="16.7" customHeight="1" thickTop="1" thickBot="1" x14ac:dyDescent="0.3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</row>
    <row r="40" spans="1:25" s="86" customFormat="1" ht="16.7" customHeight="1" thickTop="1" thickBot="1" x14ac:dyDescent="0.3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</row>
    <row r="41" spans="1:25" s="86" customFormat="1" ht="16.7" customHeight="1" thickTop="1" thickBot="1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</row>
    <row r="42" spans="1:25" s="59" customFormat="1" ht="24" customHeight="1" thickTop="1" thickBot="1" x14ac:dyDescent="0.3">
      <c r="A42" s="84" t="s">
        <v>121</v>
      </c>
      <c r="B42" s="132"/>
      <c r="D42" s="172" t="s">
        <v>30</v>
      </c>
      <c r="E42" s="173"/>
      <c r="F42" s="173"/>
      <c r="G42" s="174" t="s">
        <v>31</v>
      </c>
      <c r="H42" s="175"/>
      <c r="I42" s="175"/>
      <c r="J42" s="175"/>
      <c r="K42" s="176"/>
      <c r="L42" s="174" t="s">
        <v>32</v>
      </c>
      <c r="M42" s="177"/>
      <c r="N42" s="177"/>
      <c r="O42" s="177"/>
      <c r="P42" s="60"/>
      <c r="Q42" s="174" t="s">
        <v>33</v>
      </c>
      <c r="R42" s="175"/>
      <c r="S42" s="175"/>
      <c r="T42" s="175"/>
      <c r="U42" s="60"/>
      <c r="V42" s="61" t="s">
        <v>4</v>
      </c>
      <c r="W42" s="178"/>
      <c r="X42" s="179"/>
      <c r="Y42" s="58"/>
    </row>
    <row r="43" spans="1:25" s="75" customFormat="1" ht="26.25" customHeight="1" thickTop="1" thickBot="1" x14ac:dyDescent="0.3">
      <c r="A43" s="84" t="s">
        <v>122</v>
      </c>
      <c r="B43" s="80" t="s">
        <v>19</v>
      </c>
      <c r="C43" s="81" t="s">
        <v>34</v>
      </c>
      <c r="D43" s="82" t="s">
        <v>35</v>
      </c>
      <c r="E43" s="82" t="s">
        <v>36</v>
      </c>
      <c r="F43" s="82" t="s">
        <v>37</v>
      </c>
      <c r="G43" s="83" t="s">
        <v>55</v>
      </c>
      <c r="H43" s="82" t="s">
        <v>38</v>
      </c>
      <c r="I43" s="82" t="s">
        <v>39</v>
      </c>
      <c r="J43" s="83" t="s">
        <v>40</v>
      </c>
      <c r="K43" s="83" t="s">
        <v>56</v>
      </c>
      <c r="L43" s="83" t="s">
        <v>41</v>
      </c>
      <c r="M43" s="83" t="s">
        <v>42</v>
      </c>
      <c r="N43" s="82" t="s">
        <v>43</v>
      </c>
      <c r="O43" s="83" t="s">
        <v>20</v>
      </c>
      <c r="P43" s="83" t="s">
        <v>57</v>
      </c>
      <c r="Q43" s="82" t="s">
        <v>44</v>
      </c>
      <c r="R43" s="82" t="s">
        <v>45</v>
      </c>
      <c r="S43" s="82" t="s">
        <v>46</v>
      </c>
      <c r="T43" s="82" t="s">
        <v>47</v>
      </c>
      <c r="U43" s="82" t="s">
        <v>48</v>
      </c>
      <c r="V43" s="82" t="s">
        <v>50</v>
      </c>
      <c r="W43" s="82" t="s">
        <v>21</v>
      </c>
      <c r="X43" s="82" t="s">
        <v>22</v>
      </c>
      <c r="Y43" s="81" t="s">
        <v>23</v>
      </c>
    </row>
    <row r="44" spans="1:25" s="75" customFormat="1" ht="16.7" customHeight="1" thickTop="1" thickBot="1" x14ac:dyDescent="0.3">
      <c r="A44" s="78" t="s">
        <v>80</v>
      </c>
      <c r="B44" s="78"/>
      <c r="C44" s="78"/>
      <c r="D44" s="77" t="s">
        <v>24</v>
      </c>
      <c r="E44" s="77" t="s">
        <v>67</v>
      </c>
      <c r="F44" s="77">
        <v>2</v>
      </c>
      <c r="G44" s="77">
        <v>230</v>
      </c>
      <c r="H44" s="77" t="s">
        <v>24</v>
      </c>
      <c r="I44" s="77">
        <v>3</v>
      </c>
      <c r="J44" s="77">
        <v>38</v>
      </c>
      <c r="K44" s="77">
        <v>87</v>
      </c>
      <c r="L44" s="77" t="s">
        <v>28</v>
      </c>
      <c r="M44" s="77">
        <v>1</v>
      </c>
      <c r="N44" s="77" t="s">
        <v>68</v>
      </c>
      <c r="O44" s="77">
        <v>87</v>
      </c>
      <c r="P44" s="77">
        <f t="shared" ref="P44" si="6">O44+K44+G44</f>
        <v>404</v>
      </c>
      <c r="Q44" s="77">
        <v>6</v>
      </c>
      <c r="R44" s="77">
        <v>3</v>
      </c>
      <c r="S44" s="77">
        <v>10</v>
      </c>
      <c r="T44" s="77">
        <v>10</v>
      </c>
      <c r="U44" s="77">
        <f t="shared" ref="U44" si="7">T44+S44+R44+Q44</f>
        <v>29</v>
      </c>
      <c r="V44" s="77">
        <f t="shared" ref="V44" si="8">U44+P44</f>
        <v>433</v>
      </c>
      <c r="W44" s="79" t="s">
        <v>81</v>
      </c>
      <c r="X44" s="76" t="s">
        <v>64</v>
      </c>
      <c r="Y44" s="78"/>
    </row>
    <row r="45" spans="1:25" s="94" customFormat="1" ht="16.7" customHeight="1" thickTop="1" thickBot="1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</row>
    <row r="46" spans="1:25" s="86" customFormat="1" ht="16.7" customHeight="1" thickTop="1" thickBot="1" x14ac:dyDescent="0.3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</row>
    <row r="47" spans="1:25" s="86" customFormat="1" ht="16.7" customHeight="1" thickTop="1" thickBot="1" x14ac:dyDescent="0.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</row>
    <row r="48" spans="1:25" s="86" customFormat="1" ht="16.7" customHeight="1" thickTop="1" thickBot="1" x14ac:dyDescent="0.3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</row>
    <row r="49" spans="1:25" s="86" customFormat="1" ht="16.7" customHeight="1" thickTop="1" thickBot="1" x14ac:dyDescent="0.3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</row>
    <row r="50" spans="1:25" ht="16.7" customHeight="1" thickTop="1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s="74" customFormat="1" ht="15.95" customHeight="1" x14ac:dyDescent="0.2"/>
  </sheetData>
  <sortState ref="A9:Y19">
    <sortCondition descending="1" ref="V9:V19"/>
  </sortState>
  <mergeCells count="15">
    <mergeCell ref="D16:F16"/>
    <mergeCell ref="G16:K16"/>
    <mergeCell ref="L16:O16"/>
    <mergeCell ref="Q16:T16"/>
    <mergeCell ref="W16:X16"/>
    <mergeCell ref="D1:F1"/>
    <mergeCell ref="G1:K1"/>
    <mergeCell ref="L1:O1"/>
    <mergeCell ref="Q1:T1"/>
    <mergeCell ref="W1:X1"/>
    <mergeCell ref="D42:F42"/>
    <mergeCell ref="G42:K42"/>
    <mergeCell ref="L42:O42"/>
    <mergeCell ref="Q42:T42"/>
    <mergeCell ref="W42:X42"/>
  </mergeCells>
  <phoneticPr fontId="9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32"/>
  <sheetViews>
    <sheetView workbookViewId="0">
      <selection activeCell="J8" sqref="J8"/>
    </sheetView>
  </sheetViews>
  <sheetFormatPr defaultRowHeight="12.75" x14ac:dyDescent="0.2"/>
  <cols>
    <col min="1" max="1" width="7.140625" customWidth="1"/>
    <col min="2" max="2" width="8" customWidth="1"/>
    <col min="3" max="3" width="6.7109375" customWidth="1"/>
    <col min="4" max="4" width="0" hidden="1" customWidth="1"/>
    <col min="5" max="5" width="2.140625" customWidth="1"/>
    <col min="6" max="6" width="14.7109375" style="102" customWidth="1"/>
    <col min="7" max="7" width="41.5703125" bestFit="1" customWidth="1"/>
    <col min="8" max="8" width="15" bestFit="1" customWidth="1"/>
    <col min="9" max="9" width="11.7109375" bestFit="1" customWidth="1"/>
    <col min="11" max="11" width="1.140625" customWidth="1"/>
    <col min="12" max="12" width="20.42578125" customWidth="1"/>
    <col min="13" max="13" width="13.7109375" customWidth="1"/>
    <col min="14" max="14" width="13.28515625" customWidth="1"/>
    <col min="15" max="15" width="1.140625" customWidth="1"/>
    <col min="16" max="16" width="6" customWidth="1"/>
    <col min="17" max="17" width="17.85546875" customWidth="1"/>
  </cols>
  <sheetData>
    <row r="1" spans="1:17" ht="18" x14ac:dyDescent="0.25">
      <c r="A1" s="3" t="s">
        <v>125</v>
      </c>
      <c r="B1" s="14"/>
      <c r="C1" s="14"/>
      <c r="D1" s="15"/>
      <c r="E1" s="14"/>
      <c r="F1" s="98"/>
      <c r="G1" s="14"/>
      <c r="H1" s="13"/>
      <c r="I1" s="16"/>
      <c r="J1" s="2"/>
      <c r="K1" s="13"/>
      <c r="L1" s="17"/>
      <c r="M1" s="17"/>
      <c r="N1" s="17"/>
      <c r="O1" s="4"/>
    </row>
    <row r="2" spans="1:17" ht="15" x14ac:dyDescent="0.25">
      <c r="A2" s="18"/>
      <c r="B2" s="19"/>
      <c r="C2" s="19"/>
      <c r="D2" s="20"/>
      <c r="E2" s="14"/>
      <c r="F2" s="98"/>
      <c r="G2" s="19"/>
      <c r="H2" s="13"/>
      <c r="I2" s="16"/>
      <c r="J2" s="2"/>
      <c r="K2" s="13"/>
      <c r="L2" s="17"/>
      <c r="M2" s="17"/>
      <c r="N2" s="17"/>
      <c r="O2" s="4"/>
    </row>
    <row r="3" spans="1:17" ht="18" x14ac:dyDescent="0.2">
      <c r="A3" s="21" t="s">
        <v>9</v>
      </c>
      <c r="B3" s="22"/>
      <c r="C3" s="22"/>
      <c r="D3" s="23"/>
      <c r="E3" s="24"/>
      <c r="F3" s="99"/>
      <c r="G3" s="22"/>
      <c r="H3" s="25"/>
      <c r="I3" s="26"/>
      <c r="J3" s="27"/>
      <c r="K3" s="25"/>
      <c r="L3" s="28"/>
      <c r="M3" s="28"/>
      <c r="N3" s="28"/>
      <c r="O3" s="29"/>
    </row>
    <row r="4" spans="1:17" ht="15.75" thickBot="1" x14ac:dyDescent="0.3">
      <c r="A4" s="30"/>
      <c r="B4" s="19"/>
      <c r="C4" s="19"/>
      <c r="D4" s="20"/>
      <c r="E4" s="14"/>
      <c r="F4" s="98"/>
      <c r="G4" s="19"/>
      <c r="H4" s="13"/>
      <c r="I4" s="16"/>
      <c r="J4" s="2"/>
      <c r="K4" s="13"/>
      <c r="L4" s="17"/>
      <c r="M4" s="17"/>
      <c r="N4" s="17"/>
      <c r="O4" s="4"/>
    </row>
    <row r="5" spans="1:17" ht="15.75" thickBot="1" x14ac:dyDescent="0.25">
      <c r="A5" s="5"/>
      <c r="B5" s="180" t="s">
        <v>3</v>
      </c>
      <c r="C5" s="181"/>
      <c r="D5" s="6"/>
      <c r="E5" s="31"/>
      <c r="F5" s="100"/>
      <c r="G5" s="51"/>
      <c r="H5" s="52"/>
      <c r="I5" s="53"/>
      <c r="J5" s="54"/>
      <c r="K5" s="7"/>
      <c r="L5" s="184" t="s">
        <v>16</v>
      </c>
      <c r="M5" s="185"/>
      <c r="N5" s="32"/>
      <c r="O5" s="33"/>
      <c r="Q5" s="138" t="s">
        <v>123</v>
      </c>
    </row>
    <row r="6" spans="1:17" ht="15.75" thickBot="1" x14ac:dyDescent="0.25">
      <c r="A6" s="1"/>
      <c r="B6" s="182" t="s">
        <v>4</v>
      </c>
      <c r="C6" s="183"/>
      <c r="D6" s="9"/>
      <c r="E6" s="33"/>
      <c r="F6" s="101"/>
      <c r="G6" s="55"/>
      <c r="H6" s="8" t="s">
        <v>3</v>
      </c>
      <c r="I6" s="34" t="s">
        <v>10</v>
      </c>
      <c r="J6" s="35" t="s">
        <v>2</v>
      </c>
      <c r="K6" s="7"/>
      <c r="L6" s="36"/>
      <c r="M6" s="37"/>
      <c r="N6" s="38"/>
      <c r="O6" s="39"/>
      <c r="Q6" s="139"/>
    </row>
    <row r="7" spans="1:17" ht="15.75" thickBot="1" x14ac:dyDescent="0.25">
      <c r="A7" s="40" t="s">
        <v>5</v>
      </c>
      <c r="B7" s="136" t="s">
        <v>0</v>
      </c>
      <c r="C7" s="137" t="s">
        <v>1</v>
      </c>
      <c r="D7" s="11" t="s">
        <v>6</v>
      </c>
      <c r="E7" s="7"/>
      <c r="F7" s="103" t="s">
        <v>103</v>
      </c>
      <c r="G7" s="118" t="s">
        <v>7</v>
      </c>
      <c r="H7" s="10" t="s">
        <v>8</v>
      </c>
      <c r="I7" s="121" t="s">
        <v>11</v>
      </c>
      <c r="J7" s="119" t="s">
        <v>12</v>
      </c>
      <c r="K7" s="7"/>
      <c r="L7" s="56" t="s">
        <v>13</v>
      </c>
      <c r="M7" s="117" t="s">
        <v>14</v>
      </c>
      <c r="N7" s="135" t="s">
        <v>15</v>
      </c>
      <c r="O7" s="39"/>
      <c r="Q7" s="56" t="s">
        <v>124</v>
      </c>
    </row>
    <row r="8" spans="1:17" s="43" customFormat="1" ht="15" x14ac:dyDescent="0.25">
      <c r="A8" s="42">
        <v>11</v>
      </c>
      <c r="B8" s="140">
        <f>C10+1</f>
        <v>938.97046199999977</v>
      </c>
      <c r="C8" s="141">
        <f>B8*1.21</f>
        <v>1136.1542590199997</v>
      </c>
      <c r="D8" s="41">
        <f>(B8+C8)/2</f>
        <v>1037.5623605099997</v>
      </c>
      <c r="E8" s="47"/>
      <c r="F8" s="168"/>
      <c r="G8" s="120" t="s">
        <v>113</v>
      </c>
      <c r="H8" s="128">
        <v>1126</v>
      </c>
      <c r="I8" s="168"/>
      <c r="J8" s="168"/>
      <c r="K8" s="127"/>
      <c r="L8" s="123">
        <f>M8/1.2</f>
        <v>129554.16666666667</v>
      </c>
      <c r="M8" s="129">
        <v>155465</v>
      </c>
      <c r="N8" s="133">
        <f>M8*1.2</f>
        <v>186558</v>
      </c>
      <c r="O8" s="124"/>
      <c r="P8"/>
      <c r="Q8" s="123">
        <v>146700</v>
      </c>
    </row>
    <row r="9" spans="1:17" s="43" customFormat="1" ht="3" customHeight="1" x14ac:dyDescent="0.2">
      <c r="A9" s="44"/>
      <c r="B9" s="44"/>
      <c r="C9" s="45"/>
      <c r="D9" s="46"/>
      <c r="E9" s="47"/>
      <c r="F9" s="168"/>
      <c r="G9" s="124"/>
      <c r="H9" s="125"/>
      <c r="I9" s="168"/>
      <c r="J9" s="168"/>
      <c r="K9" s="127"/>
      <c r="L9" s="126"/>
      <c r="M9" s="126"/>
      <c r="N9" s="134"/>
      <c r="O9" s="124"/>
      <c r="P9"/>
      <c r="Q9" s="126"/>
    </row>
    <row r="10" spans="1:17" s="49" customFormat="1" x14ac:dyDescent="0.2">
      <c r="A10" s="48">
        <v>10</v>
      </c>
      <c r="B10" s="140">
        <f>C13+1</f>
        <v>775.18219999999985</v>
      </c>
      <c r="C10" s="141">
        <f>B10*1.21</f>
        <v>937.97046199999977</v>
      </c>
      <c r="D10" s="41">
        <f>(B10+C10)/2</f>
        <v>856.57633099999975</v>
      </c>
      <c r="E10" s="47"/>
      <c r="F10" s="168"/>
      <c r="G10" s="130" t="s">
        <v>115</v>
      </c>
      <c r="H10" s="131">
        <v>823</v>
      </c>
      <c r="I10" s="168"/>
      <c r="J10" s="168"/>
      <c r="K10" s="127"/>
      <c r="L10" s="123">
        <f>M10/1.2</f>
        <v>103643.33333333334</v>
      </c>
      <c r="M10" s="129">
        <f>M8/1.25</f>
        <v>124372</v>
      </c>
      <c r="N10" s="133">
        <f>M10*1.2</f>
        <v>149246.39999999999</v>
      </c>
      <c r="O10" s="124"/>
      <c r="P10"/>
      <c r="Q10" s="123">
        <v>120400</v>
      </c>
    </row>
    <row r="11" spans="1:17" s="49" customFormat="1" x14ac:dyDescent="0.2">
      <c r="A11" s="48"/>
      <c r="B11" s="42"/>
      <c r="C11" s="12"/>
      <c r="D11" s="41"/>
      <c r="E11" s="47"/>
      <c r="F11" s="169"/>
      <c r="G11" s="122" t="s">
        <v>110</v>
      </c>
      <c r="H11" s="131">
        <v>805</v>
      </c>
      <c r="I11" s="169"/>
      <c r="J11" s="169"/>
      <c r="K11" s="127"/>
      <c r="L11" s="123">
        <f t="shared" ref="L11" si="0">M11/1.2</f>
        <v>103643.33333333334</v>
      </c>
      <c r="M11" s="129">
        <v>124372</v>
      </c>
      <c r="N11" s="133">
        <f t="shared" ref="N11" si="1">M11*1.2</f>
        <v>149246.39999999999</v>
      </c>
      <c r="O11" s="124"/>
      <c r="P11"/>
      <c r="Q11" s="123">
        <v>113900</v>
      </c>
    </row>
    <row r="12" spans="1:17" s="43" customFormat="1" ht="4.5" customHeight="1" x14ac:dyDescent="0.2">
      <c r="A12" s="44"/>
      <c r="B12" s="44"/>
      <c r="C12" s="45"/>
      <c r="D12" s="46"/>
      <c r="E12" s="47"/>
      <c r="F12" s="168"/>
      <c r="G12" s="124"/>
      <c r="H12" s="125"/>
      <c r="I12" s="168"/>
      <c r="J12" s="168"/>
      <c r="K12" s="127"/>
      <c r="L12" s="126"/>
      <c r="M12" s="126"/>
      <c r="N12" s="134"/>
      <c r="O12" s="124"/>
      <c r="P12"/>
      <c r="Q12" s="126"/>
    </row>
    <row r="13" spans="1:17" s="43" customFormat="1" x14ac:dyDescent="0.2">
      <c r="A13" s="42">
        <v>9</v>
      </c>
      <c r="B13" s="140">
        <f>C15+1</f>
        <v>639.81999999999994</v>
      </c>
      <c r="C13" s="141">
        <f>B13*1.21</f>
        <v>774.18219999999985</v>
      </c>
      <c r="D13" s="41">
        <f>(B13+C13)/2</f>
        <v>707.00109999999995</v>
      </c>
      <c r="E13" s="47"/>
      <c r="F13" s="168"/>
      <c r="G13" s="122" t="s">
        <v>101</v>
      </c>
      <c r="H13" s="128">
        <v>643</v>
      </c>
      <c r="I13" s="168"/>
      <c r="J13" s="168"/>
      <c r="K13" s="127"/>
      <c r="L13" s="123">
        <f>M13/1.2</f>
        <v>86369.444444444453</v>
      </c>
      <c r="M13" s="129">
        <f>M10/1.2</f>
        <v>103643.33333333334</v>
      </c>
      <c r="N13" s="133">
        <f>M13*1.2</f>
        <v>124372</v>
      </c>
      <c r="O13" s="124"/>
      <c r="P13"/>
      <c r="Q13" s="123">
        <v>95000</v>
      </c>
    </row>
    <row r="14" spans="1:17" s="43" customFormat="1" ht="3" customHeight="1" x14ac:dyDescent="0.2">
      <c r="A14" s="44"/>
      <c r="B14" s="44"/>
      <c r="C14" s="45"/>
      <c r="D14" s="46"/>
      <c r="E14" s="47"/>
      <c r="F14" s="168"/>
      <c r="G14" s="124"/>
      <c r="H14" s="125"/>
      <c r="I14" s="168"/>
      <c r="J14" s="168"/>
      <c r="K14" s="127"/>
      <c r="L14" s="126"/>
      <c r="M14" s="126"/>
      <c r="N14" s="134"/>
      <c r="O14" s="124"/>
      <c r="P14"/>
      <c r="Q14" s="126"/>
    </row>
    <row r="15" spans="1:17" s="43" customFormat="1" x14ac:dyDescent="0.2">
      <c r="A15" s="42">
        <v>8</v>
      </c>
      <c r="B15" s="140">
        <v>546</v>
      </c>
      <c r="C15" s="141">
        <f>B15*1.17</f>
        <v>638.81999999999994</v>
      </c>
      <c r="D15" s="41">
        <f>(B15+C15)/2</f>
        <v>592.41</v>
      </c>
      <c r="E15" s="47"/>
      <c r="F15" s="170"/>
      <c r="G15" s="122" t="s">
        <v>109</v>
      </c>
      <c r="H15" s="128">
        <v>577</v>
      </c>
      <c r="I15" s="170"/>
      <c r="J15" s="170"/>
      <c r="K15" s="127"/>
      <c r="L15" s="123">
        <f>M15/1.2</f>
        <v>75103.864734299539</v>
      </c>
      <c r="M15" s="129">
        <f>M13/1.15</f>
        <v>90124.637681159438</v>
      </c>
      <c r="N15" s="133">
        <f>M15*1.2</f>
        <v>108149.56521739133</v>
      </c>
      <c r="O15" s="124"/>
      <c r="P15"/>
      <c r="Q15" s="123">
        <v>87000</v>
      </c>
    </row>
    <row r="16" spans="1:17" s="43" customFormat="1" ht="3.75" customHeight="1" thickBot="1" x14ac:dyDescent="0.25">
      <c r="A16" s="44"/>
      <c r="B16" s="44"/>
      <c r="C16" s="45"/>
      <c r="D16" s="46"/>
      <c r="E16" s="47"/>
      <c r="F16" s="168"/>
      <c r="G16" s="124"/>
      <c r="H16" s="125"/>
      <c r="I16" s="168"/>
      <c r="J16" s="168"/>
      <c r="K16" s="127"/>
      <c r="L16" s="126"/>
      <c r="M16" s="126"/>
      <c r="N16" s="134"/>
      <c r="O16" s="124"/>
      <c r="P16"/>
      <c r="Q16" s="126"/>
    </row>
    <row r="17" spans="1:17" s="43" customFormat="1" ht="16.5" customHeight="1" x14ac:dyDescent="0.2">
      <c r="A17" s="50">
        <v>7</v>
      </c>
      <c r="B17" s="142">
        <f>C21+1</f>
        <v>484.96807199259979</v>
      </c>
      <c r="C17" s="143">
        <f>B17*1.17</f>
        <v>567.41264423134169</v>
      </c>
      <c r="D17" s="41">
        <f>(B17+C17)/2</f>
        <v>526.19035811197068</v>
      </c>
      <c r="E17" s="47"/>
      <c r="F17" s="168"/>
      <c r="G17" s="122" t="s">
        <v>102</v>
      </c>
      <c r="H17" s="128">
        <v>528</v>
      </c>
      <c r="I17" s="168"/>
      <c r="J17" s="168"/>
      <c r="K17" s="127"/>
      <c r="L17" s="123">
        <f>M17/1.2</f>
        <v>70190.527789064989</v>
      </c>
      <c r="M17" s="129">
        <f>M15/1.07</f>
        <v>84228.633346877978</v>
      </c>
      <c r="N17" s="133">
        <f>M17*1.2</f>
        <v>101074.36001625357</v>
      </c>
      <c r="O17" s="124"/>
      <c r="P17"/>
      <c r="Q17" s="123"/>
    </row>
    <row r="18" spans="1:17" s="43" customFormat="1" x14ac:dyDescent="0.2">
      <c r="A18" s="42"/>
      <c r="B18" s="42"/>
      <c r="C18" s="12"/>
      <c r="D18" s="41"/>
      <c r="E18" s="47"/>
      <c r="F18" s="168"/>
      <c r="G18" s="122" t="s">
        <v>51</v>
      </c>
      <c r="H18" s="128">
        <v>505</v>
      </c>
      <c r="I18" s="168"/>
      <c r="J18" s="168"/>
      <c r="K18" s="127"/>
      <c r="L18" s="123">
        <f t="shared" ref="L18:L19" si="2">M18/1.2</f>
        <v>70190.527789064989</v>
      </c>
      <c r="M18" s="129">
        <v>84228.633346877978</v>
      </c>
      <c r="N18" s="133">
        <f t="shared" ref="N18:N19" si="3">M18*1.2</f>
        <v>101074.36001625357</v>
      </c>
      <c r="O18" s="124"/>
      <c r="P18"/>
      <c r="Q18" s="123">
        <v>85900</v>
      </c>
    </row>
    <row r="19" spans="1:17" s="43" customFormat="1" x14ac:dyDescent="0.2">
      <c r="A19" s="42"/>
      <c r="B19" s="42"/>
      <c r="C19" s="12"/>
      <c r="D19" s="41"/>
      <c r="E19" s="47"/>
      <c r="F19" s="168"/>
      <c r="G19" s="122" t="s">
        <v>52</v>
      </c>
      <c r="H19" s="128">
        <v>495</v>
      </c>
      <c r="I19" s="168"/>
      <c r="J19" s="168"/>
      <c r="K19" s="127"/>
      <c r="L19" s="123">
        <f t="shared" si="2"/>
        <v>70190.527789064989</v>
      </c>
      <c r="M19" s="129">
        <v>84228.633346877978</v>
      </c>
      <c r="N19" s="133">
        <f t="shared" si="3"/>
        <v>101074.36001625357</v>
      </c>
      <c r="O19" s="124"/>
      <c r="P19"/>
      <c r="Q19" s="123">
        <v>88100</v>
      </c>
    </row>
    <row r="20" spans="1:17" s="43" customFormat="1" ht="4.5" customHeight="1" x14ac:dyDescent="0.2">
      <c r="A20" s="44"/>
      <c r="B20" s="44"/>
      <c r="C20" s="45"/>
      <c r="D20" s="46"/>
      <c r="E20" s="47"/>
      <c r="F20" s="168"/>
      <c r="G20" s="124"/>
      <c r="H20" s="125"/>
      <c r="I20" s="168"/>
      <c r="J20" s="168"/>
      <c r="K20" s="127"/>
      <c r="L20" s="126"/>
      <c r="M20" s="126"/>
      <c r="N20" s="134"/>
      <c r="O20" s="124"/>
      <c r="P20"/>
      <c r="Q20" s="126"/>
    </row>
    <row r="21" spans="1:17" s="43" customFormat="1" x14ac:dyDescent="0.2">
      <c r="A21" s="42">
        <v>6</v>
      </c>
      <c r="B21" s="140">
        <f>C23+1</f>
        <v>413.64792477999987</v>
      </c>
      <c r="C21" s="141">
        <f>B21*1.17</f>
        <v>483.96807199259979</v>
      </c>
      <c r="D21" s="41">
        <f>(B21+C21)/2</f>
        <v>448.8079983862998</v>
      </c>
      <c r="E21" s="47"/>
      <c r="F21" s="168"/>
      <c r="G21" s="122" t="s">
        <v>80</v>
      </c>
      <c r="H21" s="128">
        <v>433</v>
      </c>
      <c r="I21" s="168"/>
      <c r="J21" s="168"/>
      <c r="K21" s="127"/>
      <c r="L21" s="123">
        <f>M21/1.2</f>
        <v>65598.62410192989</v>
      </c>
      <c r="M21" s="129">
        <f>M17/1.07</f>
        <v>78718.348922315869</v>
      </c>
      <c r="N21" s="133">
        <f>M21*1.2</f>
        <v>94462.018706779039</v>
      </c>
      <c r="O21" s="124"/>
      <c r="P21"/>
      <c r="Q21" s="123"/>
    </row>
    <row r="22" spans="1:17" s="43" customFormat="1" ht="4.5" customHeight="1" x14ac:dyDescent="0.2">
      <c r="A22" s="44"/>
      <c r="B22" s="44"/>
      <c r="C22" s="45"/>
      <c r="D22" s="46"/>
      <c r="E22" s="47"/>
      <c r="F22" s="168"/>
      <c r="G22" s="124"/>
      <c r="H22" s="125"/>
      <c r="I22" s="168"/>
      <c r="J22" s="168"/>
      <c r="K22" s="127"/>
      <c r="L22" s="126"/>
      <c r="M22" s="126"/>
      <c r="N22" s="134"/>
      <c r="O22" s="124"/>
      <c r="P22"/>
      <c r="Q22" s="126"/>
    </row>
    <row r="23" spans="1:17" s="43" customFormat="1" x14ac:dyDescent="0.2">
      <c r="A23" s="42">
        <v>5</v>
      </c>
      <c r="B23" s="140">
        <f>C25+1</f>
        <v>352.6905339999999</v>
      </c>
      <c r="C23" s="141">
        <f>B23*1.17</f>
        <v>412.64792477999987</v>
      </c>
      <c r="D23" s="41">
        <v>361</v>
      </c>
      <c r="E23" s="47"/>
      <c r="F23" s="168"/>
      <c r="I23" s="168"/>
      <c r="J23" s="168"/>
      <c r="K23" s="127"/>
      <c r="L23" s="123">
        <f>M23/1.2</f>
        <v>62474.880097076086</v>
      </c>
      <c r="M23" s="129">
        <f>M21/1.05</f>
        <v>74969.856116491297</v>
      </c>
      <c r="N23" s="133">
        <f>M23*1.2</f>
        <v>89963.827339789554</v>
      </c>
      <c r="O23" s="124"/>
      <c r="P23"/>
      <c r="Q23" s="123"/>
    </row>
    <row r="24" spans="1:17" s="43" customFormat="1" ht="3" customHeight="1" x14ac:dyDescent="0.2">
      <c r="A24" s="44"/>
      <c r="B24" s="44"/>
      <c r="C24" s="45"/>
      <c r="D24" s="46"/>
      <c r="E24" s="47"/>
      <c r="F24" s="168"/>
      <c r="G24" s="124"/>
      <c r="H24" s="125"/>
      <c r="I24" s="168"/>
      <c r="J24" s="168"/>
      <c r="K24" s="127"/>
      <c r="L24" s="126"/>
      <c r="M24" s="126"/>
      <c r="N24" s="134"/>
      <c r="O24" s="124"/>
      <c r="P24"/>
      <c r="Q24" s="126"/>
    </row>
    <row r="25" spans="1:17" s="43" customFormat="1" x14ac:dyDescent="0.2">
      <c r="A25" s="42">
        <v>4</v>
      </c>
      <c r="B25" s="140">
        <f>C28+1</f>
        <v>300.59019999999992</v>
      </c>
      <c r="C25" s="141">
        <f>B25*1.17</f>
        <v>351.6905339999999</v>
      </c>
      <c r="D25" s="41">
        <f>(B25+C25)/2</f>
        <v>326.14036699999991</v>
      </c>
      <c r="E25" s="47"/>
      <c r="F25" s="168"/>
      <c r="G25" s="122" t="s">
        <v>17</v>
      </c>
      <c r="H25" s="128">
        <v>315</v>
      </c>
      <c r="I25" s="168"/>
      <c r="J25" s="168"/>
      <c r="K25" s="127"/>
      <c r="L25" s="123">
        <f>M25/1.2</f>
        <v>59499.885806739127</v>
      </c>
      <c r="M25" s="129">
        <f>M23/1.05</f>
        <v>71399.862968086949</v>
      </c>
      <c r="N25" s="133">
        <f>M25*1.2</f>
        <v>85679.835561704342</v>
      </c>
      <c r="O25" s="124"/>
      <c r="P25"/>
      <c r="Q25" s="123">
        <v>71200</v>
      </c>
    </row>
    <row r="26" spans="1:17" s="43" customFormat="1" x14ac:dyDescent="0.2">
      <c r="A26" s="42"/>
      <c r="B26" s="42"/>
      <c r="C26" s="12"/>
      <c r="D26" s="41"/>
      <c r="E26" s="47"/>
      <c r="F26" s="168"/>
      <c r="G26" s="122" t="s">
        <v>78</v>
      </c>
      <c r="H26" s="128">
        <v>315</v>
      </c>
      <c r="I26" s="168"/>
      <c r="J26" s="168"/>
      <c r="K26" s="127"/>
      <c r="L26" s="123">
        <f>M26/1.2</f>
        <v>59500</v>
      </c>
      <c r="M26" s="129">
        <v>71400</v>
      </c>
      <c r="N26" s="133">
        <f>M26*1.2</f>
        <v>85680</v>
      </c>
      <c r="O26" s="124"/>
      <c r="P26"/>
      <c r="Q26" s="123">
        <v>72900</v>
      </c>
    </row>
    <row r="27" spans="1:17" s="43" customFormat="1" ht="4.5" customHeight="1" x14ac:dyDescent="0.2">
      <c r="A27" s="44"/>
      <c r="B27" s="44"/>
      <c r="C27" s="45"/>
      <c r="D27" s="46"/>
      <c r="E27" s="47"/>
      <c r="F27" s="168"/>
      <c r="G27" s="124"/>
      <c r="H27" s="125"/>
      <c r="I27" s="168"/>
      <c r="J27" s="168"/>
      <c r="K27" s="127"/>
      <c r="L27" s="126"/>
      <c r="M27" s="126"/>
      <c r="N27" s="134"/>
      <c r="O27" s="124"/>
      <c r="P27"/>
      <c r="Q27" s="126"/>
    </row>
    <row r="28" spans="1:17" s="43" customFormat="1" x14ac:dyDescent="0.2">
      <c r="A28" s="42">
        <v>3</v>
      </c>
      <c r="B28" s="140">
        <f>C30+1</f>
        <v>256.05999999999995</v>
      </c>
      <c r="C28" s="141">
        <f>B28*1.17</f>
        <v>299.59019999999992</v>
      </c>
      <c r="D28" s="41">
        <f>(B28+C28)/2</f>
        <v>277.82509999999991</v>
      </c>
      <c r="E28" s="47"/>
      <c r="F28" s="170"/>
      <c r="I28" s="170"/>
      <c r="J28" s="170"/>
      <c r="K28" s="127"/>
      <c r="L28" s="123">
        <f>M28/1.2</f>
        <v>56666.557911180113</v>
      </c>
      <c r="M28" s="129">
        <f>M25/1.05</f>
        <v>67999.869493416132</v>
      </c>
      <c r="N28" s="133">
        <f>M28*1.2</f>
        <v>81599.843392099356</v>
      </c>
      <c r="O28" s="124"/>
      <c r="P28"/>
      <c r="Q28" s="123"/>
    </row>
    <row r="29" spans="1:17" s="43" customFormat="1" ht="4.5" customHeight="1" x14ac:dyDescent="0.2">
      <c r="A29" s="44"/>
      <c r="B29" s="44"/>
      <c r="C29" s="45"/>
      <c r="D29" s="46"/>
      <c r="E29" s="47"/>
      <c r="F29" s="168"/>
      <c r="G29" s="124"/>
      <c r="H29" s="125"/>
      <c r="I29" s="168"/>
      <c r="J29" s="168"/>
      <c r="K29" s="127"/>
      <c r="L29" s="126"/>
      <c r="M29" s="126"/>
      <c r="N29" s="134"/>
      <c r="O29" s="124"/>
      <c r="P29"/>
      <c r="Q29" s="126"/>
    </row>
    <row r="30" spans="1:17" s="43" customFormat="1" x14ac:dyDescent="0.2">
      <c r="A30" s="144">
        <v>2</v>
      </c>
      <c r="B30" s="144">
        <v>218</v>
      </c>
      <c r="C30" s="145">
        <f>B30*1.17</f>
        <v>255.05999999999997</v>
      </c>
      <c r="D30" s="145">
        <f>(B30+C30)/2</f>
        <v>236.52999999999997</v>
      </c>
      <c r="E30" s="146"/>
      <c r="F30" s="171"/>
      <c r="G30" s="147" t="s">
        <v>111</v>
      </c>
      <c r="H30" s="148">
        <v>252</v>
      </c>
      <c r="I30" s="171"/>
      <c r="J30" s="171"/>
      <c r="K30" s="146"/>
      <c r="L30" s="149">
        <f>M30/1.2</f>
        <v>53968.150391600102</v>
      </c>
      <c r="M30" s="150">
        <f>M28/1.05</f>
        <v>64761.780469920122</v>
      </c>
      <c r="N30" s="151">
        <f>M30*1.2</f>
        <v>77714.136563904147</v>
      </c>
      <c r="O30" s="152"/>
      <c r="P30"/>
      <c r="Q30" s="123"/>
    </row>
    <row r="31" spans="1:17" s="161" customFormat="1" ht="3" customHeight="1" x14ac:dyDescent="0.2">
      <c r="A31" s="153"/>
      <c r="B31" s="153"/>
      <c r="C31" s="154"/>
      <c r="D31" s="154"/>
      <c r="E31" s="153"/>
      <c r="F31" s="153"/>
      <c r="G31" s="155"/>
      <c r="H31" s="156"/>
      <c r="I31" s="157"/>
      <c r="J31" s="158"/>
      <c r="K31" s="153"/>
      <c r="L31" s="157"/>
      <c r="M31" s="157"/>
      <c r="N31" s="159"/>
      <c r="O31" s="155"/>
      <c r="P31"/>
      <c r="Q31" s="160"/>
    </row>
    <row r="32" spans="1:17" s="164" customFormat="1" x14ac:dyDescent="0.2">
      <c r="A32" s="162">
        <v>1</v>
      </c>
      <c r="B32" s="162">
        <v>187</v>
      </c>
      <c r="C32" s="162">
        <v>217</v>
      </c>
      <c r="D32" s="162"/>
      <c r="E32" s="146"/>
      <c r="F32" s="163"/>
      <c r="G32" s="162"/>
      <c r="H32" s="162"/>
      <c r="I32" s="162"/>
      <c r="J32" s="162"/>
      <c r="K32" s="162"/>
      <c r="L32" s="123">
        <f>M32/1.2</f>
        <v>51398.238468190568</v>
      </c>
      <c r="M32" s="129">
        <f>M30/1.05</f>
        <v>61677.886161828683</v>
      </c>
      <c r="N32" s="133">
        <f>M32*1.2</f>
        <v>74013.463394194419</v>
      </c>
      <c r="O32" s="162"/>
      <c r="P32"/>
    </row>
  </sheetData>
  <mergeCells count="3">
    <mergeCell ref="B5:C5"/>
    <mergeCell ref="B6:C6"/>
    <mergeCell ref="L5:M5"/>
  </mergeCells>
  <phoneticPr fontId="9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FD0785A0F584EB09CAD13CF498CA3" ma:contentTypeVersion="0" ma:contentTypeDescription="Create a new document." ma:contentTypeScope="" ma:versionID="c3bc01cd1832e4d1034e00ec307e3b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9BBDBF-CBD6-46A8-A2ED-63FAE23AA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1A4FE-DF0D-4D41-BFA3-844FFCFE4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6C6366-49F7-4EF3-968B-BFCE8592F3D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 Evaluation</vt:lpstr>
      <vt:lpstr>Pay Structure STEI</vt:lpstr>
    </vt:vector>
  </TitlesOfParts>
  <Company>CYR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</dc:creator>
  <cp:lastModifiedBy>Sladjana Krljanac</cp:lastModifiedBy>
  <cp:lastPrinted>2007-10-21T22:10:34Z</cp:lastPrinted>
  <dcterms:created xsi:type="dcterms:W3CDTF">2007-10-21T22:06:33Z</dcterms:created>
  <dcterms:modified xsi:type="dcterms:W3CDTF">2014-09-09T15:56:00Z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0x0101006CBFD0785A0F584EB09CAD13CF498CA3</vt:lpwstr>
  </property>
</Properties>
</file>