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1"/>
  </bookViews>
  <sheets>
    <sheet name="H5.BillImpacts" sheetId="1" r:id="rId1"/>
    <sheet name="Change" sheetId="2" r:id="rId2"/>
  </sheets>
  <externalReferences>
    <externalReference r:id="rId3"/>
  </externalReferences>
  <definedNames>
    <definedName name="ApprovedYr">[1]Z1.ModelVariables!$C$12</definedName>
    <definedName name="CRLF">[1]Z1.ModelVariables!$C$10</definedName>
    <definedName name="CRLF2">[1]Z1.ModelVariables!$C$11</definedName>
    <definedName name="FakeBlank">[1]Z1.ModelVariables!$C$14</definedName>
    <definedName name="PILsModel">[1]E4.PILsResults!$D$9</definedName>
    <definedName name="_xlnm.Print_Area" localSheetId="0">H5.BillImpacts!$A$1:$O$385</definedName>
    <definedName name="RMrelease">[1]Z1.ModelVariables!$C$13</definedName>
    <definedName name="TestYr">[1]A1.Admin!$C$13</definedName>
  </definedNames>
  <calcPr calcId="145621"/>
</workbook>
</file>

<file path=xl/calcChain.xml><?xml version="1.0" encoding="utf-8"?>
<calcChain xmlns="http://schemas.openxmlformats.org/spreadsheetml/2006/main">
  <c r="L355" i="1" l="1"/>
  <c r="N355" i="1" s="1"/>
  <c r="H355" i="1"/>
  <c r="N354" i="1"/>
  <c r="L354" i="1"/>
  <c r="H354" i="1"/>
  <c r="O354" i="1" s="1"/>
  <c r="L353" i="1"/>
  <c r="H353" i="1"/>
  <c r="O352" i="1"/>
  <c r="N352" i="1"/>
  <c r="K352" i="1"/>
  <c r="L352" i="1" s="1"/>
  <c r="H352" i="1"/>
  <c r="G352" i="1"/>
  <c r="K351" i="1"/>
  <c r="L351" i="1" s="1"/>
  <c r="N351" i="1" s="1"/>
  <c r="G351" i="1"/>
  <c r="H351" i="1" s="1"/>
  <c r="L350" i="1"/>
  <c r="N350" i="1" s="1"/>
  <c r="H350" i="1"/>
  <c r="N349" i="1"/>
  <c r="L349" i="1"/>
  <c r="H349" i="1"/>
  <c r="O349" i="1" s="1"/>
  <c r="L348" i="1"/>
  <c r="H348" i="1"/>
  <c r="N347" i="1"/>
  <c r="L347" i="1"/>
  <c r="H347" i="1"/>
  <c r="N345" i="1"/>
  <c r="L345" i="1"/>
  <c r="H345" i="1"/>
  <c r="L344" i="1"/>
  <c r="H344" i="1"/>
  <c r="N342" i="1"/>
  <c r="L342" i="1"/>
  <c r="N341" i="1"/>
  <c r="L341" i="1"/>
  <c r="H341" i="1"/>
  <c r="O341" i="1" s="1"/>
  <c r="N340" i="1"/>
  <c r="L340" i="1"/>
  <c r="H340" i="1"/>
  <c r="O340" i="1" s="1"/>
  <c r="L339" i="1"/>
  <c r="H339" i="1"/>
  <c r="L337" i="1"/>
  <c r="H337" i="1"/>
  <c r="O337" i="1" s="1"/>
  <c r="N336" i="1"/>
  <c r="L336" i="1"/>
  <c r="H336" i="1"/>
  <c r="O336" i="1" s="1"/>
  <c r="N335" i="1"/>
  <c r="L335" i="1"/>
  <c r="H335" i="1"/>
  <c r="O335" i="1" s="1"/>
  <c r="N334" i="1"/>
  <c r="L334" i="1"/>
  <c r="H334" i="1"/>
  <c r="O334" i="1" s="1"/>
  <c r="N333" i="1"/>
  <c r="L333" i="1"/>
  <c r="H333" i="1"/>
  <c r="O333" i="1" s="1"/>
  <c r="N332" i="1"/>
  <c r="L332" i="1"/>
  <c r="H332" i="1"/>
  <c r="O332" i="1" s="1"/>
  <c r="L331" i="1"/>
  <c r="H331" i="1"/>
  <c r="N330" i="1"/>
  <c r="L330" i="1"/>
  <c r="H330" i="1"/>
  <c r="O330" i="1" s="1"/>
  <c r="L329" i="1"/>
  <c r="L338" i="1" s="1"/>
  <c r="H329" i="1"/>
  <c r="N278" i="1"/>
  <c r="L278" i="1"/>
  <c r="H278" i="1"/>
  <c r="O278" i="1" s="1"/>
  <c r="L277" i="1"/>
  <c r="H277" i="1"/>
  <c r="N276" i="1"/>
  <c r="L276" i="1"/>
  <c r="H276" i="1"/>
  <c r="O276" i="1" s="1"/>
  <c r="K275" i="1"/>
  <c r="L275" i="1" s="1"/>
  <c r="N275" i="1" s="1"/>
  <c r="G275" i="1"/>
  <c r="H275" i="1" s="1"/>
  <c r="O275" i="1" s="1"/>
  <c r="K274" i="1"/>
  <c r="L274" i="1" s="1"/>
  <c r="G274" i="1"/>
  <c r="H274" i="1" s="1"/>
  <c r="N273" i="1"/>
  <c r="L273" i="1"/>
  <c r="H273" i="1"/>
  <c r="O273" i="1" s="1"/>
  <c r="N272" i="1"/>
  <c r="L272" i="1"/>
  <c r="H272" i="1"/>
  <c r="O272" i="1" s="1"/>
  <c r="N271" i="1"/>
  <c r="L271" i="1"/>
  <c r="H271" i="1"/>
  <c r="O271" i="1" s="1"/>
  <c r="N270" i="1"/>
  <c r="L270" i="1"/>
  <c r="H270" i="1"/>
  <c r="N268" i="1"/>
  <c r="L268" i="1"/>
  <c r="H268" i="1"/>
  <c r="N267" i="1"/>
  <c r="L267" i="1"/>
  <c r="H267" i="1"/>
  <c r="O267" i="1" s="1"/>
  <c r="L265" i="1"/>
  <c r="N265" i="1" s="1"/>
  <c r="L264" i="1"/>
  <c r="H264" i="1"/>
  <c r="N263" i="1"/>
  <c r="L263" i="1"/>
  <c r="H263" i="1"/>
  <c r="O263" i="1" s="1"/>
  <c r="L262" i="1"/>
  <c r="H262" i="1"/>
  <c r="L260" i="1"/>
  <c r="H260" i="1"/>
  <c r="N259" i="1"/>
  <c r="L259" i="1"/>
  <c r="H259" i="1"/>
  <c r="O259" i="1" s="1"/>
  <c r="L258" i="1"/>
  <c r="H258" i="1"/>
  <c r="N257" i="1"/>
  <c r="L257" i="1"/>
  <c r="H257" i="1"/>
  <c r="O257" i="1" s="1"/>
  <c r="L256" i="1"/>
  <c r="H256" i="1"/>
  <c r="N255" i="1"/>
  <c r="L255" i="1"/>
  <c r="H255" i="1"/>
  <c r="O255" i="1" s="1"/>
  <c r="L254" i="1"/>
  <c r="H254" i="1"/>
  <c r="N253" i="1"/>
  <c r="L253" i="1"/>
  <c r="H253" i="1"/>
  <c r="O253" i="1" s="1"/>
  <c r="L252" i="1"/>
  <c r="L261" i="1" s="1"/>
  <c r="L266" i="1" s="1"/>
  <c r="L269" i="1" s="1"/>
  <c r="H252" i="1"/>
  <c r="L201" i="1"/>
  <c r="H201" i="1"/>
  <c r="L200" i="1"/>
  <c r="N200" i="1" s="1"/>
  <c r="H200" i="1"/>
  <c r="N199" i="1"/>
  <c r="L199" i="1"/>
  <c r="H199" i="1"/>
  <c r="K198" i="1"/>
  <c r="L198" i="1" s="1"/>
  <c r="G198" i="1"/>
  <c r="H198" i="1" s="1"/>
  <c r="L197" i="1"/>
  <c r="K197" i="1"/>
  <c r="G197" i="1"/>
  <c r="H197" i="1" s="1"/>
  <c r="L196" i="1"/>
  <c r="H196" i="1"/>
  <c r="L195" i="1"/>
  <c r="N195" i="1" s="1"/>
  <c r="H195" i="1"/>
  <c r="O195" i="1" s="1"/>
  <c r="L194" i="1"/>
  <c r="H194" i="1"/>
  <c r="L193" i="1"/>
  <c r="H193" i="1"/>
  <c r="L191" i="1"/>
  <c r="N191" i="1" s="1"/>
  <c r="H191" i="1"/>
  <c r="N190" i="1"/>
  <c r="L190" i="1"/>
  <c r="H190" i="1"/>
  <c r="L188" i="1"/>
  <c r="N188" i="1" s="1"/>
  <c r="N187" i="1"/>
  <c r="L187" i="1"/>
  <c r="H187" i="1"/>
  <c r="O187" i="1" s="1"/>
  <c r="N186" i="1"/>
  <c r="L186" i="1"/>
  <c r="H186" i="1"/>
  <c r="O186" i="1" s="1"/>
  <c r="N185" i="1"/>
  <c r="L185" i="1"/>
  <c r="H185" i="1"/>
  <c r="O185" i="1" s="1"/>
  <c r="N183" i="1"/>
  <c r="L183" i="1"/>
  <c r="H183" i="1"/>
  <c r="O183" i="1" s="1"/>
  <c r="L182" i="1"/>
  <c r="H182" i="1"/>
  <c r="N181" i="1"/>
  <c r="L181" i="1"/>
  <c r="H181" i="1"/>
  <c r="O181" i="1" s="1"/>
  <c r="N180" i="1"/>
  <c r="L180" i="1"/>
  <c r="H180" i="1"/>
  <c r="O180" i="1" s="1"/>
  <c r="N179" i="1"/>
  <c r="L179" i="1"/>
  <c r="H179" i="1"/>
  <c r="O179" i="1" s="1"/>
  <c r="L178" i="1"/>
  <c r="H178" i="1"/>
  <c r="N177" i="1"/>
  <c r="L177" i="1"/>
  <c r="H177" i="1"/>
  <c r="O177" i="1" s="1"/>
  <c r="N176" i="1"/>
  <c r="L176" i="1"/>
  <c r="L184" i="1" s="1"/>
  <c r="L189" i="1" s="1"/>
  <c r="H176" i="1"/>
  <c r="O176" i="1" s="1"/>
  <c r="N175" i="1"/>
  <c r="L175" i="1"/>
  <c r="H175" i="1"/>
  <c r="L124" i="1"/>
  <c r="H124" i="1"/>
  <c r="N123" i="1"/>
  <c r="L123" i="1"/>
  <c r="H123" i="1"/>
  <c r="N122" i="1"/>
  <c r="L122" i="1"/>
  <c r="H122" i="1"/>
  <c r="K121" i="1"/>
  <c r="L121" i="1" s="1"/>
  <c r="N121" i="1" s="1"/>
  <c r="G121" i="1"/>
  <c r="H121" i="1" s="1"/>
  <c r="K120" i="1"/>
  <c r="L120" i="1" s="1"/>
  <c r="N120" i="1" s="1"/>
  <c r="G120" i="1"/>
  <c r="H120" i="1" s="1"/>
  <c r="N119" i="1"/>
  <c r="L119" i="1"/>
  <c r="H119" i="1"/>
  <c r="N118" i="1"/>
  <c r="L118" i="1"/>
  <c r="H118" i="1"/>
  <c r="O118" i="1" s="1"/>
  <c r="L117" i="1"/>
  <c r="H117" i="1"/>
  <c r="N116" i="1"/>
  <c r="L116" i="1"/>
  <c r="H116" i="1"/>
  <c r="O116" i="1" s="1"/>
  <c r="N114" i="1"/>
  <c r="L114" i="1"/>
  <c r="H114" i="1"/>
  <c r="O114" i="1" s="1"/>
  <c r="L113" i="1"/>
  <c r="H113" i="1"/>
  <c r="L111" i="1"/>
  <c r="N111" i="1" s="1"/>
  <c r="L110" i="1"/>
  <c r="H110" i="1"/>
  <c r="O110" i="1" s="1"/>
  <c r="L109" i="1"/>
  <c r="H109" i="1"/>
  <c r="L108" i="1"/>
  <c r="H108" i="1"/>
  <c r="L106" i="1"/>
  <c r="H106" i="1"/>
  <c r="O106" i="1" s="1"/>
  <c r="L105" i="1"/>
  <c r="H105" i="1"/>
  <c r="L104" i="1"/>
  <c r="H104" i="1"/>
  <c r="L103" i="1"/>
  <c r="H103" i="1"/>
  <c r="L102" i="1"/>
  <c r="H102" i="1"/>
  <c r="O102" i="1" s="1"/>
  <c r="L101" i="1"/>
  <c r="H101" i="1"/>
  <c r="L100" i="1"/>
  <c r="H100" i="1"/>
  <c r="L99" i="1"/>
  <c r="L107" i="1" s="1"/>
  <c r="H99" i="1"/>
  <c r="L98" i="1"/>
  <c r="H98" i="1"/>
  <c r="L47" i="1"/>
  <c r="H47" i="1"/>
  <c r="L46" i="1"/>
  <c r="H46" i="1"/>
  <c r="N46" i="1" s="1"/>
  <c r="L45" i="1"/>
  <c r="H45" i="1"/>
  <c r="K44" i="1"/>
  <c r="L44" i="1" s="1"/>
  <c r="G44" i="1"/>
  <c r="H44" i="1" s="1"/>
  <c r="K43" i="1"/>
  <c r="L43" i="1" s="1"/>
  <c r="N43" i="1" s="1"/>
  <c r="G43" i="1"/>
  <c r="H43" i="1" s="1"/>
  <c r="L42" i="1"/>
  <c r="H42" i="1"/>
  <c r="L41" i="1"/>
  <c r="H41" i="1"/>
  <c r="O41" i="1" s="1"/>
  <c r="L40" i="1"/>
  <c r="H40" i="1"/>
  <c r="L39" i="1"/>
  <c r="H39" i="1"/>
  <c r="N37" i="1"/>
  <c r="L37" i="1"/>
  <c r="H37" i="1"/>
  <c r="L36" i="1"/>
  <c r="N36" i="1" s="1"/>
  <c r="H36" i="1"/>
  <c r="L34" i="1"/>
  <c r="N34" i="1" s="1"/>
  <c r="N33" i="1"/>
  <c r="L33" i="1"/>
  <c r="H33" i="1"/>
  <c r="O33" i="1" s="1"/>
  <c r="N32" i="1"/>
  <c r="L32" i="1"/>
  <c r="H32" i="1"/>
  <c r="O32" i="1" s="1"/>
  <c r="L31" i="1"/>
  <c r="H31" i="1"/>
  <c r="L29" i="1"/>
  <c r="H29" i="1"/>
  <c r="O29" i="1" s="1"/>
  <c r="N28" i="1"/>
  <c r="L28" i="1"/>
  <c r="H28" i="1"/>
  <c r="O28" i="1" s="1"/>
  <c r="N27" i="1"/>
  <c r="L27" i="1"/>
  <c r="H27" i="1"/>
  <c r="N26" i="1"/>
  <c r="L26" i="1"/>
  <c r="H26" i="1"/>
  <c r="O26" i="1" s="1"/>
  <c r="L25" i="1"/>
  <c r="H25" i="1"/>
  <c r="O25" i="1" s="1"/>
  <c r="N24" i="1"/>
  <c r="L24" i="1"/>
  <c r="H24" i="1"/>
  <c r="O24" i="1" s="1"/>
  <c r="N23" i="1"/>
  <c r="L23" i="1"/>
  <c r="H23" i="1"/>
  <c r="N22" i="1"/>
  <c r="L22" i="1"/>
  <c r="H22" i="1"/>
  <c r="O22" i="1" s="1"/>
  <c r="L21" i="1"/>
  <c r="L30" i="1" s="1"/>
  <c r="L35" i="1" s="1"/>
  <c r="L38" i="1" s="1"/>
  <c r="H21" i="1"/>
  <c r="N21" i="1" s="1"/>
  <c r="O178" i="1" l="1"/>
  <c r="O197" i="1"/>
  <c r="O339" i="1"/>
  <c r="O27" i="1"/>
  <c r="N29" i="1"/>
  <c r="O37" i="1"/>
  <c r="N40" i="1"/>
  <c r="O40" i="1" s="1"/>
  <c r="N106" i="1"/>
  <c r="O120" i="1"/>
  <c r="O200" i="1"/>
  <c r="O258" i="1"/>
  <c r="N258" i="1"/>
  <c r="N262" i="1"/>
  <c r="O262" i="1" s="1"/>
  <c r="O270" i="1"/>
  <c r="O355" i="1"/>
  <c r="H107" i="1"/>
  <c r="N110" i="1"/>
  <c r="N117" i="1"/>
  <c r="O117" i="1" s="1"/>
  <c r="O123" i="1"/>
  <c r="N178" i="1"/>
  <c r="H184" i="1"/>
  <c r="O191" i="1"/>
  <c r="N194" i="1"/>
  <c r="O194" i="1" s="1"/>
  <c r="O252" i="1"/>
  <c r="N252" i="1"/>
  <c r="H261" i="1"/>
  <c r="N339" i="1"/>
  <c r="O347" i="1"/>
  <c r="O350" i="1"/>
  <c r="O103" i="1"/>
  <c r="N103" i="1"/>
  <c r="N100" i="1"/>
  <c r="O100" i="1" s="1"/>
  <c r="O31" i="1"/>
  <c r="N47" i="1"/>
  <c r="N101" i="1"/>
  <c r="O101" i="1" s="1"/>
  <c r="L192" i="1"/>
  <c r="N184" i="1"/>
  <c r="N197" i="1"/>
  <c r="L286" i="1"/>
  <c r="L280" i="1"/>
  <c r="O331" i="1"/>
  <c r="O44" i="1"/>
  <c r="O121" i="1"/>
  <c r="O351" i="1"/>
  <c r="N104" i="1"/>
  <c r="O104" i="1" s="1"/>
  <c r="O182" i="1"/>
  <c r="O256" i="1"/>
  <c r="N256" i="1"/>
  <c r="N25" i="1"/>
  <c r="O45" i="1"/>
  <c r="N98" i="1"/>
  <c r="O98" i="1" s="1"/>
  <c r="O105" i="1"/>
  <c r="N105" i="1"/>
  <c r="N108" i="1"/>
  <c r="O108" i="1" s="1"/>
  <c r="N198" i="1"/>
  <c r="O198" i="1" s="1"/>
  <c r="N201" i="1"/>
  <c r="O201" i="1" s="1"/>
  <c r="O274" i="1"/>
  <c r="H338" i="1"/>
  <c r="N338" i="1" s="1"/>
  <c r="N331" i="1"/>
  <c r="N344" i="1"/>
  <c r="O344" i="1" s="1"/>
  <c r="O348" i="1"/>
  <c r="N353" i="1"/>
  <c r="O353" i="1" s="1"/>
  <c r="L55" i="1"/>
  <c r="L49" i="1"/>
  <c r="O47" i="1"/>
  <c r="O23" i="1"/>
  <c r="N31" i="1"/>
  <c r="N42" i="1"/>
  <c r="O42" i="1" s="1"/>
  <c r="N45" i="1"/>
  <c r="O99" i="1"/>
  <c r="N99" i="1"/>
  <c r="O109" i="1"/>
  <c r="N109" i="1"/>
  <c r="O119" i="1"/>
  <c r="N182" i="1"/>
  <c r="O193" i="1"/>
  <c r="O199" i="1"/>
  <c r="O260" i="1"/>
  <c r="N260" i="1"/>
  <c r="O264" i="1"/>
  <c r="N264" i="1"/>
  <c r="O268" i="1"/>
  <c r="N274" i="1"/>
  <c r="L343" i="1"/>
  <c r="O345" i="1"/>
  <c r="N348" i="1"/>
  <c r="N41" i="1"/>
  <c r="N44" i="1"/>
  <c r="H30" i="1"/>
  <c r="O21" i="1"/>
  <c r="O36" i="1"/>
  <c r="N39" i="1"/>
  <c r="O39" i="1" s="1"/>
  <c r="O43" i="1"/>
  <c r="O46" i="1"/>
  <c r="L112" i="1"/>
  <c r="N102" i="1"/>
  <c r="N113" i="1"/>
  <c r="O113" i="1" s="1"/>
  <c r="O122" i="1"/>
  <c r="N124" i="1"/>
  <c r="O124" i="1" s="1"/>
  <c r="O175" i="1"/>
  <c r="O190" i="1"/>
  <c r="N193" i="1"/>
  <c r="N196" i="1"/>
  <c r="O196" i="1" s="1"/>
  <c r="O254" i="1"/>
  <c r="N254" i="1"/>
  <c r="N277" i="1"/>
  <c r="O277" i="1" s="1"/>
  <c r="N329" i="1"/>
  <c r="O329" i="1" s="1"/>
  <c r="N337" i="1"/>
  <c r="L56" i="1" l="1"/>
  <c r="L203" i="1"/>
  <c r="L209" i="1"/>
  <c r="O107" i="1"/>
  <c r="H112" i="1"/>
  <c r="N112" i="1" s="1"/>
  <c r="O338" i="1"/>
  <c r="H343" i="1"/>
  <c r="L281" i="1"/>
  <c r="L282" i="1"/>
  <c r="L50" i="1"/>
  <c r="L51" i="1"/>
  <c r="N107" i="1"/>
  <c r="L287" i="1"/>
  <c r="O184" i="1"/>
  <c r="H189" i="1"/>
  <c r="L115" i="1"/>
  <c r="H266" i="1"/>
  <c r="N261" i="1"/>
  <c r="O261" i="1" s="1"/>
  <c r="L346" i="1"/>
  <c r="N343" i="1"/>
  <c r="H35" i="1"/>
  <c r="N30" i="1"/>
  <c r="O30" i="1" s="1"/>
  <c r="L126" i="1" l="1"/>
  <c r="L132" i="1"/>
  <c r="L52" i="1"/>
  <c r="L53" i="1" s="1"/>
  <c r="L210" i="1"/>
  <c r="L211" i="1"/>
  <c r="H38" i="1"/>
  <c r="N35" i="1"/>
  <c r="O35" i="1" s="1"/>
  <c r="L363" i="1"/>
  <c r="L357" i="1"/>
  <c r="L283" i="1"/>
  <c r="L284" i="1"/>
  <c r="L288" i="1"/>
  <c r="O343" i="1"/>
  <c r="H346" i="1"/>
  <c r="N346" i="1" s="1"/>
  <c r="L57" i="1"/>
  <c r="O112" i="1"/>
  <c r="H115" i="1"/>
  <c r="N115" i="1" s="1"/>
  <c r="H192" i="1"/>
  <c r="N189" i="1"/>
  <c r="O189" i="1" s="1"/>
  <c r="L204" i="1"/>
  <c r="H269" i="1"/>
  <c r="O266" i="1"/>
  <c r="N266" i="1"/>
  <c r="L289" i="1" l="1"/>
  <c r="L358" i="1"/>
  <c r="L359" i="1" s="1"/>
  <c r="N357" i="1"/>
  <c r="L212" i="1"/>
  <c r="L213" i="1" s="1"/>
  <c r="H209" i="1"/>
  <c r="H203" i="1"/>
  <c r="N192" i="1"/>
  <c r="O192" i="1" s="1"/>
  <c r="N363" i="1"/>
  <c r="L365" i="1"/>
  <c r="L364" i="1"/>
  <c r="H286" i="1"/>
  <c r="H280" i="1"/>
  <c r="N269" i="1"/>
  <c r="O269" i="1" s="1"/>
  <c r="H55" i="1"/>
  <c r="H49" i="1"/>
  <c r="N38" i="1"/>
  <c r="O38" i="1" s="1"/>
  <c r="L59" i="1"/>
  <c r="L58" i="1"/>
  <c r="L133" i="1"/>
  <c r="L134" i="1"/>
  <c r="H126" i="1"/>
  <c r="O115" i="1"/>
  <c r="H132" i="1"/>
  <c r="L205" i="1"/>
  <c r="O346" i="1"/>
  <c r="H357" i="1"/>
  <c r="H363" i="1"/>
  <c r="L127" i="1"/>
  <c r="N126" i="1"/>
  <c r="L360" i="1" l="1"/>
  <c r="L361" i="1"/>
  <c r="H133" i="1"/>
  <c r="O132" i="1"/>
  <c r="H134" i="1"/>
  <c r="H281" i="1"/>
  <c r="N280" i="1"/>
  <c r="O280" i="1" s="1"/>
  <c r="O126" i="1"/>
  <c r="H127" i="1"/>
  <c r="O209" i="1"/>
  <c r="H211" i="1"/>
  <c r="H210" i="1"/>
  <c r="N209" i="1"/>
  <c r="N358" i="1"/>
  <c r="N132" i="1"/>
  <c r="O49" i="1"/>
  <c r="H50" i="1"/>
  <c r="H51" i="1" s="1"/>
  <c r="N49" i="1"/>
  <c r="L206" i="1"/>
  <c r="L207" i="1" s="1"/>
  <c r="H288" i="1"/>
  <c r="O286" i="1"/>
  <c r="H287" i="1"/>
  <c r="N286" i="1"/>
  <c r="H56" i="1"/>
  <c r="H57" i="1" s="1"/>
  <c r="N55" i="1"/>
  <c r="O55" i="1" s="1"/>
  <c r="O357" i="1"/>
  <c r="H359" i="1"/>
  <c r="H358" i="1"/>
  <c r="L290" i="1"/>
  <c r="H204" i="1"/>
  <c r="H205" i="1"/>
  <c r="N205" i="1" s="1"/>
  <c r="N203" i="1"/>
  <c r="O203" i="1" s="1"/>
  <c r="L128" i="1"/>
  <c r="O363" i="1"/>
  <c r="H364" i="1"/>
  <c r="H365" i="1"/>
  <c r="L135" i="1"/>
  <c r="N134" i="1"/>
  <c r="L366" i="1"/>
  <c r="H58" i="1" l="1"/>
  <c r="H59" i="1" s="1"/>
  <c r="N57" i="1"/>
  <c r="O57" i="1" s="1"/>
  <c r="O51" i="1"/>
  <c r="H52" i="1"/>
  <c r="H53" i="1" s="1"/>
  <c r="N51" i="1"/>
  <c r="H361" i="1"/>
  <c r="N361" i="1" s="1"/>
  <c r="H360" i="1"/>
  <c r="O281" i="1"/>
  <c r="N281" i="1"/>
  <c r="H135" i="1"/>
  <c r="O134" i="1"/>
  <c r="H136" i="1"/>
  <c r="N364" i="1"/>
  <c r="O364" i="1" s="1"/>
  <c r="N359" i="1"/>
  <c r="O359" i="1" s="1"/>
  <c r="H212" i="1"/>
  <c r="N211" i="1"/>
  <c r="O211" i="1" s="1"/>
  <c r="H289" i="1"/>
  <c r="N288" i="1"/>
  <c r="O288" i="1" s="1"/>
  <c r="N204" i="1"/>
  <c r="O204" i="1" s="1"/>
  <c r="O133" i="1"/>
  <c r="H366" i="1"/>
  <c r="H367" i="1"/>
  <c r="N127" i="1"/>
  <c r="O127" i="1" s="1"/>
  <c r="L367" i="1"/>
  <c r="N133" i="1"/>
  <c r="H282" i="1"/>
  <c r="N50" i="1"/>
  <c r="O50" i="1" s="1"/>
  <c r="O205" i="1"/>
  <c r="H207" i="1"/>
  <c r="N207" i="1" s="1"/>
  <c r="H206" i="1"/>
  <c r="L136" i="1"/>
  <c r="N56" i="1"/>
  <c r="O56" i="1" s="1"/>
  <c r="N206" i="1"/>
  <c r="H128" i="1"/>
  <c r="N365" i="1"/>
  <c r="O365" i="1" s="1"/>
  <c r="L130" i="1"/>
  <c r="L129" i="1"/>
  <c r="O358" i="1"/>
  <c r="N287" i="1"/>
  <c r="O287" i="1" s="1"/>
  <c r="N210" i="1"/>
  <c r="O210" i="1" s="1"/>
  <c r="N53" i="1" l="1"/>
  <c r="O53" i="1" s="1"/>
  <c r="N59" i="1"/>
  <c r="O59" i="1" s="1"/>
  <c r="N289" i="1"/>
  <c r="O289" i="1" s="1"/>
  <c r="O360" i="1"/>
  <c r="H130" i="1"/>
  <c r="N130" i="1" s="1"/>
  <c r="H129" i="1"/>
  <c r="N360" i="1"/>
  <c r="O136" i="1"/>
  <c r="N52" i="1"/>
  <c r="O52" i="1" s="1"/>
  <c r="O361" i="1"/>
  <c r="H290" i="1"/>
  <c r="H283" i="1"/>
  <c r="H284" i="1"/>
  <c r="N282" i="1"/>
  <c r="O282" i="1" s="1"/>
  <c r="N212" i="1"/>
  <c r="O212" i="1" s="1"/>
  <c r="O366" i="1"/>
  <c r="N366" i="1"/>
  <c r="N128" i="1"/>
  <c r="O128" i="1" s="1"/>
  <c r="N136" i="1"/>
  <c r="H213" i="1"/>
  <c r="N135" i="1"/>
  <c r="O135" i="1" s="1"/>
  <c r="N58" i="1"/>
  <c r="O58" i="1" s="1"/>
  <c r="O207" i="1"/>
  <c r="N129" i="1"/>
  <c r="O206" i="1"/>
  <c r="N367" i="1"/>
  <c r="O367" i="1" s="1"/>
  <c r="O130" i="1" l="1"/>
  <c r="N284" i="1"/>
  <c r="O284" i="1" s="1"/>
  <c r="N213" i="1"/>
  <c r="O213" i="1" s="1"/>
  <c r="O129" i="1"/>
  <c r="N290" i="1"/>
  <c r="O290" i="1" s="1"/>
  <c r="N283" i="1"/>
  <c r="O283" i="1" s="1"/>
</calcChain>
</file>

<file path=xl/sharedStrings.xml><?xml version="1.0" encoding="utf-8"?>
<sst xmlns="http://schemas.openxmlformats.org/spreadsheetml/2006/main" count="527" uniqueCount="88">
  <si>
    <t>File Number:</t>
  </si>
  <si>
    <t>EB-2014-0999</t>
  </si>
  <si>
    <t>Exhibit:</t>
  </si>
  <si>
    <t>Tab:</t>
  </si>
  <si>
    <t>Schedule:</t>
  </si>
  <si>
    <t>Page:</t>
  </si>
  <si>
    <t>1 of 5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</si>
  <si>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</si>
  <si>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</si>
  <si>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</si>
  <si>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</si>
  <si>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</si>
  <si>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</si>
  <si>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</si>
  <si>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</si>
  <si>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</si>
  <si>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</si>
  <si>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</si>
  <si>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</si>
  <si>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</si>
  <si>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</si>
  <si>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</si>
  <si>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</si>
  <si>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</si>
  <si>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</si>
  <si>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</si>
  <si>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</si>
  <si>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Distribution Volumetric Rate</t>
  </si>
  <si>
    <t>kWh</t>
  </si>
  <si>
    <t>Rate Rider for Recovery of Smart Meter Incremental Revenue Requirement - in effect until the effictive date of the next COS</t>
  </si>
  <si>
    <t>Rate Rider for LRAM/SSM</t>
  </si>
  <si>
    <t>Stranded Meter Rate Rider</t>
  </si>
  <si>
    <t>Rate Rider for Smart Metering Entity Charge - effective until October 31, 2018</t>
  </si>
  <si>
    <t>Rate Rider for Application of Tax Changes - effective until April 30, 2015</t>
  </si>
  <si>
    <t>Stranded Meter Recovery Rate Rider (2015) - Effective until December 31, 2019</t>
  </si>
  <si>
    <t>Sub-Total A</t>
  </si>
  <si>
    <t>Rate Rider for Deferral/Variance Account Disposition (2014) - effective until April 30, 2015</t>
  </si>
  <si>
    <t>Rate Rider for Deferral/Variance Account Disposition (2015) - Effective until April 30, 2016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</si>
  <si>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</si>
  <si>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</si>
  <si>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</si>
  <si>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</si>
  <si>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</si>
  <si>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</si>
  <si>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</si>
  <si>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</si>
  <si>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</si>
  <si>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</si>
  <si>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</si>
  <si>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</si>
  <si>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</si>
  <si>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</si>
  <si>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</si>
  <si>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</si>
  <si>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</si>
  <si>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t>Total Bill (including HST)</t>
  </si>
  <si>
    <t>Ontario Clean Energy Benefit 1</t>
  </si>
  <si>
    <t>Total Bill on RPP (including OCEB)</t>
  </si>
  <si>
    <t>Total Bill on TOU (before Taxes)</t>
  </si>
  <si>
    <t>Total Bill on TOU (including OCEB)</t>
  </si>
  <si>
    <t>Loss Factor (%)</t>
  </si>
  <si>
    <t>1 Applicable to eligible customers only.  Refer to the Ontario Clean Energy Benefit Act, 2010.</t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</si>
  <si>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</si>
  <si>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</si>
  <si>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</si>
  <si>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</si>
  <si>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</si>
  <si>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</si>
  <si>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</si>
  <si>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</si>
  <si>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</si>
  <si>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2 of 5</t>
  </si>
  <si>
    <t>General Service &lt; 50 kW</t>
  </si>
  <si>
    <t>3 of 5</t>
  </si>
  <si>
    <t>General Service &gt; 50</t>
  </si>
  <si>
    <t>kW</t>
  </si>
  <si>
    <t>4 of 5</t>
  </si>
  <si>
    <t>Sentinel Lighting</t>
  </si>
  <si>
    <t>5 of 5</t>
  </si>
  <si>
    <t>Street Lighting</t>
  </si>
  <si>
    <t xml:space="preserve">BILL IMPACTS </t>
  </si>
  <si>
    <t>Original Filing</t>
  </si>
  <si>
    <t>Distribution Charges</t>
  </si>
  <si>
    <t>Delivery Charges</t>
  </si>
  <si>
    <t>Total Bill</t>
  </si>
  <si>
    <t>GS &lt; 50 kW</t>
  </si>
  <si>
    <t>GS &gt; 50 kW</t>
  </si>
  <si>
    <t>Technical Conference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</si>
</sst>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.0000_-;\-&quot;$&quot;* #,##0.0000_-;_-&quot;$&quot;* &quot;-&quot;??_-;_-@_-"/>
    <numFmt numFmtId="166" formatCode="_(* #,##0.00_);_(* \(#,##0.00\);_(* &quot;-&quot;??_);_(@_)"/>
    <numFmt numFmtId="167" formatCode="&quot;$&quot;#,##0_);\(&quot;$&quot;#,##0\)"/>
    <numFmt numFmtId="168" formatCode="0.0%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lightDown">
        <bgColor theme="0" tint="-0.249977111117893"/>
      </patternFill>
    </fill>
    <fill>
      <patternFill patternType="lightDown">
        <bgColor theme="0"/>
      </patternFill>
    </fill>
    <fill>
      <patternFill patternType="solid">
        <fgColor rgb="FF80808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</borders>
  <cellStyleXfs count="7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2" applyNumberFormat="0" applyAlignment="0" applyProtection="0"/>
    <xf numFmtId="0" fontId="16" fillId="30" borderId="23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9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6" borderId="22" applyNumberFormat="0" applyAlignment="0" applyProtection="0"/>
    <xf numFmtId="0" fontId="22" fillId="0" borderId="25" applyNumberFormat="0" applyFill="0" applyAlignment="0" applyProtection="0"/>
    <xf numFmtId="0" fontId="23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32" borderId="26" applyNumberFormat="0" applyFont="0" applyAlignment="0" applyProtection="0"/>
    <xf numFmtId="0" fontId="25" fillId="29" borderId="27" applyNumberFormat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horizontal="left"/>
    </xf>
    <xf numFmtId="0" fontId="27" fillId="0" borderId="0" applyNumberFormat="0" applyFill="0" applyBorder="0" applyAlignment="0" applyProtection="0"/>
    <xf numFmtId="0" fontId="2" fillId="0" borderId="28" applyNumberFormat="0" applyFont="0" applyBorder="0" applyAlignment="0" applyProtection="0"/>
    <xf numFmtId="0" fontId="28" fillId="0" borderId="0" applyNumberFormat="0" applyFill="0" applyBorder="0" applyAlignment="0" applyProtection="0"/>
  </cellStyleXfs>
  <cellXfs count="170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3" fillId="3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2" borderId="0" xfId="0" applyFont="1" applyFill="1"/>
    <xf numFmtId="0" fontId="5" fillId="2" borderId="0" xfId="0" applyFont="1" applyFill="1" applyAlignment="1">
      <alignment horizontal="right" vertical="top"/>
    </xf>
    <xf numFmtId="0" fontId="0" fillId="2" borderId="0" xfId="0" applyFill="1"/>
    <xf numFmtId="0" fontId="6" fillId="2" borderId="0" xfId="0" applyFont="1" applyFill="1" applyBorder="1" applyAlignment="1" applyProtection="1"/>
    <xf numFmtId="0" fontId="6" fillId="3" borderId="0" xfId="0" applyFont="1" applyFill="1" applyBorder="1" applyAlignment="1" applyProtection="1"/>
    <xf numFmtId="0" fontId="5" fillId="2" borderId="1" xfId="0" applyFont="1" applyFill="1" applyBorder="1" applyAlignment="1">
      <alignment horizontal="right" vertical="top"/>
    </xf>
    <xf numFmtId="0" fontId="6" fillId="3" borderId="0" xfId="0" applyFont="1" applyFill="1" applyBorder="1" applyAlignment="1" applyProtection="1">
      <alignment horizontal="left" indent="7"/>
    </xf>
    <xf numFmtId="0" fontId="0" fillId="2" borderId="0" xfId="0" applyFill="1" applyBorder="1" applyAlignment="1" applyProtection="1">
      <alignment horizontal="left" indent="1"/>
    </xf>
    <xf numFmtId="0" fontId="0" fillId="3" borderId="0" xfId="0" applyFill="1" applyBorder="1" applyAlignment="1" applyProtection="1">
      <alignment horizontal="left" indent="1"/>
    </xf>
    <xf numFmtId="0" fontId="0" fillId="3" borderId="0" xfId="0" applyFill="1" applyBorder="1" applyProtection="1"/>
    <xf numFmtId="0" fontId="7" fillId="2" borderId="0" xfId="0" applyFont="1" applyFill="1" applyBorder="1" applyAlignment="1" applyProtection="1"/>
    <xf numFmtId="0" fontId="7" fillId="3" borderId="0" xfId="0" applyFont="1" applyFill="1" applyBorder="1" applyAlignment="1" applyProtection="1"/>
    <xf numFmtId="0" fontId="0" fillId="2" borderId="0" xfId="0" applyFill="1" applyProtection="1"/>
    <xf numFmtId="0" fontId="8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7" fillId="4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0" fontId="2" fillId="0" borderId="0" xfId="0" applyFont="1" applyProtection="1"/>
    <xf numFmtId="0" fontId="4" fillId="0" borderId="0" xfId="0" applyFont="1" applyProtection="1"/>
    <xf numFmtId="0" fontId="4" fillId="2" borderId="0" xfId="0" applyFont="1" applyFill="1" applyProtection="1"/>
    <xf numFmtId="0" fontId="4" fillId="4" borderId="2" xfId="0" applyFont="1" applyFill="1" applyBorder="1" applyProtection="1">
      <protection locked="0"/>
    </xf>
    <xf numFmtId="0" fontId="0" fillId="0" borderId="0" xfId="0" applyProtection="1"/>
    <xf numFmtId="0" fontId="2" fillId="2" borderId="0" xfId="0" applyFont="1" applyFill="1" applyProtection="1"/>
    <xf numFmtId="0" fontId="4" fillId="2" borderId="0" xfId="0" applyFont="1" applyFill="1" applyAlignment="1" applyProtection="1"/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wrapText="1"/>
    </xf>
    <xf numFmtId="0" fontId="0" fillId="2" borderId="0" xfId="0" applyFill="1" applyAlignment="1">
      <alignment horizontal="center" wrapText="1"/>
    </xf>
    <xf numFmtId="0" fontId="4" fillId="2" borderId="10" xfId="0" quotePrefix="1" applyFont="1" applyFill="1" applyBorder="1" applyAlignment="1" applyProtection="1">
      <alignment horizontal="center"/>
    </xf>
    <xf numFmtId="0" fontId="4" fillId="2" borderId="11" xfId="0" quotePrefix="1" applyFont="1" applyFill="1" applyBorder="1" applyAlignment="1" applyProtection="1">
      <alignment horizontal="center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0" xfId="0" applyFill="1" applyAlignment="1" applyProtection="1">
      <alignment vertical="top"/>
    </xf>
    <xf numFmtId="0" fontId="0" fillId="5" borderId="0" xfId="0" applyFill="1" applyAlignment="1" applyProtection="1">
      <alignment vertical="top"/>
      <protection locked="0"/>
    </xf>
    <xf numFmtId="165" fontId="2" fillId="4" borderId="9" xfId="1" applyNumberFormat="1" applyFon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center"/>
    </xf>
    <xf numFmtId="44" fontId="0" fillId="2" borderId="7" xfId="1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165" fontId="2" fillId="4" borderId="9" xfId="1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</xf>
    <xf numFmtId="44" fontId="0" fillId="2" borderId="9" xfId="0" applyNumberFormat="1" applyFill="1" applyBorder="1" applyAlignment="1" applyProtection="1">
      <alignment vertical="center"/>
    </xf>
    <xf numFmtId="10" fontId="0" fillId="2" borderId="7" xfId="2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4" fillId="6" borderId="3" xfId="0" applyFont="1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</xf>
    <xf numFmtId="0" fontId="0" fillId="6" borderId="4" xfId="0" applyFill="1" applyBorder="1" applyAlignment="1" applyProtection="1">
      <alignment vertical="top"/>
      <protection locked="0"/>
    </xf>
    <xf numFmtId="165" fontId="2" fillId="6" borderId="2" xfId="1" applyNumberFormat="1" applyFont="1" applyFill="1" applyBorder="1" applyAlignment="1" applyProtection="1">
      <alignment vertical="top"/>
      <protection locked="0"/>
    </xf>
    <xf numFmtId="0" fontId="0" fillId="6" borderId="2" xfId="0" applyFill="1" applyBorder="1" applyAlignment="1" applyProtection="1">
      <alignment vertical="center"/>
      <protection locked="0"/>
    </xf>
    <xf numFmtId="44" fontId="2" fillId="6" borderId="5" xfId="1" applyNumberFormat="1" applyFont="1" applyFill="1" applyBorder="1" applyAlignment="1" applyProtection="1">
      <alignment vertical="center"/>
    </xf>
    <xf numFmtId="0" fontId="0" fillId="6" borderId="0" xfId="0" applyFill="1" applyAlignment="1" applyProtection="1">
      <alignment vertical="center"/>
    </xf>
    <xf numFmtId="165" fontId="2" fillId="6" borderId="2" xfId="1" applyNumberFormat="1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44" fontId="4" fillId="6" borderId="2" xfId="0" applyNumberFormat="1" applyFont="1" applyFill="1" applyBorder="1" applyAlignment="1" applyProtection="1">
      <alignment vertical="center"/>
    </xf>
    <xf numFmtId="10" fontId="4" fillId="6" borderId="5" xfId="2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0" fontId="0" fillId="7" borderId="2" xfId="0" applyFill="1" applyBorder="1" applyAlignment="1" applyProtection="1">
      <alignment vertical="top"/>
    </xf>
    <xf numFmtId="0" fontId="0" fillId="8" borderId="2" xfId="0" applyFill="1" applyBorder="1" applyAlignment="1" applyProtection="1">
      <alignment vertical="center"/>
    </xf>
    <xf numFmtId="44" fontId="2" fillId="8" borderId="5" xfId="1" applyNumberFormat="1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top" wrapText="1"/>
    </xf>
    <xf numFmtId="0" fontId="0" fillId="6" borderId="4" xfId="0" applyFill="1" applyBorder="1" applyProtection="1"/>
    <xf numFmtId="0" fontId="0" fillId="6" borderId="2" xfId="0" applyFill="1" applyBorder="1" applyProtection="1"/>
    <xf numFmtId="0" fontId="0" fillId="6" borderId="2" xfId="0" applyFill="1" applyBorder="1" applyAlignment="1" applyProtection="1">
      <alignment vertical="center"/>
    </xf>
    <xf numFmtId="44" fontId="4" fillId="6" borderId="5" xfId="0" applyNumberFormat="1" applyFont="1" applyFill="1" applyBorder="1" applyAlignment="1" applyProtection="1">
      <alignment vertical="center"/>
    </xf>
    <xf numFmtId="0" fontId="0" fillId="6" borderId="5" xfId="0" applyFill="1" applyBorder="1" applyAlignment="1" applyProtection="1">
      <alignment vertical="center"/>
    </xf>
    <xf numFmtId="0" fontId="0" fillId="5" borderId="0" xfId="0" applyFill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6" borderId="2" xfId="0" applyFill="1" applyBorder="1" applyAlignment="1" applyProtection="1">
      <alignment vertical="top"/>
    </xf>
    <xf numFmtId="0" fontId="4" fillId="6" borderId="0" xfId="0" applyFont="1" applyFill="1" applyAlignment="1" applyProtection="1">
      <alignment vertical="center"/>
    </xf>
    <xf numFmtId="0" fontId="4" fillId="6" borderId="2" xfId="0" applyFont="1" applyFill="1" applyBorder="1" applyAlignment="1" applyProtection="1">
      <alignment vertical="center"/>
    </xf>
    <xf numFmtId="0" fontId="4" fillId="6" borderId="5" xfId="0" applyFont="1" applyFill="1" applyBorder="1" applyAlignment="1" applyProtection="1">
      <alignment vertical="center"/>
    </xf>
    <xf numFmtId="0" fontId="0" fillId="2" borderId="0" xfId="0" applyFill="1" applyAlignment="1" applyProtection="1">
      <alignment vertical="top" wrapText="1"/>
    </xf>
    <xf numFmtId="165" fontId="2" fillId="4" borderId="9" xfId="1" applyNumberFormat="1" applyFill="1" applyBorder="1" applyAlignment="1" applyProtection="1">
      <alignment vertical="top"/>
      <protection locked="0"/>
    </xf>
    <xf numFmtId="44" fontId="2" fillId="2" borderId="7" xfId="1" applyNumberFormat="1" applyFill="1" applyBorder="1" applyAlignment="1" applyProtection="1">
      <alignment vertical="center"/>
    </xf>
    <xf numFmtId="165" fontId="2" fillId="4" borderId="9" xfId="1" applyNumberFormat="1" applyFill="1" applyBorder="1" applyAlignment="1" applyProtection="1">
      <alignment vertical="center"/>
      <protection locked="0"/>
    </xf>
    <xf numFmtId="10" fontId="2" fillId="2" borderId="7" xfId="2" applyNumberFormat="1" applyFill="1" applyBorder="1" applyAlignment="1" applyProtection="1">
      <alignment vertical="center"/>
    </xf>
    <xf numFmtId="165" fontId="2" fillId="2" borderId="9" xfId="1" applyNumberFormat="1" applyFill="1" applyBorder="1" applyAlignment="1" applyProtection="1">
      <alignment vertical="top"/>
      <protection locked="0"/>
    </xf>
    <xf numFmtId="1" fontId="2" fillId="2" borderId="9" xfId="0" applyNumberFormat="1" applyFont="1" applyFill="1" applyBorder="1" applyAlignment="1" applyProtection="1">
      <alignment vertical="center"/>
    </xf>
    <xf numFmtId="0" fontId="2" fillId="9" borderId="12" xfId="0" applyFont="1" applyFill="1" applyBorder="1" applyProtection="1"/>
    <xf numFmtId="0" fontId="0" fillId="9" borderId="13" xfId="0" applyFill="1" applyBorder="1" applyAlignment="1" applyProtection="1">
      <alignment vertical="top"/>
    </xf>
    <xf numFmtId="0" fontId="0" fillId="9" borderId="13" xfId="0" applyFill="1" applyBorder="1" applyAlignment="1" applyProtection="1">
      <alignment vertical="top"/>
      <protection locked="0"/>
    </xf>
    <xf numFmtId="165" fontId="2" fillId="9" borderId="14" xfId="1" applyNumberFormat="1" applyFill="1" applyBorder="1" applyAlignment="1" applyProtection="1">
      <alignment vertical="top"/>
      <protection locked="0"/>
    </xf>
    <xf numFmtId="0" fontId="0" fillId="9" borderId="15" xfId="0" applyFill="1" applyBorder="1" applyAlignment="1" applyProtection="1">
      <alignment vertical="center"/>
      <protection locked="0"/>
    </xf>
    <xf numFmtId="44" fontId="2" fillId="9" borderId="13" xfId="1" applyNumberFormat="1" applyFill="1" applyBorder="1" applyAlignment="1" applyProtection="1">
      <alignment vertical="center"/>
    </xf>
    <xf numFmtId="0" fontId="0" fillId="9" borderId="13" xfId="0" applyFill="1" applyBorder="1" applyAlignment="1" applyProtection="1">
      <alignment vertical="center"/>
    </xf>
    <xf numFmtId="0" fontId="0" fillId="9" borderId="14" xfId="0" applyFill="1" applyBorder="1" applyAlignment="1" applyProtection="1">
      <alignment vertical="center"/>
      <protection locked="0"/>
    </xf>
    <xf numFmtId="44" fontId="0" fillId="9" borderId="14" xfId="0" applyNumberFormat="1" applyFill="1" applyBorder="1" applyAlignment="1" applyProtection="1">
      <alignment vertical="center"/>
    </xf>
    <xf numFmtId="10" fontId="2" fillId="9" borderId="16" xfId="2" applyNumberForma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top"/>
    </xf>
    <xf numFmtId="9" fontId="0" fillId="2" borderId="9" xfId="0" applyNumberFormat="1" applyFill="1" applyBorder="1" applyAlignment="1" applyProtection="1">
      <alignment vertical="top"/>
    </xf>
    <xf numFmtId="9" fontId="0" fillId="2" borderId="0" xfId="0" applyNumberFormat="1" applyFill="1" applyBorder="1" applyAlignment="1" applyProtection="1">
      <alignment vertical="center"/>
    </xf>
    <xf numFmtId="44" fontId="4" fillId="2" borderId="17" xfId="0" applyNumberFormat="1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9" fontId="4" fillId="2" borderId="9" xfId="0" applyNumberFormat="1" applyFont="1" applyFill="1" applyBorder="1" applyAlignment="1" applyProtection="1">
      <alignment vertical="center"/>
    </xf>
    <xf numFmtId="44" fontId="4" fillId="2" borderId="7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44" fontId="4" fillId="2" borderId="9" xfId="0" applyNumberFormat="1" applyFont="1" applyFill="1" applyBorder="1" applyAlignment="1" applyProtection="1">
      <alignment vertical="center"/>
    </xf>
    <xf numFmtId="10" fontId="4" fillId="2" borderId="7" xfId="2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top" indent="1"/>
    </xf>
    <xf numFmtId="9" fontId="0" fillId="2" borderId="9" xfId="0" applyNumberFormat="1" applyFill="1" applyBorder="1" applyAlignment="1" applyProtection="1">
      <alignment vertical="top"/>
      <protection locked="0"/>
    </xf>
    <xf numFmtId="44" fontId="2" fillId="2" borderId="17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9" fontId="2" fillId="2" borderId="9" xfId="0" applyNumberFormat="1" applyFont="1" applyFill="1" applyBorder="1" applyAlignment="1" applyProtection="1">
      <alignment vertical="top"/>
      <protection locked="0"/>
    </xf>
    <xf numFmtId="9" fontId="2" fillId="2" borderId="9" xfId="0" applyNumberFormat="1" applyFont="1" applyFill="1" applyBorder="1" applyAlignment="1" applyProtection="1">
      <alignment vertical="center"/>
    </xf>
    <xf numFmtId="44" fontId="2" fillId="2" borderId="7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4" fontId="2" fillId="2" borderId="9" xfId="0" applyNumberFormat="1" applyFont="1" applyFill="1" applyBorder="1" applyAlignment="1" applyProtection="1">
      <alignment vertical="center"/>
    </xf>
    <xf numFmtId="10" fontId="2" fillId="2" borderId="7" xfId="2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top" wrapText="1" indent="1"/>
    </xf>
    <xf numFmtId="0" fontId="0" fillId="2" borderId="9" xfId="0" applyFill="1" applyBorder="1" applyAlignment="1" applyProtection="1">
      <alignment vertical="top"/>
    </xf>
    <xf numFmtId="0" fontId="0" fillId="2" borderId="0" xfId="0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top" wrapText="1" indent="1"/>
    </xf>
    <xf numFmtId="44" fontId="10" fillId="2" borderId="17" xfId="0" applyNumberFormat="1" applyFont="1" applyFill="1" applyBorder="1" applyAlignment="1" applyProtection="1">
      <alignment vertical="center"/>
    </xf>
    <xf numFmtId="44" fontId="10" fillId="2" borderId="7" xfId="0" applyNumberFormat="1" applyFont="1" applyFill="1" applyBorder="1" applyAlignment="1" applyProtection="1">
      <alignment vertical="center"/>
    </xf>
    <xf numFmtId="44" fontId="10" fillId="2" borderId="9" xfId="0" applyNumberFormat="1" applyFont="1" applyFill="1" applyBorder="1" applyAlignment="1" applyProtection="1">
      <alignment vertical="center"/>
    </xf>
    <xf numFmtId="10" fontId="10" fillId="2" borderId="7" xfId="2" applyNumberFormat="1" applyFont="1" applyFill="1" applyBorder="1" applyAlignment="1" applyProtection="1">
      <alignment vertical="center"/>
    </xf>
    <xf numFmtId="0" fontId="4" fillId="10" borderId="0" xfId="0" applyFont="1" applyFill="1" applyAlignment="1" applyProtection="1">
      <alignment horizontal="left" vertical="top" wrapText="1"/>
    </xf>
    <xf numFmtId="0" fontId="0" fillId="10" borderId="0" xfId="0" applyFill="1" applyAlignment="1" applyProtection="1">
      <alignment vertical="top"/>
    </xf>
    <xf numFmtId="0" fontId="0" fillId="10" borderId="9" xfId="0" applyFill="1" applyBorder="1" applyAlignment="1" applyProtection="1">
      <alignment vertical="top"/>
    </xf>
    <xf numFmtId="0" fontId="0" fillId="10" borderId="0" xfId="0" applyFill="1" applyBorder="1" applyAlignment="1" applyProtection="1">
      <alignment vertical="center"/>
    </xf>
    <xf numFmtId="44" fontId="4" fillId="10" borderId="17" xfId="0" applyNumberFormat="1" applyFont="1" applyFill="1" applyBorder="1" applyAlignment="1" applyProtection="1">
      <alignment vertical="center"/>
    </xf>
    <xf numFmtId="0" fontId="4" fillId="10" borderId="9" xfId="0" applyFont="1" applyFill="1" applyBorder="1" applyAlignment="1" applyProtection="1">
      <alignment vertical="center"/>
    </xf>
    <xf numFmtId="44" fontId="4" fillId="10" borderId="7" xfId="0" applyNumberFormat="1" applyFont="1" applyFill="1" applyBorder="1" applyAlignment="1" applyProtection="1">
      <alignment vertical="center"/>
    </xf>
    <xf numFmtId="0" fontId="4" fillId="10" borderId="0" xfId="0" applyFont="1" applyFill="1" applyBorder="1" applyAlignment="1" applyProtection="1">
      <alignment vertical="center"/>
    </xf>
    <xf numFmtId="44" fontId="4" fillId="10" borderId="9" xfId="0" applyNumberFormat="1" applyFont="1" applyFill="1" applyBorder="1" applyAlignment="1" applyProtection="1">
      <alignment vertical="center"/>
    </xf>
    <xf numFmtId="10" fontId="4" fillId="10" borderId="7" xfId="2" applyNumberFormat="1" applyFont="1" applyFill="1" applyBorder="1" applyAlignment="1" applyProtection="1">
      <alignment vertical="center"/>
    </xf>
    <xf numFmtId="165" fontId="2" fillId="9" borderId="15" xfId="1" applyNumberFormat="1" applyFill="1" applyBorder="1" applyAlignment="1" applyProtection="1">
      <alignment vertical="top"/>
      <protection locked="0"/>
    </xf>
    <xf numFmtId="0" fontId="0" fillId="9" borderId="13" xfId="0" applyFill="1" applyBorder="1" applyAlignment="1" applyProtection="1">
      <alignment vertical="center"/>
      <protection locked="0"/>
    </xf>
    <xf numFmtId="44" fontId="2" fillId="9" borderId="18" xfId="1" applyNumberFormat="1" applyFill="1" applyBorder="1" applyAlignment="1" applyProtection="1">
      <alignment vertical="center"/>
    </xf>
    <xf numFmtId="0" fontId="0" fillId="9" borderId="15" xfId="0" applyFill="1" applyBorder="1" applyAlignment="1" applyProtection="1">
      <alignment vertical="center"/>
    </xf>
    <xf numFmtId="44" fontId="2" fillId="9" borderId="14" xfId="1" applyNumberFormat="1" applyFill="1" applyBorder="1" applyAlignment="1" applyProtection="1">
      <alignment vertical="center"/>
    </xf>
    <xf numFmtId="44" fontId="0" fillId="9" borderId="15" xfId="0" applyNumberFormat="1" applyFill="1" applyBorder="1" applyAlignment="1" applyProtection="1">
      <alignment vertical="center"/>
    </xf>
    <xf numFmtId="44" fontId="4" fillId="2" borderId="19" xfId="0" applyNumberFormat="1" applyFont="1" applyFill="1" applyBorder="1" applyAlignment="1" applyProtection="1">
      <alignment vertical="center"/>
    </xf>
    <xf numFmtId="9" fontId="2" fillId="2" borderId="9" xfId="0" applyNumberFormat="1" applyFont="1" applyFill="1" applyBorder="1" applyAlignment="1" applyProtection="1">
      <alignment vertical="center"/>
      <protection locked="0"/>
    </xf>
    <xf numFmtId="0" fontId="0" fillId="10" borderId="10" xfId="0" applyFill="1" applyBorder="1" applyAlignment="1" applyProtection="1">
      <alignment vertical="top"/>
    </xf>
    <xf numFmtId="0" fontId="0" fillId="10" borderId="20" xfId="0" applyFill="1" applyBorder="1" applyAlignment="1" applyProtection="1">
      <alignment vertical="center"/>
    </xf>
    <xf numFmtId="44" fontId="4" fillId="10" borderId="21" xfId="0" applyNumberFormat="1" applyFont="1" applyFill="1" applyBorder="1" applyAlignment="1" applyProtection="1">
      <alignment vertical="center"/>
    </xf>
    <xf numFmtId="0" fontId="4" fillId="10" borderId="10" xfId="0" applyFont="1" applyFill="1" applyBorder="1" applyAlignment="1" applyProtection="1">
      <alignment vertical="center"/>
    </xf>
    <xf numFmtId="44" fontId="4" fillId="10" borderId="11" xfId="0" applyNumberFormat="1" applyFont="1" applyFill="1" applyBorder="1" applyAlignment="1" applyProtection="1">
      <alignment vertical="center"/>
    </xf>
    <xf numFmtId="0" fontId="4" fillId="10" borderId="20" xfId="0" applyFont="1" applyFill="1" applyBorder="1" applyAlignment="1" applyProtection="1">
      <alignment vertical="center"/>
    </xf>
    <xf numFmtId="44" fontId="4" fillId="10" borderId="10" xfId="0" applyNumberFormat="1" applyFont="1" applyFill="1" applyBorder="1" applyAlignment="1" applyProtection="1">
      <alignment vertical="center"/>
    </xf>
    <xf numFmtId="10" fontId="4" fillId="10" borderId="11" xfId="2" applyNumberFormat="1" applyFont="1" applyFill="1" applyBorder="1" applyAlignment="1" applyProtection="1">
      <alignment vertical="center"/>
    </xf>
    <xf numFmtId="44" fontId="0" fillId="2" borderId="0" xfId="0" applyNumberFormat="1" applyFill="1" applyProtection="1"/>
    <xf numFmtId="10" fontId="2" fillId="4" borderId="2" xfId="2" applyNumberFormat="1" applyFill="1" applyBorder="1" applyProtection="1">
      <protection locked="0"/>
    </xf>
    <xf numFmtId="0" fontId="11" fillId="2" borderId="0" xfId="0" applyFont="1" applyFill="1" applyProtection="1"/>
    <xf numFmtId="168" fontId="0" fillId="0" borderId="0" xfId="2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29" xfId="0" applyBorder="1"/>
    <xf numFmtId="0" fontId="4" fillId="0" borderId="2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164" fontId="0" fillId="0" borderId="0" xfId="1" applyFont="1"/>
    <xf numFmtId="164" fontId="0" fillId="0" borderId="29" xfId="1" applyFont="1" applyBorder="1"/>
    <xf numFmtId="168" fontId="0" fillId="0" borderId="29" xfId="2" applyNumberFormat="1" applyFont="1" applyBorder="1"/>
  </cellXfs>
  <cellStyles count="7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3" xfId="32"/>
    <cellStyle name="Comma 3 2" xfId="33"/>
    <cellStyle name="Comma 4" xfId="34"/>
    <cellStyle name="Comma 5" xfId="35"/>
    <cellStyle name="Comma0" xfId="36"/>
    <cellStyle name="Comma0 2" xfId="37"/>
    <cellStyle name="Currency" xfId="1" builtinId="4"/>
    <cellStyle name="Currency 2" xfId="38"/>
    <cellStyle name="Currency 2 2" xfId="39"/>
    <cellStyle name="Currency 3" xfId="40"/>
    <cellStyle name="Currency0" xfId="41"/>
    <cellStyle name="Currency0 2" xfId="42"/>
    <cellStyle name="Date" xfId="43"/>
    <cellStyle name="Date 2" xfId="44"/>
    <cellStyle name="Explanatory Text 2" xfId="45"/>
    <cellStyle name="Fixed" xfId="46"/>
    <cellStyle name="Fixed 2" xfId="47"/>
    <cellStyle name="Good 2" xfId="48"/>
    <cellStyle name="Heading 3 2" xfId="49"/>
    <cellStyle name="Heading 4 2" xfId="50"/>
    <cellStyle name="Hyperlink_RateMaker.2011EDR.07June2010" xfId="51"/>
    <cellStyle name="Input 2" xfId="52"/>
    <cellStyle name="Linked Cell 2" xfId="53"/>
    <cellStyle name="Neutral 2" xfId="54"/>
    <cellStyle name="Normal" xfId="0" builtinId="0"/>
    <cellStyle name="Normal 2" xfId="55"/>
    <cellStyle name="Normal 2 2" xfId="56"/>
    <cellStyle name="Normal 3" xfId="57"/>
    <cellStyle name="Normal 3 2" xfId="58"/>
    <cellStyle name="Normal 4" xfId="59"/>
    <cellStyle name="Normal 4 2" xfId="60"/>
    <cellStyle name="Normal 5" xfId="61"/>
    <cellStyle name="Normal 7" xfId="62"/>
    <cellStyle name="Note 2" xfId="63"/>
    <cellStyle name="Output 2" xfId="64"/>
    <cellStyle name="Percent" xfId="2" builtinId="5"/>
    <cellStyle name="Percent 2" xfId="65"/>
    <cellStyle name="Percent 3" xfId="66"/>
    <cellStyle name="Percent 4" xfId="67"/>
    <cellStyle name="Percent 4 2" xfId="68"/>
    <cellStyle name="Percent 5" xfId="69"/>
    <cellStyle name="PSChar" xfId="70"/>
    <cellStyle name="Title 2" xfId="71"/>
    <cellStyle name="Total 2" xfId="72"/>
    <cellStyle name="Warning Text 2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Thomas_APPL_2015EDR_RateMaker_v12%20-%20pre%20Settlement%20(work%20in%20progres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NetCapital"/>
      <sheetName val="B4.OMA"/>
      <sheetName val="C1.LossFactors"/>
      <sheetName val="C2.LoadForecast"/>
      <sheetName val="C3.DistRevenue"/>
      <sheetName val="C4.CommodityPrice"/>
      <sheetName val="C5.PassthruRates"/>
      <sheetName val="C6.LowVoltage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H1.RatesCheck"/>
      <sheetName val="H2.FinalRates"/>
      <sheetName val="H3a.Jan1RateRider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>
        <row r="13">
          <cell r="C13">
            <v>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indexed="40"/>
    <pageSetUpPr fitToPage="1"/>
  </sheetPr>
  <dimension ref="A1:P444"/>
  <sheetViews>
    <sheetView showZeros="0" zoomScaleNormal="100" zoomScaleSheetLayoutView="100" workbookViewId="0">
      <selection activeCell="B1" sqref="A1:O385"/>
    </sheetView>
  </sheetViews>
  <sheetFormatPr defaultRowHeight="12.75" x14ac:dyDescent="0.2"/>
  <cols>
    <col min="1" max="1" width="1.28515625" customWidth="1"/>
    <col min="2" max="2" width="105.140625" bestFit="1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1.5703125" customWidth="1"/>
    <col min="9" max="9" width="2.85546875" customWidth="1"/>
    <col min="10" max="10" width="12.140625" customWidth="1"/>
    <col min="11" max="11" width="8.5703125" customWidth="1"/>
    <col min="12" max="12" width="11.5703125" customWidth="1"/>
    <col min="13" max="13" width="2.85546875" customWidth="1"/>
    <col min="14" max="14" width="12.7109375" customWidth="1"/>
    <col min="15" max="15" width="10.85546875" customWidth="1"/>
    <col min="16" max="16" width="3.85546875" customWidth="1"/>
  </cols>
  <sheetData>
    <row r="1" spans="1:16" ht="21.75" x14ac:dyDescent="0.2">
      <c r="A1" s="1"/>
      <c r="B1" s="2"/>
      <c r="C1" s="1"/>
      <c r="D1" s="2"/>
      <c r="E1" s="1"/>
      <c r="F1" s="2"/>
      <c r="G1" s="1"/>
      <c r="H1" s="1"/>
      <c r="I1" s="1"/>
      <c r="J1" s="2"/>
      <c r="K1" s="1"/>
      <c r="L1" s="3"/>
      <c r="M1" s="3"/>
      <c r="N1" s="4" t="s">
        <v>0</v>
      </c>
      <c r="O1" s="5" t="s">
        <v>1</v>
      </c>
      <c r="P1" s="6"/>
    </row>
    <row r="2" spans="1:16" ht="18" x14ac:dyDescent="0.25">
      <c r="A2" s="7"/>
      <c r="B2" s="8"/>
      <c r="C2" s="7"/>
      <c r="D2" s="8"/>
      <c r="E2" s="7"/>
      <c r="F2" s="8"/>
      <c r="G2" s="7"/>
      <c r="H2" s="7"/>
      <c r="I2" s="7"/>
      <c r="J2" s="8"/>
      <c r="K2" s="7"/>
      <c r="L2" s="3"/>
      <c r="M2" s="3"/>
      <c r="N2" s="4" t="s">
        <v>2</v>
      </c>
      <c r="O2" s="9"/>
      <c r="P2" s="6"/>
    </row>
    <row r="3" spans="1:16" ht="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4" t="s">
        <v>3</v>
      </c>
      <c r="O3" s="9"/>
      <c r="P3" s="6"/>
    </row>
    <row r="4" spans="1:16" ht="18" x14ac:dyDescent="0.25">
      <c r="A4" s="7"/>
      <c r="B4" s="8"/>
      <c r="C4" s="7"/>
      <c r="D4" s="8"/>
      <c r="E4" s="7"/>
      <c r="F4" s="8"/>
      <c r="G4" s="7"/>
      <c r="H4" s="7"/>
      <c r="I4" s="11"/>
      <c r="J4" s="12"/>
      <c r="K4" s="11"/>
      <c r="L4" s="3"/>
      <c r="M4" s="3"/>
      <c r="N4" s="4" t="s">
        <v>4</v>
      </c>
      <c r="O4" s="9"/>
      <c r="P4" s="6"/>
    </row>
    <row r="5" spans="1:16" ht="15.75" x14ac:dyDescent="0.25">
      <c r="A5" s="3"/>
      <c r="B5" s="13"/>
      <c r="C5" s="14"/>
      <c r="D5" s="15"/>
      <c r="E5" s="14"/>
      <c r="F5" s="13"/>
      <c r="G5" s="3"/>
      <c r="H5" s="3"/>
      <c r="I5" s="3"/>
      <c r="J5" s="13"/>
      <c r="K5" s="3"/>
      <c r="L5" s="3"/>
      <c r="M5" s="3"/>
      <c r="N5" s="4" t="s">
        <v>5</v>
      </c>
      <c r="O5" s="5" t="s">
        <v>6</v>
      </c>
      <c r="P5" s="6"/>
    </row>
    <row r="6" spans="1:16" x14ac:dyDescent="0.2">
      <c r="A6" s="3"/>
      <c r="B6" s="13"/>
      <c r="C6" s="3"/>
      <c r="D6" s="13"/>
      <c r="E6" s="3"/>
      <c r="F6" s="13"/>
      <c r="G6" s="3"/>
      <c r="H6" s="3"/>
      <c r="I6" s="3"/>
      <c r="J6" s="13"/>
      <c r="K6" s="3"/>
      <c r="L6" s="3"/>
      <c r="M6" s="3"/>
      <c r="N6" s="4"/>
      <c r="O6" s="5"/>
      <c r="P6" s="6"/>
    </row>
    <row r="7" spans="1:16" x14ac:dyDescent="0.2">
      <c r="A7" s="3"/>
      <c r="B7" s="13"/>
      <c r="C7" s="3"/>
      <c r="D7" s="13"/>
      <c r="E7" s="3"/>
      <c r="F7" s="13"/>
      <c r="G7" s="3"/>
      <c r="H7" s="3"/>
      <c r="I7" s="3"/>
      <c r="J7" s="13"/>
      <c r="K7" s="3"/>
      <c r="L7" s="3"/>
      <c r="M7" s="3"/>
      <c r="N7" s="4" t="s">
        <v>7</v>
      </c>
      <c r="O7" s="5"/>
      <c r="P7" s="6"/>
    </row>
    <row r="8" spans="1:16" x14ac:dyDescent="0.2">
      <c r="A8" s="3"/>
      <c r="B8" s="13"/>
      <c r="C8" s="3"/>
      <c r="D8" s="13"/>
      <c r="E8" s="3"/>
      <c r="F8" s="13"/>
      <c r="G8" s="3"/>
      <c r="H8" s="3"/>
      <c r="I8" s="3"/>
      <c r="J8" s="13"/>
      <c r="K8" s="3"/>
      <c r="L8" s="3"/>
      <c r="M8" s="3"/>
      <c r="N8" s="16"/>
      <c r="O8" s="6"/>
      <c r="P8" s="6"/>
    </row>
    <row r="9" spans="1:16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6"/>
      <c r="M9" s="6"/>
      <c r="N9" s="6"/>
      <c r="O9" s="6"/>
      <c r="P9" s="6"/>
    </row>
    <row r="10" spans="1:16" ht="18" x14ac:dyDescent="0.25">
      <c r="A10" s="16"/>
      <c r="B10" s="17" t="s">
        <v>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6"/>
    </row>
    <row r="11" spans="1:16" ht="18" x14ac:dyDescent="0.25">
      <c r="A11" s="16"/>
      <c r="B11" s="17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6"/>
    </row>
    <row r="12" spans="1:16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6"/>
      <c r="M12" s="6"/>
      <c r="N12" s="6"/>
      <c r="O12" s="6"/>
      <c r="P12" s="6"/>
    </row>
    <row r="13" spans="1:16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6"/>
      <c r="M13" s="6"/>
      <c r="N13" s="6"/>
      <c r="O13" s="6"/>
      <c r="P13" s="6"/>
    </row>
    <row r="14" spans="1:16" ht="15.75" x14ac:dyDescent="0.2">
      <c r="A14" s="16"/>
      <c r="B14" s="18" t="s">
        <v>10</v>
      </c>
      <c r="C14" s="16"/>
      <c r="D14" s="19" t="s">
        <v>11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/>
    </row>
    <row r="15" spans="1:16" ht="15.75" x14ac:dyDescent="0.25">
      <c r="A15" s="16"/>
      <c r="B15" s="20"/>
      <c r="C15" s="1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6"/>
    </row>
    <row r="16" spans="1:16" x14ac:dyDescent="0.2">
      <c r="A16" s="16"/>
      <c r="B16" s="22"/>
      <c r="C16" s="16"/>
      <c r="D16" s="23" t="s">
        <v>12</v>
      </c>
      <c r="E16" s="24"/>
      <c r="F16" s="25">
        <v>800</v>
      </c>
      <c r="G16" s="24" t="s">
        <v>13</v>
      </c>
      <c r="H16" s="16"/>
      <c r="I16" s="16"/>
      <c r="J16" s="26"/>
      <c r="K16" s="16"/>
      <c r="L16" s="16"/>
      <c r="M16" s="16"/>
      <c r="N16" s="16"/>
      <c r="O16" s="16"/>
      <c r="P16" s="16"/>
    </row>
    <row r="17" spans="1:16" x14ac:dyDescent="0.2">
      <c r="A17" s="16"/>
      <c r="B17" s="2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16"/>
      <c r="B18" s="27"/>
      <c r="C18" s="16"/>
      <c r="D18" s="28"/>
      <c r="E18" s="28"/>
      <c r="F18" s="29" t="s">
        <v>14</v>
      </c>
      <c r="G18" s="30"/>
      <c r="H18" s="31"/>
      <c r="I18" s="16"/>
      <c r="J18" s="29" t="s">
        <v>15</v>
      </c>
      <c r="K18" s="30"/>
      <c r="L18" s="31"/>
      <c r="M18" s="16"/>
      <c r="N18" s="29" t="s">
        <v>16</v>
      </c>
      <c r="O18" s="31"/>
      <c r="P18" s="16"/>
    </row>
    <row r="19" spans="1:16" ht="12.75" customHeight="1" x14ac:dyDescent="0.2">
      <c r="A19" s="16"/>
      <c r="B19" s="27"/>
      <c r="C19" s="16"/>
      <c r="D19" s="32" t="s">
        <v>17</v>
      </c>
      <c r="E19" s="33"/>
      <c r="F19" s="34" t="s">
        <v>18</v>
      </c>
      <c r="G19" s="34" t="s">
        <v>19</v>
      </c>
      <c r="H19" s="35" t="s">
        <v>20</v>
      </c>
      <c r="I19" s="16"/>
      <c r="J19" s="34" t="s">
        <v>18</v>
      </c>
      <c r="K19" s="36" t="s">
        <v>19</v>
      </c>
      <c r="L19" s="35" t="s">
        <v>20</v>
      </c>
      <c r="M19" s="16"/>
      <c r="N19" s="37" t="s">
        <v>21</v>
      </c>
      <c r="O19" s="38" t="s">
        <v>22</v>
      </c>
      <c r="P19" s="16"/>
    </row>
    <row r="20" spans="1:16" x14ac:dyDescent="0.2">
      <c r="A20" s="16"/>
      <c r="B20" s="27"/>
      <c r="C20" s="16"/>
      <c r="D20" s="39"/>
      <c r="E20" s="33"/>
      <c r="F20" s="40" t="s">
        <v>23</v>
      </c>
      <c r="G20" s="40"/>
      <c r="H20" s="41" t="s">
        <v>23</v>
      </c>
      <c r="I20" s="16"/>
      <c r="J20" s="40" t="s">
        <v>23</v>
      </c>
      <c r="K20" s="41"/>
      <c r="L20" s="41" t="s">
        <v>23</v>
      </c>
      <c r="M20" s="16"/>
      <c r="N20" s="42"/>
      <c r="O20" s="43"/>
      <c r="P20" s="16"/>
    </row>
    <row r="21" spans="1:16" x14ac:dyDescent="0.2">
      <c r="A21" s="16"/>
      <c r="B21" s="44" t="s">
        <v>24</v>
      </c>
      <c r="C21" s="44"/>
      <c r="D21" s="45" t="s">
        <v>25</v>
      </c>
      <c r="E21" s="44"/>
      <c r="F21" s="46">
        <v>11.53</v>
      </c>
      <c r="G21" s="47">
        <v>1</v>
      </c>
      <c r="H21" s="48">
        <f>G21*F21</f>
        <v>11.53</v>
      </c>
      <c r="I21" s="49"/>
      <c r="J21" s="50">
        <v>15.02</v>
      </c>
      <c r="K21" s="51">
        <v>1</v>
      </c>
      <c r="L21" s="48">
        <f>K21*J21</f>
        <v>15.02</v>
      </c>
      <c r="M21" s="49"/>
      <c r="N21" s="52">
        <f>L21-H21</f>
        <v>3.49</v>
      </c>
      <c r="O21" s="53">
        <f>IF((H21)=0,"",(N21/H21))</f>
        <v>0.30268863833477888</v>
      </c>
      <c r="P21" s="16"/>
    </row>
    <row r="22" spans="1:16" x14ac:dyDescent="0.2">
      <c r="A22" s="16"/>
      <c r="B22" s="44" t="s">
        <v>26</v>
      </c>
      <c r="C22" s="44"/>
      <c r="D22" s="45"/>
      <c r="E22" s="44"/>
      <c r="F22" s="46"/>
      <c r="G22" s="47">
        <v>1</v>
      </c>
      <c r="H22" s="48">
        <f t="shared" ref="H22:H29" si="0">G22*F22</f>
        <v>0</v>
      </c>
      <c r="I22" s="49"/>
      <c r="J22" s="50"/>
      <c r="K22" s="51">
        <v>1</v>
      </c>
      <c r="L22" s="48">
        <f>K22*J22</f>
        <v>0</v>
      </c>
      <c r="M22" s="49"/>
      <c r="N22" s="52">
        <f>L22-H22</f>
        <v>0</v>
      </c>
      <c r="O22" s="53" t="str">
        <f>IF((H22)=0,"",(N22/H22))</f>
        <v/>
      </c>
      <c r="P22" s="16"/>
    </row>
    <row r="23" spans="1:16" x14ac:dyDescent="0.2">
      <c r="A23" s="16"/>
      <c r="B23" s="44" t="s">
        <v>27</v>
      </c>
      <c r="C23" s="44"/>
      <c r="D23" s="45" t="s">
        <v>28</v>
      </c>
      <c r="E23" s="44"/>
      <c r="F23" s="46">
        <v>1.6E-2</v>
      </c>
      <c r="G23" s="47">
        <v>800</v>
      </c>
      <c r="H23" s="48">
        <f t="shared" si="0"/>
        <v>12.8</v>
      </c>
      <c r="I23" s="49"/>
      <c r="J23" s="50">
        <v>1.77E-2</v>
      </c>
      <c r="K23" s="47">
        <v>800</v>
      </c>
      <c r="L23" s="48">
        <f t="shared" ref="L23:L29" si="1">K23*J23</f>
        <v>14.16</v>
      </c>
      <c r="M23" s="49"/>
      <c r="N23" s="52">
        <f t="shared" ref="N23:N59" si="2">L23-H23</f>
        <v>1.3599999999999994</v>
      </c>
      <c r="O23" s="53">
        <f t="shared" ref="O23:O30" si="3">IF((H23)=0,"",(N23/H23))</f>
        <v>0.10624999999999996</v>
      </c>
      <c r="P23" s="16"/>
    </row>
    <row r="24" spans="1:16" x14ac:dyDescent="0.2">
      <c r="A24" s="16"/>
      <c r="B24" s="44" t="s">
        <v>29</v>
      </c>
      <c r="C24" s="44"/>
      <c r="D24" s="45" t="s">
        <v>25</v>
      </c>
      <c r="E24" s="44"/>
      <c r="F24" s="46">
        <v>2.02</v>
      </c>
      <c r="G24" s="47">
        <v>1</v>
      </c>
      <c r="H24" s="48">
        <f t="shared" si="0"/>
        <v>2.02</v>
      </c>
      <c r="I24" s="49"/>
      <c r="J24" s="50">
        <v>0</v>
      </c>
      <c r="K24" s="47">
        <v>1</v>
      </c>
      <c r="L24" s="48">
        <f t="shared" si="1"/>
        <v>0</v>
      </c>
      <c r="M24" s="49"/>
      <c r="N24" s="52">
        <f t="shared" si="2"/>
        <v>-2.02</v>
      </c>
      <c r="O24" s="53">
        <f t="shared" si="3"/>
        <v>-1</v>
      </c>
      <c r="P24" s="16"/>
    </row>
    <row r="25" spans="1:16" x14ac:dyDescent="0.2">
      <c r="A25" s="16"/>
      <c r="B25" s="44" t="s">
        <v>30</v>
      </c>
      <c r="C25" s="44"/>
      <c r="D25" s="45" t="s">
        <v>28</v>
      </c>
      <c r="E25" s="44"/>
      <c r="F25" s="46">
        <v>0</v>
      </c>
      <c r="G25" s="47">
        <v>800</v>
      </c>
      <c r="H25" s="48">
        <f t="shared" si="0"/>
        <v>0</v>
      </c>
      <c r="I25" s="49"/>
      <c r="J25" s="50">
        <v>0</v>
      </c>
      <c r="K25" s="47">
        <v>800</v>
      </c>
      <c r="L25" s="48">
        <f t="shared" si="1"/>
        <v>0</v>
      </c>
      <c r="M25" s="49"/>
      <c r="N25" s="52">
        <f t="shared" si="2"/>
        <v>0</v>
      </c>
      <c r="O25" s="53" t="str">
        <f t="shared" si="3"/>
        <v/>
      </c>
      <c r="P25" s="16"/>
    </row>
    <row r="26" spans="1:16" x14ac:dyDescent="0.2">
      <c r="A26" s="16"/>
      <c r="B26" s="54" t="s">
        <v>31</v>
      </c>
      <c r="C26" s="44"/>
      <c r="D26" s="45" t="s">
        <v>28</v>
      </c>
      <c r="E26" s="44"/>
      <c r="F26" s="46">
        <v>0</v>
      </c>
      <c r="G26" s="47">
        <v>800</v>
      </c>
      <c r="H26" s="48">
        <f t="shared" si="0"/>
        <v>0</v>
      </c>
      <c r="I26" s="49"/>
      <c r="J26" s="50">
        <v>0</v>
      </c>
      <c r="K26" s="47">
        <v>800</v>
      </c>
      <c r="L26" s="48">
        <f t="shared" si="1"/>
        <v>0</v>
      </c>
      <c r="M26" s="49"/>
      <c r="N26" s="52">
        <f t="shared" si="2"/>
        <v>0</v>
      </c>
      <c r="O26" s="53" t="str">
        <f t="shared" si="3"/>
        <v/>
      </c>
      <c r="P26" s="16"/>
    </row>
    <row r="27" spans="1:16" x14ac:dyDescent="0.2">
      <c r="A27" s="16"/>
      <c r="B27" s="54" t="s">
        <v>32</v>
      </c>
      <c r="C27" s="44"/>
      <c r="D27" s="45" t="s">
        <v>25</v>
      </c>
      <c r="E27" s="44"/>
      <c r="F27" s="46">
        <v>0.79</v>
      </c>
      <c r="G27" s="47">
        <v>1</v>
      </c>
      <c r="H27" s="48">
        <f t="shared" si="0"/>
        <v>0.79</v>
      </c>
      <c r="I27" s="49"/>
      <c r="J27" s="50">
        <v>0.79</v>
      </c>
      <c r="K27" s="47">
        <v>1</v>
      </c>
      <c r="L27" s="48">
        <f t="shared" si="1"/>
        <v>0.79</v>
      </c>
      <c r="M27" s="49"/>
      <c r="N27" s="52">
        <f t="shared" si="2"/>
        <v>0</v>
      </c>
      <c r="O27" s="53">
        <f t="shared" si="3"/>
        <v>0</v>
      </c>
      <c r="P27" s="16"/>
    </row>
    <row r="28" spans="1:16" x14ac:dyDescent="0.2">
      <c r="A28" s="16"/>
      <c r="B28" s="54" t="s">
        <v>33</v>
      </c>
      <c r="C28" s="44"/>
      <c r="D28" s="45" t="s">
        <v>28</v>
      </c>
      <c r="E28" s="44"/>
      <c r="F28" s="46">
        <v>-1E-4</v>
      </c>
      <c r="G28" s="47">
        <v>800</v>
      </c>
      <c r="H28" s="48">
        <f t="shared" si="0"/>
        <v>-0.08</v>
      </c>
      <c r="I28" s="49"/>
      <c r="J28" s="50">
        <v>-1E-4</v>
      </c>
      <c r="K28" s="47">
        <v>800</v>
      </c>
      <c r="L28" s="48">
        <f t="shared" si="1"/>
        <v>-0.08</v>
      </c>
      <c r="M28" s="49"/>
      <c r="N28" s="52">
        <f t="shared" si="2"/>
        <v>0</v>
      </c>
      <c r="O28" s="53">
        <f t="shared" si="3"/>
        <v>0</v>
      </c>
      <c r="P28" s="16"/>
    </row>
    <row r="29" spans="1:16" x14ac:dyDescent="0.2">
      <c r="A29" s="16"/>
      <c r="B29" s="54" t="s">
        <v>34</v>
      </c>
      <c r="C29" s="44"/>
      <c r="D29" s="45" t="s">
        <v>25</v>
      </c>
      <c r="E29" s="44"/>
      <c r="F29" s="46">
        <v>0</v>
      </c>
      <c r="G29" s="47">
        <v>1</v>
      </c>
      <c r="H29" s="48">
        <f t="shared" si="0"/>
        <v>0</v>
      </c>
      <c r="I29" s="49"/>
      <c r="J29" s="50">
        <v>0.37</v>
      </c>
      <c r="K29" s="47">
        <v>1</v>
      </c>
      <c r="L29" s="48">
        <f t="shared" si="1"/>
        <v>0.37</v>
      </c>
      <c r="M29" s="49"/>
      <c r="N29" s="52">
        <f t="shared" si="2"/>
        <v>0.37</v>
      </c>
      <c r="O29" s="53" t="str">
        <f t="shared" si="3"/>
        <v/>
      </c>
      <c r="P29" s="16"/>
    </row>
    <row r="30" spans="1:16" x14ac:dyDescent="0.2">
      <c r="A30" s="16"/>
      <c r="B30" s="55" t="s">
        <v>35</v>
      </c>
      <c r="C30" s="56"/>
      <c r="D30" s="57"/>
      <c r="E30" s="56"/>
      <c r="F30" s="58"/>
      <c r="G30" s="59"/>
      <c r="H30" s="60">
        <f>SUM(H21:H29)</f>
        <v>27.06</v>
      </c>
      <c r="I30" s="61"/>
      <c r="J30" s="62"/>
      <c r="K30" s="63"/>
      <c r="L30" s="60">
        <f>SUM(L21:L29)</f>
        <v>30.26</v>
      </c>
      <c r="M30" s="61"/>
      <c r="N30" s="64">
        <f t="shared" si="2"/>
        <v>3.2000000000000028</v>
      </c>
      <c r="O30" s="65">
        <f t="shared" si="3"/>
        <v>0.11825572801182568</v>
      </c>
      <c r="P30" s="16"/>
    </row>
    <row r="31" spans="1:16" ht="51" x14ac:dyDescent="0.2">
      <c r="A31" s="16"/>
      <c r="B31" s="66" t="s">
        <v>36</v>
      </c>
      <c r="C31" s="44"/>
      <c r="D31" s="45" t="s">
        <v>28</v>
      </c>
      <c r="E31" s="44"/>
      <c r="F31" s="46">
        <v>-6.4000000000000003E-3</v>
      </c>
      <c r="G31" s="47">
        <v>800</v>
      </c>
      <c r="H31" s="48">
        <f>G31*F31</f>
        <v>-5.12</v>
      </c>
      <c r="I31" s="49"/>
      <c r="J31" s="50">
        <v>-6.4000000000000003E-3</v>
      </c>
      <c r="K31" s="47">
        <v>800</v>
      </c>
      <c r="L31" s="48">
        <f t="shared" ref="L31:L34" si="4">K31*J31</f>
        <v>-5.12</v>
      </c>
      <c r="M31" s="49"/>
      <c r="N31" s="52">
        <f t="shared" si="2"/>
        <v>0</v>
      </c>
      <c r="O31" s="53">
        <f>IF((H31)=0,"",(N31/H31))</f>
        <v>0</v>
      </c>
      <c r="P31" s="16"/>
    </row>
    <row r="32" spans="1:16" ht="51" x14ac:dyDescent="0.2">
      <c r="A32" s="16"/>
      <c r="B32" s="66" t="s">
        <v>37</v>
      </c>
      <c r="C32" s="44"/>
      <c r="D32" s="45" t="s">
        <v>28</v>
      </c>
      <c r="E32" s="44"/>
      <c r="F32" s="46">
        <v>0</v>
      </c>
      <c r="G32" s="47">
        <v>800</v>
      </c>
      <c r="H32" s="48">
        <f>G32*F32</f>
        <v>0</v>
      </c>
      <c r="I32" s="49"/>
      <c r="J32" s="50">
        <v>0</v>
      </c>
      <c r="K32" s="47">
        <v>800</v>
      </c>
      <c r="L32" s="48">
        <f t="shared" si="4"/>
        <v>0</v>
      </c>
      <c r="M32" s="49"/>
      <c r="N32" s="52">
        <f t="shared" si="2"/>
        <v>0</v>
      </c>
      <c r="O32" s="53" t="str">
        <f>IF((H32)=0,"",(N32/H32))</f>
        <v/>
      </c>
      <c r="P32" s="16"/>
    </row>
    <row r="33" spans="1:16" x14ac:dyDescent="0.2">
      <c r="A33" s="16"/>
      <c r="B33" s="67" t="s">
        <v>38</v>
      </c>
      <c r="C33" s="44"/>
      <c r="D33" s="45" t="s">
        <v>28</v>
      </c>
      <c r="E33" s="44"/>
      <c r="F33" s="46">
        <v>0</v>
      </c>
      <c r="G33" s="47">
        <v>800</v>
      </c>
      <c r="H33" s="48">
        <f>G33*F33</f>
        <v>0</v>
      </c>
      <c r="I33" s="49"/>
      <c r="J33" s="50">
        <v>0</v>
      </c>
      <c r="K33" s="47">
        <v>800</v>
      </c>
      <c r="L33" s="48">
        <f t="shared" si="4"/>
        <v>0</v>
      </c>
      <c r="M33" s="49"/>
      <c r="N33" s="52">
        <f t="shared" si="2"/>
        <v>0</v>
      </c>
      <c r="O33" s="53" t="str">
        <f>IF((H33)=0,"",(N33/H33))</f>
        <v/>
      </c>
      <c r="P33" s="16"/>
    </row>
    <row r="34" spans="1:16" x14ac:dyDescent="0.2">
      <c r="A34" s="16"/>
      <c r="B34" s="67" t="s">
        <v>39</v>
      </c>
      <c r="C34" s="44"/>
      <c r="D34" s="45"/>
      <c r="E34" s="44"/>
      <c r="F34" s="68"/>
      <c r="G34" s="69"/>
      <c r="H34" s="70"/>
      <c r="I34" s="49"/>
      <c r="J34" s="50"/>
      <c r="K34" s="47">
        <v>800</v>
      </c>
      <c r="L34" s="48">
        <f t="shared" si="4"/>
        <v>0</v>
      </c>
      <c r="M34" s="49"/>
      <c r="N34" s="52">
        <f t="shared" si="2"/>
        <v>0</v>
      </c>
      <c r="O34" s="53"/>
      <c r="P34" s="16"/>
    </row>
    <row r="35" spans="1:16" ht="25.5" x14ac:dyDescent="0.2">
      <c r="A35" s="16"/>
      <c r="B35" s="71" t="s">
        <v>40</v>
      </c>
      <c r="C35" s="72"/>
      <c r="D35" s="72"/>
      <c r="E35" s="72"/>
      <c r="F35" s="73"/>
      <c r="G35" s="74"/>
      <c r="H35" s="75">
        <f>SUM(H30:H34)</f>
        <v>21.939999999999998</v>
      </c>
      <c r="I35" s="61"/>
      <c r="J35" s="74"/>
      <c r="K35" s="76"/>
      <c r="L35" s="75">
        <f>SUM(L30:L34)</f>
        <v>25.14</v>
      </c>
      <c r="M35" s="61"/>
      <c r="N35" s="64">
        <f t="shared" si="2"/>
        <v>3.2000000000000028</v>
      </c>
      <c r="O35" s="65">
        <f t="shared" ref="O35:O59" si="5">IF((H35)=0,"",(N35/H35))</f>
        <v>0.14585232452142222</v>
      </c>
      <c r="P35" s="16"/>
    </row>
    <row r="36" spans="1:16" x14ac:dyDescent="0.2">
      <c r="A36" s="16"/>
      <c r="B36" s="49" t="s">
        <v>41</v>
      </c>
      <c r="C36" s="49"/>
      <c r="D36" s="77" t="s">
        <v>28</v>
      </c>
      <c r="E36" s="49"/>
      <c r="F36" s="50">
        <v>7.0000000000000001E-3</v>
      </c>
      <c r="G36" s="78">
        <v>827.99999999999989</v>
      </c>
      <c r="H36" s="48">
        <f>G36*F36</f>
        <v>5.7959999999999994</v>
      </c>
      <c r="I36" s="49"/>
      <c r="J36" s="50">
        <v>7.4999999999999997E-3</v>
      </c>
      <c r="K36" s="79">
        <v>831.47480081276603</v>
      </c>
      <c r="L36" s="48">
        <f>K36*J36</f>
        <v>6.2360610060957447</v>
      </c>
      <c r="M36" s="49"/>
      <c r="N36" s="52">
        <f t="shared" si="2"/>
        <v>0.44006100609574528</v>
      </c>
      <c r="O36" s="53">
        <f t="shared" si="5"/>
        <v>7.5924949291881524E-2</v>
      </c>
      <c r="P36" s="16"/>
    </row>
    <row r="37" spans="1:16" ht="25.5" x14ac:dyDescent="0.2">
      <c r="A37" s="16"/>
      <c r="B37" s="80" t="s">
        <v>42</v>
      </c>
      <c r="C37" s="49"/>
      <c r="D37" s="77" t="s">
        <v>28</v>
      </c>
      <c r="E37" s="49"/>
      <c r="F37" s="50">
        <v>5.1999999999999998E-3</v>
      </c>
      <c r="G37" s="78">
        <v>827.99999999999989</v>
      </c>
      <c r="H37" s="48">
        <f>G37*F37</f>
        <v>4.3055999999999992</v>
      </c>
      <c r="I37" s="49"/>
      <c r="J37" s="50">
        <v>5.7000000000000002E-3</v>
      </c>
      <c r="K37" s="79">
        <v>831.47480081276603</v>
      </c>
      <c r="L37" s="48">
        <f>K37*J37</f>
        <v>4.7394063646327664</v>
      </c>
      <c r="M37" s="49"/>
      <c r="N37" s="52">
        <f t="shared" si="2"/>
        <v>0.43380636463276723</v>
      </c>
      <c r="O37" s="53">
        <f t="shared" si="5"/>
        <v>0.10075398658323284</v>
      </c>
      <c r="P37" s="16"/>
    </row>
    <row r="38" spans="1:16" ht="25.5" x14ac:dyDescent="0.2">
      <c r="A38" s="16"/>
      <c r="B38" s="71" t="s">
        <v>43</v>
      </c>
      <c r="C38" s="56"/>
      <c r="D38" s="56"/>
      <c r="E38" s="56"/>
      <c r="F38" s="81"/>
      <c r="G38" s="74"/>
      <c r="H38" s="75">
        <f>SUM(H35:H37)</f>
        <v>32.041599999999995</v>
      </c>
      <c r="I38" s="82"/>
      <c r="J38" s="83"/>
      <c r="K38" s="84"/>
      <c r="L38" s="75">
        <f>SUM(L35:L37)</f>
        <v>36.11546737072851</v>
      </c>
      <c r="M38" s="82"/>
      <c r="N38" s="64">
        <f t="shared" si="2"/>
        <v>4.0738673707285145</v>
      </c>
      <c r="O38" s="65">
        <f t="shared" si="5"/>
        <v>0.12714306934511743</v>
      </c>
      <c r="P38" s="16"/>
    </row>
    <row r="39" spans="1:16" ht="25.5" x14ac:dyDescent="0.2">
      <c r="A39" s="16"/>
      <c r="B39" s="85" t="s">
        <v>44</v>
      </c>
      <c r="C39" s="44"/>
      <c r="D39" s="45" t="s">
        <v>28</v>
      </c>
      <c r="E39" s="44"/>
      <c r="F39" s="86">
        <v>5.1999999999999998E-3</v>
      </c>
      <c r="G39" s="78">
        <v>827.99999999999989</v>
      </c>
      <c r="H39" s="87">
        <f t="shared" ref="H39:H47" si="6">G39*F39</f>
        <v>4.3055999999999992</v>
      </c>
      <c r="I39" s="49"/>
      <c r="J39" s="88">
        <v>5.1999999999999998E-3</v>
      </c>
      <c r="K39" s="79">
        <v>831.47480081276603</v>
      </c>
      <c r="L39" s="87">
        <f t="shared" ref="L39:L47" si="7">K39*J39</f>
        <v>4.3236689642263828</v>
      </c>
      <c r="M39" s="49"/>
      <c r="N39" s="52">
        <f t="shared" si="2"/>
        <v>1.8068964226383599E-2</v>
      </c>
      <c r="O39" s="89">
        <f t="shared" si="5"/>
        <v>4.1966193390894652E-3</v>
      </c>
      <c r="P39" s="16"/>
    </row>
    <row r="40" spans="1:16" ht="25.5" x14ac:dyDescent="0.2">
      <c r="A40" s="16"/>
      <c r="B40" s="85" t="s">
        <v>45</v>
      </c>
      <c r="C40" s="44"/>
      <c r="D40" s="45" t="s">
        <v>28</v>
      </c>
      <c r="E40" s="44"/>
      <c r="F40" s="86">
        <v>1.2999999999999999E-3</v>
      </c>
      <c r="G40" s="78">
        <v>827.99999999999989</v>
      </c>
      <c r="H40" s="87">
        <f t="shared" si="6"/>
        <v>1.0763999999999998</v>
      </c>
      <c r="I40" s="49"/>
      <c r="J40" s="88">
        <v>1.2999999999999999E-3</v>
      </c>
      <c r="K40" s="79">
        <v>831.47480081276603</v>
      </c>
      <c r="L40" s="87">
        <f t="shared" si="7"/>
        <v>1.0809172410565957</v>
      </c>
      <c r="M40" s="49"/>
      <c r="N40" s="52">
        <f t="shared" si="2"/>
        <v>4.5172410565958998E-3</v>
      </c>
      <c r="O40" s="89">
        <f t="shared" si="5"/>
        <v>4.1966193390894652E-3</v>
      </c>
      <c r="P40" s="16"/>
    </row>
    <row r="41" spans="1:16" x14ac:dyDescent="0.2">
      <c r="A41" s="16"/>
      <c r="B41" s="44" t="s">
        <v>46</v>
      </c>
      <c r="C41" s="44"/>
      <c r="D41" s="45"/>
      <c r="E41" s="44"/>
      <c r="F41" s="86"/>
      <c r="G41" s="47">
        <v>1</v>
      </c>
      <c r="H41" s="87">
        <f t="shared" si="6"/>
        <v>0</v>
      </c>
      <c r="I41" s="49"/>
      <c r="J41" s="88"/>
      <c r="K41" s="51">
        <v>1</v>
      </c>
      <c r="L41" s="87">
        <f t="shared" si="7"/>
        <v>0</v>
      </c>
      <c r="M41" s="49"/>
      <c r="N41" s="52">
        <f t="shared" si="2"/>
        <v>0</v>
      </c>
      <c r="O41" s="89" t="str">
        <f t="shared" si="5"/>
        <v/>
      </c>
      <c r="P41" s="16"/>
    </row>
    <row r="42" spans="1:16" x14ac:dyDescent="0.2">
      <c r="A42" s="16"/>
      <c r="B42" s="44" t="s">
        <v>47</v>
      </c>
      <c r="C42" s="44"/>
      <c r="D42" s="45" t="s">
        <v>28</v>
      </c>
      <c r="E42" s="44"/>
      <c r="F42" s="86">
        <v>7.0000000000000001E-3</v>
      </c>
      <c r="G42" s="78">
        <v>800</v>
      </c>
      <c r="H42" s="87">
        <f t="shared" si="6"/>
        <v>5.6000000000000005</v>
      </c>
      <c r="I42" s="49"/>
      <c r="J42" s="88">
        <v>7.0000000000000001E-3</v>
      </c>
      <c r="K42" s="79">
        <v>800</v>
      </c>
      <c r="L42" s="87">
        <f t="shared" si="7"/>
        <v>5.6000000000000005</v>
      </c>
      <c r="M42" s="49"/>
      <c r="N42" s="52">
        <f t="shared" si="2"/>
        <v>0</v>
      </c>
      <c r="O42" s="89">
        <f t="shared" si="5"/>
        <v>0</v>
      </c>
      <c r="P42" s="16"/>
    </row>
    <row r="43" spans="1:16" x14ac:dyDescent="0.2">
      <c r="A43" s="16"/>
      <c r="B43" s="67" t="s">
        <v>48</v>
      </c>
      <c r="C43" s="44"/>
      <c r="D43" s="45" t="s">
        <v>28</v>
      </c>
      <c r="E43" s="44"/>
      <c r="F43" s="90">
        <v>7.4999999999999997E-2</v>
      </c>
      <c r="G43" s="78">
        <f>IF($G$39&gt;=600,600,$G$39)</f>
        <v>600</v>
      </c>
      <c r="H43" s="87">
        <f>G43*F43</f>
        <v>45</v>
      </c>
      <c r="I43" s="49"/>
      <c r="J43" s="86">
        <v>7.4999999999999997E-2</v>
      </c>
      <c r="K43" s="78">
        <f>IF($K$39&gt;=600,600,$K$39)</f>
        <v>600</v>
      </c>
      <c r="L43" s="87">
        <f>K43*J43</f>
        <v>45</v>
      </c>
      <c r="M43" s="49"/>
      <c r="N43" s="52">
        <f t="shared" si="2"/>
        <v>0</v>
      </c>
      <c r="O43" s="89">
        <f t="shared" si="5"/>
        <v>0</v>
      </c>
      <c r="P43" s="16"/>
    </row>
    <row r="44" spans="1:16" x14ac:dyDescent="0.2">
      <c r="A44" s="16"/>
      <c r="B44" s="67" t="s">
        <v>49</v>
      </c>
      <c r="C44" s="44"/>
      <c r="D44" s="45" t="s">
        <v>28</v>
      </c>
      <c r="E44" s="44"/>
      <c r="F44" s="90">
        <v>8.7999999999999995E-2</v>
      </c>
      <c r="G44" s="78">
        <f>IF($G$39&gt;=600,$G$39-600,0)</f>
        <v>227.99999999999989</v>
      </c>
      <c r="H44" s="87">
        <f>G44*F44</f>
        <v>20.063999999999989</v>
      </c>
      <c r="I44" s="49"/>
      <c r="J44" s="86">
        <v>8.7999999999999995E-2</v>
      </c>
      <c r="K44" s="78">
        <f>IF($K$39&gt;=600,$K$39-600,0)</f>
        <v>231.47480081276603</v>
      </c>
      <c r="L44" s="87">
        <f>K44*J44</f>
        <v>20.369782471523411</v>
      </c>
      <c r="M44" s="49"/>
      <c r="N44" s="52">
        <f t="shared" si="2"/>
        <v>0.30578247152342186</v>
      </c>
      <c r="O44" s="89">
        <f t="shared" si="5"/>
        <v>1.5240354441956839E-2</v>
      </c>
      <c r="P44" s="16"/>
    </row>
    <row r="45" spans="1:16" x14ac:dyDescent="0.2">
      <c r="A45" s="16"/>
      <c r="B45" s="67" t="s">
        <v>50</v>
      </c>
      <c r="C45" s="44"/>
      <c r="D45" s="45" t="s">
        <v>28</v>
      </c>
      <c r="E45" s="44"/>
      <c r="F45" s="90">
        <v>6.5000000000000002E-2</v>
      </c>
      <c r="G45" s="91">
        <v>529.91999999999996</v>
      </c>
      <c r="H45" s="87">
        <f t="shared" si="6"/>
        <v>34.444800000000001</v>
      </c>
      <c r="I45" s="49"/>
      <c r="J45" s="86">
        <v>6.5000000000000002E-2</v>
      </c>
      <c r="K45" s="91">
        <v>532.14387252017025</v>
      </c>
      <c r="L45" s="87">
        <f t="shared" si="7"/>
        <v>34.58935171381107</v>
      </c>
      <c r="M45" s="49"/>
      <c r="N45" s="52">
        <f t="shared" si="2"/>
        <v>0.14455171381106879</v>
      </c>
      <c r="O45" s="89">
        <f t="shared" si="5"/>
        <v>4.1966193390894644E-3</v>
      </c>
      <c r="P45" s="16"/>
    </row>
    <row r="46" spans="1:16" x14ac:dyDescent="0.2">
      <c r="A46" s="16"/>
      <c r="B46" s="67" t="s">
        <v>51</v>
      </c>
      <c r="C46" s="44"/>
      <c r="D46" s="45" t="s">
        <v>28</v>
      </c>
      <c r="E46" s="44"/>
      <c r="F46" s="90">
        <v>0.1</v>
      </c>
      <c r="G46" s="91">
        <v>149.03999999999996</v>
      </c>
      <c r="H46" s="87">
        <f t="shared" si="6"/>
        <v>14.903999999999996</v>
      </c>
      <c r="I46" s="49"/>
      <c r="J46" s="86">
        <v>0.1</v>
      </c>
      <c r="K46" s="91">
        <v>149.66546414629789</v>
      </c>
      <c r="L46" s="87">
        <f t="shared" si="7"/>
        <v>14.966546414629789</v>
      </c>
      <c r="M46" s="49"/>
      <c r="N46" s="52">
        <f t="shared" si="2"/>
        <v>6.2546414629792935E-2</v>
      </c>
      <c r="O46" s="89">
        <f t="shared" si="5"/>
        <v>4.1966193390897038E-3</v>
      </c>
      <c r="P46" s="16"/>
    </row>
    <row r="47" spans="1:16" ht="13.5" thickBot="1" x14ac:dyDescent="0.25">
      <c r="A47" s="16"/>
      <c r="B47" s="27" t="s">
        <v>52</v>
      </c>
      <c r="C47" s="44"/>
      <c r="D47" s="45" t="s">
        <v>28</v>
      </c>
      <c r="E47" s="44"/>
      <c r="F47" s="90">
        <v>0.11700000000000001</v>
      </c>
      <c r="G47" s="91">
        <v>149.03999999999996</v>
      </c>
      <c r="H47" s="87">
        <f t="shared" si="6"/>
        <v>17.437679999999997</v>
      </c>
      <c r="I47" s="49"/>
      <c r="J47" s="86">
        <v>0.11700000000000001</v>
      </c>
      <c r="K47" s="91">
        <v>149.66546414629789</v>
      </c>
      <c r="L47" s="87">
        <f t="shared" si="7"/>
        <v>17.510859305116856</v>
      </c>
      <c r="M47" s="49"/>
      <c r="N47" s="52">
        <f t="shared" si="2"/>
        <v>7.3179305116859439E-2</v>
      </c>
      <c r="O47" s="89">
        <f t="shared" si="5"/>
        <v>4.1966193390898018E-3</v>
      </c>
      <c r="P47" s="16"/>
    </row>
    <row r="48" spans="1:16" ht="12.75" customHeight="1" thickBot="1" x14ac:dyDescent="0.25">
      <c r="A48" s="16"/>
      <c r="B48" s="92"/>
      <c r="C48" s="93"/>
      <c r="D48" s="94"/>
      <c r="E48" s="93"/>
      <c r="F48" s="95"/>
      <c r="G48" s="96"/>
      <c r="H48" s="97"/>
      <c r="I48" s="98"/>
      <c r="J48" s="95"/>
      <c r="K48" s="99"/>
      <c r="L48" s="97"/>
      <c r="M48" s="98"/>
      <c r="N48" s="100"/>
      <c r="O48" s="101"/>
      <c r="P48" s="16"/>
    </row>
    <row r="49" spans="1:16" ht="13.5" customHeight="1" x14ac:dyDescent="0.2">
      <c r="A49" s="16"/>
      <c r="B49" s="102" t="s">
        <v>53</v>
      </c>
      <c r="C49" s="44"/>
      <c r="D49" s="44"/>
      <c r="E49" s="44"/>
      <c r="F49" s="103"/>
      <c r="G49" s="104"/>
      <c r="H49" s="105">
        <f>SUM(H38:H44)</f>
        <v>108.08759999999998</v>
      </c>
      <c r="I49" s="106"/>
      <c r="J49" s="107"/>
      <c r="K49" s="107"/>
      <c r="L49" s="108">
        <f>SUM(L38:L44)</f>
        <v>112.48983604753489</v>
      </c>
      <c r="M49" s="109"/>
      <c r="N49" s="110">
        <f t="shared" si="2"/>
        <v>4.4022360475349132</v>
      </c>
      <c r="O49" s="111">
        <f t="shared" si="5"/>
        <v>4.0728409619002676E-2</v>
      </c>
      <c r="P49" s="16"/>
    </row>
    <row r="50" spans="1:16" ht="12.75" customHeight="1" x14ac:dyDescent="0.2">
      <c r="A50" s="16"/>
      <c r="B50" s="112" t="s">
        <v>54</v>
      </c>
      <c r="C50" s="44"/>
      <c r="D50" s="44"/>
      <c r="E50" s="44"/>
      <c r="F50" s="113">
        <v>0.13</v>
      </c>
      <c r="G50" s="104"/>
      <c r="H50" s="114">
        <f>H49*F50</f>
        <v>14.051387999999998</v>
      </c>
      <c r="I50" s="115"/>
      <c r="J50" s="116">
        <v>0.13</v>
      </c>
      <c r="K50" s="117"/>
      <c r="L50" s="118">
        <f>L49*J50</f>
        <v>14.623678686179536</v>
      </c>
      <c r="M50" s="119"/>
      <c r="N50" s="120">
        <f t="shared" si="2"/>
        <v>0.57229068617953871</v>
      </c>
      <c r="O50" s="121">
        <f t="shared" si="5"/>
        <v>4.0728409619002676E-2</v>
      </c>
      <c r="P50" s="16"/>
    </row>
    <row r="51" spans="1:16" ht="13.5" customHeight="1" x14ac:dyDescent="0.2">
      <c r="A51" s="16"/>
      <c r="B51" s="122" t="s">
        <v>55</v>
      </c>
      <c r="C51" s="44"/>
      <c r="D51" s="44"/>
      <c r="E51" s="44"/>
      <c r="F51" s="123"/>
      <c r="G51" s="124"/>
      <c r="H51" s="114">
        <f>H49+H50</f>
        <v>122.13898799999998</v>
      </c>
      <c r="I51" s="115"/>
      <c r="J51" s="115"/>
      <c r="K51" s="115"/>
      <c r="L51" s="118">
        <f>L49+L50</f>
        <v>127.11351473371442</v>
      </c>
      <c r="M51" s="119"/>
      <c r="N51" s="120">
        <f t="shared" si="2"/>
        <v>4.9745267337144412</v>
      </c>
      <c r="O51" s="121">
        <f t="shared" si="5"/>
        <v>4.0728409619002592E-2</v>
      </c>
      <c r="P51" s="16"/>
    </row>
    <row r="52" spans="1:16" ht="12.75" customHeight="1" x14ac:dyDescent="0.2">
      <c r="A52" s="16"/>
      <c r="B52" s="125" t="s">
        <v>56</v>
      </c>
      <c r="C52" s="125"/>
      <c r="D52" s="125"/>
      <c r="E52" s="44"/>
      <c r="F52" s="123"/>
      <c r="G52" s="124"/>
      <c r="H52" s="126">
        <f>ROUND(-H51*10%,2)</f>
        <v>-12.21</v>
      </c>
      <c r="I52" s="115"/>
      <c r="J52" s="115"/>
      <c r="K52" s="115"/>
      <c r="L52" s="127">
        <f>ROUND(-L51*10%,2)</f>
        <v>-12.71</v>
      </c>
      <c r="M52" s="119"/>
      <c r="N52" s="128">
        <f t="shared" si="2"/>
        <v>-0.5</v>
      </c>
      <c r="O52" s="129">
        <f t="shared" si="5"/>
        <v>4.0950040950040949E-2</v>
      </c>
      <c r="P52" s="16"/>
    </row>
    <row r="53" spans="1:16" ht="13.5" customHeight="1" thickBot="1" x14ac:dyDescent="0.25">
      <c r="A53" s="16"/>
      <c r="B53" s="130" t="s">
        <v>57</v>
      </c>
      <c r="C53" s="130"/>
      <c r="D53" s="130"/>
      <c r="E53" s="131"/>
      <c r="F53" s="132"/>
      <c r="G53" s="133"/>
      <c r="H53" s="134">
        <f>SUM(H51:H52)</f>
        <v>109.92898799999998</v>
      </c>
      <c r="I53" s="135"/>
      <c r="J53" s="135"/>
      <c r="K53" s="135"/>
      <c r="L53" s="136">
        <f>SUM(L51:L52)</f>
        <v>114.40351473371442</v>
      </c>
      <c r="M53" s="137"/>
      <c r="N53" s="138">
        <f t="shared" si="2"/>
        <v>4.4745267337144412</v>
      </c>
      <c r="O53" s="139">
        <f t="shared" si="5"/>
        <v>4.0703792649436944E-2</v>
      </c>
      <c r="P53" s="16"/>
    </row>
    <row r="54" spans="1:16" ht="12.75" customHeight="1" thickBot="1" x14ac:dyDescent="0.25">
      <c r="A54" s="16"/>
      <c r="B54" s="92"/>
      <c r="C54" s="93"/>
      <c r="D54" s="94"/>
      <c r="E54" s="93"/>
      <c r="F54" s="140"/>
      <c r="G54" s="141"/>
      <c r="H54" s="142"/>
      <c r="I54" s="143"/>
      <c r="J54" s="140"/>
      <c r="K54" s="96"/>
      <c r="L54" s="144"/>
      <c r="M54" s="98"/>
      <c r="N54" s="145"/>
      <c r="O54" s="101"/>
      <c r="P54" s="16"/>
    </row>
    <row r="55" spans="1:16" ht="13.5" customHeight="1" x14ac:dyDescent="0.2">
      <c r="A55" s="16"/>
      <c r="B55" s="102" t="s">
        <v>58</v>
      </c>
      <c r="C55" s="44"/>
      <c r="D55" s="44"/>
      <c r="E55" s="44"/>
      <c r="F55" s="103"/>
      <c r="G55" s="104"/>
      <c r="H55" s="105">
        <f>SUM(H38:H42,H45:H47)</f>
        <v>109.81008</v>
      </c>
      <c r="I55" s="106"/>
      <c r="J55" s="107"/>
      <c r="K55" s="107"/>
      <c r="L55" s="146">
        <f>SUM(L38:L42,L45:L47)</f>
        <v>114.18681100956921</v>
      </c>
      <c r="M55" s="109"/>
      <c r="N55" s="110">
        <f>L55-H55</f>
        <v>4.3767310095692125</v>
      </c>
      <c r="O55" s="111">
        <f>IF((H55)=0,"",(N55/H55))</f>
        <v>3.9857279127464548E-2</v>
      </c>
      <c r="P55" s="16"/>
    </row>
    <row r="56" spans="1:16" ht="12.75" customHeight="1" x14ac:dyDescent="0.2">
      <c r="A56" s="16"/>
      <c r="B56" s="112" t="s">
        <v>54</v>
      </c>
      <c r="C56" s="44"/>
      <c r="D56" s="44"/>
      <c r="E56" s="44"/>
      <c r="F56" s="113">
        <v>0.13</v>
      </c>
      <c r="G56" s="124"/>
      <c r="H56" s="114">
        <f>H55*F56</f>
        <v>14.2753104</v>
      </c>
      <c r="I56" s="115"/>
      <c r="J56" s="147">
        <v>0.13</v>
      </c>
      <c r="K56" s="115"/>
      <c r="L56" s="118">
        <f>L55*J56</f>
        <v>14.844285431243998</v>
      </c>
      <c r="M56" s="119"/>
      <c r="N56" s="120">
        <f t="shared" si="2"/>
        <v>0.56897503124399762</v>
      </c>
      <c r="O56" s="121">
        <f t="shared" si="5"/>
        <v>3.9857279127464548E-2</v>
      </c>
      <c r="P56" s="16"/>
    </row>
    <row r="57" spans="1:16" ht="13.5" customHeight="1" x14ac:dyDescent="0.2">
      <c r="A57" s="16"/>
      <c r="B57" s="122" t="s">
        <v>55</v>
      </c>
      <c r="C57" s="44"/>
      <c r="D57" s="44"/>
      <c r="E57" s="44"/>
      <c r="F57" s="123"/>
      <c r="G57" s="124"/>
      <c r="H57" s="114">
        <f>H55+H56</f>
        <v>124.08539039999999</v>
      </c>
      <c r="I57" s="115"/>
      <c r="J57" s="115"/>
      <c r="K57" s="115"/>
      <c r="L57" s="118">
        <f>L55+L56</f>
        <v>129.0310964408132</v>
      </c>
      <c r="M57" s="119"/>
      <c r="N57" s="120">
        <f t="shared" si="2"/>
        <v>4.9457060408132065</v>
      </c>
      <c r="O57" s="121">
        <f t="shared" si="5"/>
        <v>3.9857279127464521E-2</v>
      </c>
      <c r="P57" s="16"/>
    </row>
    <row r="58" spans="1:16" ht="12.75" customHeight="1" x14ac:dyDescent="0.2">
      <c r="A58" s="16"/>
      <c r="B58" s="125" t="s">
        <v>56</v>
      </c>
      <c r="C58" s="125"/>
      <c r="D58" s="125"/>
      <c r="E58" s="44"/>
      <c r="F58" s="123"/>
      <c r="G58" s="124"/>
      <c r="H58" s="126">
        <f>ROUND(-H57*10%,2)</f>
        <v>-12.41</v>
      </c>
      <c r="I58" s="115"/>
      <c r="J58" s="115"/>
      <c r="K58" s="115"/>
      <c r="L58" s="127">
        <f>ROUND(-L57*10%,2)</f>
        <v>-12.9</v>
      </c>
      <c r="M58" s="119"/>
      <c r="N58" s="128">
        <f t="shared" si="2"/>
        <v>-0.49000000000000021</v>
      </c>
      <c r="O58" s="129">
        <f t="shared" si="5"/>
        <v>3.9484286865431123E-2</v>
      </c>
      <c r="P58" s="16"/>
    </row>
    <row r="59" spans="1:16" ht="13.5" customHeight="1" thickBot="1" x14ac:dyDescent="0.25">
      <c r="A59" s="16"/>
      <c r="B59" s="130" t="s">
        <v>59</v>
      </c>
      <c r="C59" s="130"/>
      <c r="D59" s="130"/>
      <c r="E59" s="131"/>
      <c r="F59" s="148"/>
      <c r="G59" s="149"/>
      <c r="H59" s="150">
        <f>H57+H58</f>
        <v>111.6753904</v>
      </c>
      <c r="I59" s="151"/>
      <c r="J59" s="151"/>
      <c r="K59" s="151"/>
      <c r="L59" s="152">
        <f>L57+L58</f>
        <v>116.1310964408132</v>
      </c>
      <c r="M59" s="153"/>
      <c r="N59" s="154">
        <f t="shared" si="2"/>
        <v>4.4557060408131974</v>
      </c>
      <c r="O59" s="155">
        <f t="shared" si="5"/>
        <v>3.9898728133868223E-2</v>
      </c>
      <c r="P59" s="16"/>
    </row>
    <row r="60" spans="1:16" ht="13.5" thickBot="1" x14ac:dyDescent="0.25">
      <c r="A60" s="16"/>
      <c r="B60" s="92"/>
      <c r="C60" s="93"/>
      <c r="D60" s="94"/>
      <c r="E60" s="93"/>
      <c r="F60" s="140"/>
      <c r="G60" s="141"/>
      <c r="H60" s="142"/>
      <c r="I60" s="143"/>
      <c r="J60" s="140"/>
      <c r="K60" s="96"/>
      <c r="L60" s="144"/>
      <c r="M60" s="98"/>
      <c r="N60" s="145"/>
      <c r="O60" s="101"/>
      <c r="P60" s="16"/>
    </row>
    <row r="61" spans="1:16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56"/>
      <c r="M61" s="16"/>
      <c r="N61" s="16"/>
      <c r="O61" s="16"/>
      <c r="P61" s="16"/>
    </row>
    <row r="62" spans="1:16" x14ac:dyDescent="0.2">
      <c r="A62" s="16"/>
      <c r="B62" s="23" t="s">
        <v>60</v>
      </c>
      <c r="C62" s="16"/>
      <c r="D62" s="26"/>
      <c r="E62" s="16"/>
      <c r="F62" s="157">
        <v>3.499999999999992E-2</v>
      </c>
      <c r="G62" s="16"/>
      <c r="H62" s="16"/>
      <c r="I62" s="16"/>
      <c r="J62" s="157">
        <v>3.9343501015957516E-2</v>
      </c>
      <c r="K62" s="16"/>
      <c r="L62" s="16"/>
      <c r="M62" s="16"/>
      <c r="N62" s="16"/>
      <c r="O62" s="16"/>
      <c r="P62" s="16"/>
    </row>
    <row r="63" spans="1:16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4.25" x14ac:dyDescent="0.2">
      <c r="A64" s="158" t="s">
        <v>61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x14ac:dyDescent="0.2">
      <c r="A66" s="16" t="s">
        <v>62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x14ac:dyDescent="0.2">
      <c r="A67" s="16" t="s">
        <v>63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x14ac:dyDescent="0.2">
      <c r="A69" s="16" t="s">
        <v>64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x14ac:dyDescent="0.2">
      <c r="A70" s="16" t="s">
        <v>65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x14ac:dyDescent="0.2">
      <c r="A72" s="16" t="s">
        <v>66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x14ac:dyDescent="0.2">
      <c r="A73" s="16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x14ac:dyDescent="0.2">
      <c r="A74" s="16" t="s">
        <v>68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x14ac:dyDescent="0.2">
      <c r="A75" s="16" t="s">
        <v>69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x14ac:dyDescent="0.2">
      <c r="A76" s="16" t="s">
        <v>70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8" spans="1:16" ht="21.75" x14ac:dyDescent="0.2">
      <c r="A78" s="1"/>
      <c r="B78" s="2"/>
      <c r="C78" s="1"/>
      <c r="D78" s="2"/>
      <c r="E78" s="1"/>
      <c r="F78" s="2"/>
      <c r="G78" s="1"/>
      <c r="H78" s="1"/>
      <c r="I78" s="1"/>
      <c r="J78" s="2"/>
      <c r="K78" s="1"/>
      <c r="L78" s="3"/>
      <c r="M78" s="3"/>
      <c r="N78" s="4" t="s">
        <v>0</v>
      </c>
      <c r="O78" s="5" t="s">
        <v>1</v>
      </c>
      <c r="P78" s="6"/>
    </row>
    <row r="79" spans="1:16" ht="18" x14ac:dyDescent="0.25">
      <c r="A79" s="7"/>
      <c r="B79" s="8"/>
      <c r="C79" s="7"/>
      <c r="D79" s="8"/>
      <c r="E79" s="7"/>
      <c r="F79" s="8"/>
      <c r="G79" s="7"/>
      <c r="H79" s="7"/>
      <c r="I79" s="7"/>
      <c r="J79" s="8"/>
      <c r="K79" s="7"/>
      <c r="L79" s="3"/>
      <c r="M79" s="3"/>
      <c r="N79" s="4" t="s">
        <v>2</v>
      </c>
      <c r="O79" s="9"/>
      <c r="P79" s="6"/>
    </row>
    <row r="80" spans="1:16" ht="18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3"/>
      <c r="M80" s="3"/>
      <c r="N80" s="4" t="s">
        <v>3</v>
      </c>
      <c r="O80" s="9"/>
      <c r="P80" s="6"/>
    </row>
    <row r="81" spans="1:16" ht="18" x14ac:dyDescent="0.25">
      <c r="A81" s="7"/>
      <c r="B81" s="8"/>
      <c r="C81" s="7"/>
      <c r="D81" s="8"/>
      <c r="E81" s="7"/>
      <c r="F81" s="8"/>
      <c r="G81" s="7"/>
      <c r="H81" s="7"/>
      <c r="I81" s="11"/>
      <c r="J81" s="12"/>
      <c r="K81" s="11"/>
      <c r="L81" s="3"/>
      <c r="M81" s="3"/>
      <c r="N81" s="4" t="s">
        <v>4</v>
      </c>
      <c r="O81" s="9"/>
      <c r="P81" s="6"/>
    </row>
    <row r="82" spans="1:16" ht="15.75" x14ac:dyDescent="0.25">
      <c r="A82" s="3"/>
      <c r="B82" s="13"/>
      <c r="C82" s="14"/>
      <c r="D82" s="15"/>
      <c r="E82" s="14"/>
      <c r="F82" s="13"/>
      <c r="G82" s="3"/>
      <c r="H82" s="3"/>
      <c r="I82" s="3"/>
      <c r="J82" s="13"/>
      <c r="K82" s="3"/>
      <c r="L82" s="3"/>
      <c r="M82" s="3"/>
      <c r="N82" s="4" t="s">
        <v>5</v>
      </c>
      <c r="O82" s="5" t="s">
        <v>71</v>
      </c>
      <c r="P82" s="6"/>
    </row>
    <row r="83" spans="1:16" x14ac:dyDescent="0.2">
      <c r="A83" s="3"/>
      <c r="B83" s="13"/>
      <c r="C83" s="3"/>
      <c r="D83" s="13"/>
      <c r="E83" s="3"/>
      <c r="F83" s="13"/>
      <c r="G83" s="3"/>
      <c r="H83" s="3"/>
      <c r="I83" s="3"/>
      <c r="J83" s="13"/>
      <c r="K83" s="3"/>
      <c r="L83" s="3"/>
      <c r="M83" s="3"/>
      <c r="N83" s="4"/>
      <c r="O83" s="5"/>
      <c r="P83" s="6"/>
    </row>
    <row r="84" spans="1:16" x14ac:dyDescent="0.2">
      <c r="A84" s="3"/>
      <c r="B84" s="13"/>
      <c r="C84" s="3"/>
      <c r="D84" s="13"/>
      <c r="E84" s="3"/>
      <c r="F84" s="13"/>
      <c r="G84" s="3"/>
      <c r="H84" s="3"/>
      <c r="I84" s="3"/>
      <c r="J84" s="13"/>
      <c r="K84" s="3"/>
      <c r="L84" s="3"/>
      <c r="M84" s="3"/>
      <c r="N84" s="4" t="s">
        <v>7</v>
      </c>
      <c r="O84" s="5"/>
      <c r="P84" s="6"/>
    </row>
    <row r="85" spans="1:16" x14ac:dyDescent="0.2">
      <c r="A85" s="3"/>
      <c r="B85" s="13"/>
      <c r="C85" s="3"/>
      <c r="D85" s="13"/>
      <c r="E85" s="3"/>
      <c r="F85" s="13"/>
      <c r="G85" s="3"/>
      <c r="H85" s="3"/>
      <c r="I85" s="3"/>
      <c r="J85" s="13"/>
      <c r="K85" s="3"/>
      <c r="L85" s="3"/>
      <c r="M85" s="3"/>
      <c r="N85" s="16"/>
      <c r="O85" s="6"/>
      <c r="P85" s="6"/>
    </row>
    <row r="86" spans="1:1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6"/>
      <c r="M86" s="6"/>
      <c r="N86" s="6"/>
      <c r="O86" s="6"/>
      <c r="P86" s="6"/>
    </row>
    <row r="87" spans="1:16" ht="18" x14ac:dyDescent="0.25">
      <c r="A87" s="16"/>
      <c r="B87" s="17" t="s">
        <v>8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6"/>
    </row>
    <row r="88" spans="1:16" ht="18" x14ac:dyDescent="0.25">
      <c r="A88" s="16"/>
      <c r="B88" s="17" t="s">
        <v>9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6"/>
    </row>
    <row r="89" spans="1:1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6"/>
      <c r="M89" s="6"/>
      <c r="N89" s="6"/>
      <c r="O89" s="6"/>
      <c r="P89" s="6"/>
    </row>
    <row r="90" spans="1:1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6"/>
      <c r="M90" s="6"/>
      <c r="N90" s="6"/>
      <c r="O90" s="6"/>
      <c r="P90" s="6"/>
    </row>
    <row r="91" spans="1:16" ht="15.75" x14ac:dyDescent="0.2">
      <c r="A91" s="16"/>
      <c r="B91" s="18" t="s">
        <v>10</v>
      </c>
      <c r="C91" s="16"/>
      <c r="D91" s="19" t="s">
        <v>72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6"/>
    </row>
    <row r="92" spans="1:16" ht="12.75" customHeight="1" x14ac:dyDescent="0.25">
      <c r="A92" s="16"/>
      <c r="B92" s="20"/>
      <c r="C92" s="16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16"/>
    </row>
    <row r="93" spans="1:16" x14ac:dyDescent="0.2">
      <c r="A93" s="16"/>
      <c r="B93" s="22"/>
      <c r="C93" s="16"/>
      <c r="D93" s="23" t="s">
        <v>12</v>
      </c>
      <c r="E93" s="24"/>
      <c r="F93" s="25">
        <v>2000</v>
      </c>
      <c r="G93" s="24" t="s">
        <v>13</v>
      </c>
      <c r="H93" s="16"/>
      <c r="I93" s="16"/>
      <c r="J93" s="26"/>
      <c r="K93" s="16"/>
      <c r="L93" s="16"/>
      <c r="M93" s="16"/>
      <c r="N93" s="16"/>
      <c r="O93" s="16"/>
      <c r="P93" s="16"/>
    </row>
    <row r="94" spans="1:16" ht="12.75" customHeight="1" x14ac:dyDescent="0.2">
      <c r="A94" s="16"/>
      <c r="B94" s="27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x14ac:dyDescent="0.2">
      <c r="A95" s="16"/>
      <c r="B95" s="27"/>
      <c r="C95" s="16"/>
      <c r="D95" s="28"/>
      <c r="E95" s="28"/>
      <c r="F95" s="29" t="s">
        <v>14</v>
      </c>
      <c r="G95" s="30"/>
      <c r="H95" s="31"/>
      <c r="I95" s="16"/>
      <c r="J95" s="29" t="s">
        <v>15</v>
      </c>
      <c r="K95" s="30"/>
      <c r="L95" s="31"/>
      <c r="M95" s="16"/>
      <c r="N95" s="29" t="s">
        <v>16</v>
      </c>
      <c r="O95" s="31"/>
      <c r="P95" s="16"/>
    </row>
    <row r="96" spans="1:16" ht="12.75" customHeight="1" x14ac:dyDescent="0.2">
      <c r="A96" s="16"/>
      <c r="B96" s="27"/>
      <c r="C96" s="16"/>
      <c r="D96" s="32" t="s">
        <v>17</v>
      </c>
      <c r="E96" s="33"/>
      <c r="F96" s="34" t="s">
        <v>18</v>
      </c>
      <c r="G96" s="34" t="s">
        <v>19</v>
      </c>
      <c r="H96" s="35" t="s">
        <v>20</v>
      </c>
      <c r="I96" s="16"/>
      <c r="J96" s="34" t="s">
        <v>18</v>
      </c>
      <c r="K96" s="36" t="s">
        <v>19</v>
      </c>
      <c r="L96" s="35" t="s">
        <v>20</v>
      </c>
      <c r="M96" s="16"/>
      <c r="N96" s="37" t="s">
        <v>21</v>
      </c>
      <c r="O96" s="38" t="s">
        <v>22</v>
      </c>
      <c r="P96" s="16"/>
    </row>
    <row r="97" spans="1:16" x14ac:dyDescent="0.2">
      <c r="A97" s="16"/>
      <c r="B97" s="27"/>
      <c r="C97" s="16"/>
      <c r="D97" s="39"/>
      <c r="E97" s="33"/>
      <c r="F97" s="40" t="s">
        <v>23</v>
      </c>
      <c r="G97" s="40"/>
      <c r="H97" s="41" t="s">
        <v>23</v>
      </c>
      <c r="I97" s="16"/>
      <c r="J97" s="40" t="s">
        <v>23</v>
      </c>
      <c r="K97" s="41"/>
      <c r="L97" s="41" t="s">
        <v>23</v>
      </c>
      <c r="M97" s="16"/>
      <c r="N97" s="42"/>
      <c r="O97" s="43"/>
      <c r="P97" s="16"/>
    </row>
    <row r="98" spans="1:16" x14ac:dyDescent="0.2">
      <c r="A98" s="16"/>
      <c r="B98" s="44" t="s">
        <v>24</v>
      </c>
      <c r="C98" s="44"/>
      <c r="D98" s="45" t="s">
        <v>25</v>
      </c>
      <c r="E98" s="44"/>
      <c r="F98" s="46">
        <v>17.47</v>
      </c>
      <c r="G98" s="47">
        <v>1</v>
      </c>
      <c r="H98" s="48">
        <f>G98*F98</f>
        <v>17.47</v>
      </c>
      <c r="I98" s="49"/>
      <c r="J98" s="50">
        <v>24.53</v>
      </c>
      <c r="K98" s="51">
        <v>1</v>
      </c>
      <c r="L98" s="48">
        <f>K98*J98</f>
        <v>24.53</v>
      </c>
      <c r="M98" s="49"/>
      <c r="N98" s="52">
        <f>L98-H98</f>
        <v>7.0600000000000023</v>
      </c>
      <c r="O98" s="53">
        <f>IF((H98)=0,"",(N98/H98))</f>
        <v>0.40412135088723544</v>
      </c>
      <c r="P98" s="16"/>
    </row>
    <row r="99" spans="1:16" x14ac:dyDescent="0.2">
      <c r="A99" s="16"/>
      <c r="B99" s="44" t="s">
        <v>26</v>
      </c>
      <c r="C99" s="44"/>
      <c r="D99" s="45"/>
      <c r="E99" s="44"/>
      <c r="F99" s="46"/>
      <c r="G99" s="47">
        <v>1</v>
      </c>
      <c r="H99" s="48">
        <f t="shared" ref="H99:H106" si="8">G99*F99</f>
        <v>0</v>
      </c>
      <c r="I99" s="49"/>
      <c r="J99" s="50"/>
      <c r="K99" s="51">
        <v>1</v>
      </c>
      <c r="L99" s="48">
        <f>K99*J99</f>
        <v>0</v>
      </c>
      <c r="M99" s="49"/>
      <c r="N99" s="52">
        <f>L99-H99</f>
        <v>0</v>
      </c>
      <c r="O99" s="53" t="str">
        <f>IF((H99)=0,"",(N99/H99))</f>
        <v/>
      </c>
      <c r="P99" s="16"/>
    </row>
    <row r="100" spans="1:16" x14ac:dyDescent="0.2">
      <c r="A100" s="16"/>
      <c r="B100" s="44" t="s">
        <v>27</v>
      </c>
      <c r="C100" s="44"/>
      <c r="D100" s="45" t="s">
        <v>28</v>
      </c>
      <c r="E100" s="44"/>
      <c r="F100" s="46">
        <v>1.5100000000000001E-2</v>
      </c>
      <c r="G100" s="47">
        <v>2000</v>
      </c>
      <c r="H100" s="48">
        <f t="shared" si="8"/>
        <v>30.200000000000003</v>
      </c>
      <c r="I100" s="49"/>
      <c r="J100" s="50">
        <v>1.67E-2</v>
      </c>
      <c r="K100" s="47">
        <v>2000</v>
      </c>
      <c r="L100" s="48">
        <f t="shared" ref="L100:L106" si="9">K100*J100</f>
        <v>33.4</v>
      </c>
      <c r="M100" s="49"/>
      <c r="N100" s="52">
        <f t="shared" ref="N100:N136" si="10">L100-H100</f>
        <v>3.1999999999999957</v>
      </c>
      <c r="O100" s="53">
        <f t="shared" ref="O100:O107" si="11">IF((H100)=0,"",(N100/H100))</f>
        <v>0.1059602649006621</v>
      </c>
      <c r="P100" s="16"/>
    </row>
    <row r="101" spans="1:16" x14ac:dyDescent="0.2">
      <c r="A101" s="16"/>
      <c r="B101" s="44" t="s">
        <v>29</v>
      </c>
      <c r="C101" s="44"/>
      <c r="D101" s="45" t="s">
        <v>25</v>
      </c>
      <c r="E101" s="44"/>
      <c r="F101" s="46">
        <v>4.6500000000000004</v>
      </c>
      <c r="G101" s="47">
        <v>1</v>
      </c>
      <c r="H101" s="48">
        <f t="shared" si="8"/>
        <v>4.6500000000000004</v>
      </c>
      <c r="I101" s="49"/>
      <c r="J101" s="50">
        <v>0</v>
      </c>
      <c r="K101" s="47">
        <v>1</v>
      </c>
      <c r="L101" s="48">
        <f t="shared" si="9"/>
        <v>0</v>
      </c>
      <c r="M101" s="49"/>
      <c r="N101" s="52">
        <f t="shared" si="10"/>
        <v>-4.6500000000000004</v>
      </c>
      <c r="O101" s="53">
        <f t="shared" si="11"/>
        <v>-1</v>
      </c>
      <c r="P101" s="16"/>
    </row>
    <row r="102" spans="1:16" x14ac:dyDescent="0.2">
      <c r="A102" s="16"/>
      <c r="B102" s="44" t="s">
        <v>30</v>
      </c>
      <c r="C102" s="44"/>
      <c r="D102" s="45" t="s">
        <v>28</v>
      </c>
      <c r="E102" s="44"/>
      <c r="F102" s="46">
        <v>0</v>
      </c>
      <c r="G102" s="47">
        <v>2000</v>
      </c>
      <c r="H102" s="48">
        <f t="shared" si="8"/>
        <v>0</v>
      </c>
      <c r="I102" s="49"/>
      <c r="J102" s="50">
        <v>0</v>
      </c>
      <c r="K102" s="47">
        <v>2000</v>
      </c>
      <c r="L102" s="48">
        <f t="shared" si="9"/>
        <v>0</v>
      </c>
      <c r="M102" s="49"/>
      <c r="N102" s="52">
        <f t="shared" si="10"/>
        <v>0</v>
      </c>
      <c r="O102" s="53" t="str">
        <f t="shared" si="11"/>
        <v/>
      </c>
      <c r="P102" s="16"/>
    </row>
    <row r="103" spans="1:16" x14ac:dyDescent="0.2">
      <c r="A103" s="16"/>
      <c r="B103" s="54" t="s">
        <v>31</v>
      </c>
      <c r="C103" s="44"/>
      <c r="D103" s="45" t="s">
        <v>28</v>
      </c>
      <c r="E103" s="44"/>
      <c r="F103" s="46">
        <v>0</v>
      </c>
      <c r="G103" s="47">
        <v>2000</v>
      </c>
      <c r="H103" s="48">
        <f t="shared" si="8"/>
        <v>0</v>
      </c>
      <c r="I103" s="49"/>
      <c r="J103" s="50">
        <v>0</v>
      </c>
      <c r="K103" s="47">
        <v>2000</v>
      </c>
      <c r="L103" s="48">
        <f t="shared" si="9"/>
        <v>0</v>
      </c>
      <c r="M103" s="49"/>
      <c r="N103" s="52">
        <f t="shared" si="10"/>
        <v>0</v>
      </c>
      <c r="O103" s="53" t="str">
        <f t="shared" si="11"/>
        <v/>
      </c>
      <c r="P103" s="16"/>
    </row>
    <row r="104" spans="1:16" x14ac:dyDescent="0.2">
      <c r="A104" s="16"/>
      <c r="B104" s="54" t="s">
        <v>32</v>
      </c>
      <c r="C104" s="44"/>
      <c r="D104" s="45" t="s">
        <v>25</v>
      </c>
      <c r="E104" s="44"/>
      <c r="F104" s="46">
        <v>0.79</v>
      </c>
      <c r="G104" s="47">
        <v>1</v>
      </c>
      <c r="H104" s="48">
        <f t="shared" si="8"/>
        <v>0.79</v>
      </c>
      <c r="I104" s="49"/>
      <c r="J104" s="50">
        <v>0.79</v>
      </c>
      <c r="K104" s="47">
        <v>1</v>
      </c>
      <c r="L104" s="48">
        <f t="shared" si="9"/>
        <v>0.79</v>
      </c>
      <c r="M104" s="49"/>
      <c r="N104" s="52">
        <f t="shared" si="10"/>
        <v>0</v>
      </c>
      <c r="O104" s="53">
        <f t="shared" si="11"/>
        <v>0</v>
      </c>
      <c r="P104" s="16"/>
    </row>
    <row r="105" spans="1:16" x14ac:dyDescent="0.2">
      <c r="A105" s="16"/>
      <c r="B105" s="54" t="s">
        <v>33</v>
      </c>
      <c r="C105" s="44"/>
      <c r="D105" s="45" t="s">
        <v>28</v>
      </c>
      <c r="E105" s="44"/>
      <c r="F105" s="46">
        <v>-1E-4</v>
      </c>
      <c r="G105" s="47">
        <v>2000</v>
      </c>
      <c r="H105" s="48">
        <f t="shared" si="8"/>
        <v>-0.2</v>
      </c>
      <c r="I105" s="49"/>
      <c r="J105" s="50">
        <v>-1E-4</v>
      </c>
      <c r="K105" s="47">
        <v>2000</v>
      </c>
      <c r="L105" s="48">
        <f t="shared" si="9"/>
        <v>-0.2</v>
      </c>
      <c r="M105" s="49"/>
      <c r="N105" s="52">
        <f t="shared" si="10"/>
        <v>0</v>
      </c>
      <c r="O105" s="53">
        <f t="shared" si="11"/>
        <v>0</v>
      </c>
      <c r="P105" s="16"/>
    </row>
    <row r="106" spans="1:16" x14ac:dyDescent="0.2">
      <c r="A106" s="16"/>
      <c r="B106" s="54" t="s">
        <v>34</v>
      </c>
      <c r="C106" s="44"/>
      <c r="D106" s="45" t="s">
        <v>25</v>
      </c>
      <c r="E106" s="44"/>
      <c r="F106" s="46">
        <v>0</v>
      </c>
      <c r="G106" s="47">
        <v>1</v>
      </c>
      <c r="H106" s="48">
        <f t="shared" si="8"/>
        <v>0</v>
      </c>
      <c r="I106" s="49"/>
      <c r="J106" s="50">
        <v>0.79</v>
      </c>
      <c r="K106" s="47">
        <v>1</v>
      </c>
      <c r="L106" s="48">
        <f t="shared" si="9"/>
        <v>0.79</v>
      </c>
      <c r="M106" s="49"/>
      <c r="N106" s="52">
        <f t="shared" si="10"/>
        <v>0.79</v>
      </c>
      <c r="O106" s="53" t="str">
        <f t="shared" si="11"/>
        <v/>
      </c>
      <c r="P106" s="16"/>
    </row>
    <row r="107" spans="1:16" x14ac:dyDescent="0.2">
      <c r="A107" s="16"/>
      <c r="B107" s="55" t="s">
        <v>35</v>
      </c>
      <c r="C107" s="56"/>
      <c r="D107" s="57"/>
      <c r="E107" s="56"/>
      <c r="F107" s="58"/>
      <c r="G107" s="59"/>
      <c r="H107" s="60">
        <f>SUM(H98:H106)</f>
        <v>52.91</v>
      </c>
      <c r="I107" s="61"/>
      <c r="J107" s="62"/>
      <c r="K107" s="63"/>
      <c r="L107" s="60">
        <f>SUM(L98:L106)</f>
        <v>59.309999999999995</v>
      </c>
      <c r="M107" s="61"/>
      <c r="N107" s="64">
        <f t="shared" si="10"/>
        <v>6.3999999999999986</v>
      </c>
      <c r="O107" s="65">
        <f t="shared" si="11"/>
        <v>0.12096012096012095</v>
      </c>
      <c r="P107" s="16"/>
    </row>
    <row r="108" spans="1:16" ht="51" x14ac:dyDescent="0.2">
      <c r="A108" s="16"/>
      <c r="B108" s="66" t="s">
        <v>36</v>
      </c>
      <c r="C108" s="44"/>
      <c r="D108" s="45" t="s">
        <v>28</v>
      </c>
      <c r="E108" s="44"/>
      <c r="F108" s="46">
        <v>-6.3E-3</v>
      </c>
      <c r="G108" s="47">
        <v>2000</v>
      </c>
      <c r="H108" s="48">
        <f>G108*F108</f>
        <v>-12.6</v>
      </c>
      <c r="I108" s="49"/>
      <c r="J108" s="50">
        <v>-6.3E-3</v>
      </c>
      <c r="K108" s="47">
        <v>2000</v>
      </c>
      <c r="L108" s="48">
        <f t="shared" ref="L108:L111" si="12">K108*J108</f>
        <v>-12.6</v>
      </c>
      <c r="M108" s="49"/>
      <c r="N108" s="52">
        <f t="shared" si="10"/>
        <v>0</v>
      </c>
      <c r="O108" s="53">
        <f>IF((H108)=0,"",(N108/H108))</f>
        <v>0</v>
      </c>
      <c r="P108" s="16"/>
    </row>
    <row r="109" spans="1:16" ht="51" x14ac:dyDescent="0.2">
      <c r="A109" s="16"/>
      <c r="B109" s="66" t="s">
        <v>37</v>
      </c>
      <c r="C109" s="44"/>
      <c r="D109" s="45" t="s">
        <v>28</v>
      </c>
      <c r="E109" s="44"/>
      <c r="F109" s="46">
        <v>0</v>
      </c>
      <c r="G109" s="47">
        <v>2000</v>
      </c>
      <c r="H109" s="48">
        <f>G109*F109</f>
        <v>0</v>
      </c>
      <c r="I109" s="49"/>
      <c r="J109" s="50">
        <v>0</v>
      </c>
      <c r="K109" s="47">
        <v>2000</v>
      </c>
      <c r="L109" s="48">
        <f t="shared" si="12"/>
        <v>0</v>
      </c>
      <c r="M109" s="49"/>
      <c r="N109" s="52">
        <f t="shared" si="10"/>
        <v>0</v>
      </c>
      <c r="O109" s="53" t="str">
        <f>IF((H109)=0,"",(N109/H109))</f>
        <v/>
      </c>
      <c r="P109" s="16"/>
    </row>
    <row r="110" spans="1:16" x14ac:dyDescent="0.2">
      <c r="A110" s="16"/>
      <c r="B110" s="67" t="s">
        <v>38</v>
      </c>
      <c r="C110" s="44"/>
      <c r="D110" s="45" t="s">
        <v>28</v>
      </c>
      <c r="E110" s="44"/>
      <c r="F110" s="46">
        <v>0</v>
      </c>
      <c r="G110" s="47">
        <v>2000</v>
      </c>
      <c r="H110" s="48">
        <f>G110*F110</f>
        <v>0</v>
      </c>
      <c r="I110" s="49"/>
      <c r="J110" s="50">
        <v>0</v>
      </c>
      <c r="K110" s="47">
        <v>2000</v>
      </c>
      <c r="L110" s="48">
        <f t="shared" si="12"/>
        <v>0</v>
      </c>
      <c r="M110" s="49"/>
      <c r="N110" s="52">
        <f t="shared" si="10"/>
        <v>0</v>
      </c>
      <c r="O110" s="53" t="str">
        <f>IF((H110)=0,"",(N110/H110))</f>
        <v/>
      </c>
      <c r="P110" s="16"/>
    </row>
    <row r="111" spans="1:16" x14ac:dyDescent="0.2">
      <c r="A111" s="16"/>
      <c r="B111" s="67" t="s">
        <v>39</v>
      </c>
      <c r="C111" s="44"/>
      <c r="D111" s="45"/>
      <c r="E111" s="44"/>
      <c r="F111" s="68"/>
      <c r="G111" s="69"/>
      <c r="H111" s="70"/>
      <c r="I111" s="49"/>
      <c r="J111" s="50"/>
      <c r="K111" s="47">
        <v>2000</v>
      </c>
      <c r="L111" s="48">
        <f t="shared" si="12"/>
        <v>0</v>
      </c>
      <c r="M111" s="49"/>
      <c r="N111" s="52">
        <f t="shared" si="10"/>
        <v>0</v>
      </c>
      <c r="O111" s="53"/>
      <c r="P111" s="16"/>
    </row>
    <row r="112" spans="1:16" ht="25.5" x14ac:dyDescent="0.2">
      <c r="A112" s="16"/>
      <c r="B112" s="71" t="s">
        <v>40</v>
      </c>
      <c r="C112" s="72"/>
      <c r="D112" s="72"/>
      <c r="E112" s="72"/>
      <c r="F112" s="73"/>
      <c r="G112" s="74"/>
      <c r="H112" s="75">
        <f>SUM(H107:H111)</f>
        <v>40.309999999999995</v>
      </c>
      <c r="I112" s="61"/>
      <c r="J112" s="74"/>
      <c r="K112" s="76"/>
      <c r="L112" s="75">
        <f>SUM(L107:L111)</f>
        <v>46.709999999999994</v>
      </c>
      <c r="M112" s="61"/>
      <c r="N112" s="64">
        <f t="shared" si="10"/>
        <v>6.3999999999999986</v>
      </c>
      <c r="O112" s="65">
        <f t="shared" ref="O112:O136" si="13">IF((H112)=0,"",(N112/H112))</f>
        <v>0.1587695360952617</v>
      </c>
      <c r="P112" s="16"/>
    </row>
    <row r="113" spans="1:16" x14ac:dyDescent="0.2">
      <c r="A113" s="16"/>
      <c r="B113" s="49" t="s">
        <v>41</v>
      </c>
      <c r="C113" s="49"/>
      <c r="D113" s="77" t="s">
        <v>28</v>
      </c>
      <c r="E113" s="49"/>
      <c r="F113" s="50">
        <v>6.8999999999999999E-3</v>
      </c>
      <c r="G113" s="78">
        <v>2070</v>
      </c>
      <c r="H113" s="48">
        <f>G113*F113</f>
        <v>14.282999999999999</v>
      </c>
      <c r="I113" s="49"/>
      <c r="J113" s="50">
        <v>7.3000000000000001E-3</v>
      </c>
      <c r="K113" s="79">
        <v>2078.6870020319152</v>
      </c>
      <c r="L113" s="48">
        <f>K113*J113</f>
        <v>15.17441511483298</v>
      </c>
      <c r="M113" s="49"/>
      <c r="N113" s="52">
        <f t="shared" si="10"/>
        <v>0.89141511483298075</v>
      </c>
      <c r="O113" s="53">
        <f t="shared" si="13"/>
        <v>6.2410916112370006E-2</v>
      </c>
      <c r="P113" s="16"/>
    </row>
    <row r="114" spans="1:16" ht="25.5" x14ac:dyDescent="0.2">
      <c r="A114" s="16"/>
      <c r="B114" s="80" t="s">
        <v>42</v>
      </c>
      <c r="C114" s="49"/>
      <c r="D114" s="77" t="s">
        <v>28</v>
      </c>
      <c r="E114" s="49"/>
      <c r="F114" s="50">
        <v>4.7999999999999996E-3</v>
      </c>
      <c r="G114" s="78">
        <v>2070</v>
      </c>
      <c r="H114" s="48">
        <f>G114*F114</f>
        <v>9.9359999999999999</v>
      </c>
      <c r="I114" s="49"/>
      <c r="J114" s="50">
        <v>5.3E-3</v>
      </c>
      <c r="K114" s="79">
        <v>2078.6870020319152</v>
      </c>
      <c r="L114" s="48">
        <f>K114*J114</f>
        <v>11.017041110769151</v>
      </c>
      <c r="M114" s="49"/>
      <c r="N114" s="52">
        <f t="shared" si="10"/>
        <v>1.0810411107691511</v>
      </c>
      <c r="O114" s="53">
        <f t="shared" si="13"/>
        <v>0.10880043385357802</v>
      </c>
      <c r="P114" s="16"/>
    </row>
    <row r="115" spans="1:16" ht="25.5" x14ac:dyDescent="0.2">
      <c r="A115" s="16"/>
      <c r="B115" s="71" t="s">
        <v>43</v>
      </c>
      <c r="C115" s="56"/>
      <c r="D115" s="56"/>
      <c r="E115" s="56"/>
      <c r="F115" s="81"/>
      <c r="G115" s="74"/>
      <c r="H115" s="75">
        <f>SUM(H112:H114)</f>
        <v>64.528999999999996</v>
      </c>
      <c r="I115" s="82"/>
      <c r="J115" s="83"/>
      <c r="K115" s="84"/>
      <c r="L115" s="75">
        <f>SUM(L112:L114)</f>
        <v>72.901456225602132</v>
      </c>
      <c r="M115" s="82"/>
      <c r="N115" s="64">
        <f t="shared" si="10"/>
        <v>8.3724562256021358</v>
      </c>
      <c r="O115" s="65">
        <f t="shared" si="13"/>
        <v>0.12974718693303997</v>
      </c>
      <c r="P115" s="16"/>
    </row>
    <row r="116" spans="1:16" ht="25.5" x14ac:dyDescent="0.2">
      <c r="A116" s="16"/>
      <c r="B116" s="85" t="s">
        <v>44</v>
      </c>
      <c r="C116" s="44"/>
      <c r="D116" s="45" t="s">
        <v>28</v>
      </c>
      <c r="E116" s="44"/>
      <c r="F116" s="86">
        <v>5.1999999999999998E-3</v>
      </c>
      <c r="G116" s="78">
        <v>2070</v>
      </c>
      <c r="H116" s="87">
        <f t="shared" ref="H116:H124" si="14">G116*F116</f>
        <v>10.763999999999999</v>
      </c>
      <c r="I116" s="49"/>
      <c r="J116" s="88">
        <v>5.1999999999999998E-3</v>
      </c>
      <c r="K116" s="79">
        <v>2078.6870020319152</v>
      </c>
      <c r="L116" s="87">
        <f t="shared" ref="L116:L124" si="15">K116*J116</f>
        <v>10.809172410565958</v>
      </c>
      <c r="M116" s="49"/>
      <c r="N116" s="52">
        <f t="shared" si="10"/>
        <v>4.5172410565958998E-2</v>
      </c>
      <c r="O116" s="89">
        <f t="shared" si="13"/>
        <v>4.1966193390894652E-3</v>
      </c>
      <c r="P116" s="16"/>
    </row>
    <row r="117" spans="1:16" ht="25.5" x14ac:dyDescent="0.2">
      <c r="A117" s="16"/>
      <c r="B117" s="85" t="s">
        <v>45</v>
      </c>
      <c r="C117" s="44"/>
      <c r="D117" s="45" t="s">
        <v>28</v>
      </c>
      <c r="E117" s="44"/>
      <c r="F117" s="86">
        <v>1.2999999999999999E-3</v>
      </c>
      <c r="G117" s="78">
        <v>2070</v>
      </c>
      <c r="H117" s="87">
        <f t="shared" si="14"/>
        <v>2.6909999999999998</v>
      </c>
      <c r="I117" s="49"/>
      <c r="J117" s="88">
        <v>1.2999999999999999E-3</v>
      </c>
      <c r="K117" s="79">
        <v>2078.6870020319152</v>
      </c>
      <c r="L117" s="87">
        <f t="shared" si="15"/>
        <v>2.7022931026414896</v>
      </c>
      <c r="M117" s="49"/>
      <c r="N117" s="52">
        <f t="shared" si="10"/>
        <v>1.129310264148975E-2</v>
      </c>
      <c r="O117" s="89">
        <f t="shared" si="13"/>
        <v>4.1966193390894652E-3</v>
      </c>
      <c r="P117" s="16"/>
    </row>
    <row r="118" spans="1:16" x14ac:dyDescent="0.2">
      <c r="A118" s="16"/>
      <c r="B118" s="44" t="s">
        <v>46</v>
      </c>
      <c r="C118" s="44"/>
      <c r="D118" s="45"/>
      <c r="E118" s="44"/>
      <c r="F118" s="86"/>
      <c r="G118" s="47">
        <v>1</v>
      </c>
      <c r="H118" s="87">
        <f t="shared" si="14"/>
        <v>0</v>
      </c>
      <c r="I118" s="49"/>
      <c r="J118" s="88"/>
      <c r="K118" s="51">
        <v>1</v>
      </c>
      <c r="L118" s="87">
        <f t="shared" si="15"/>
        <v>0</v>
      </c>
      <c r="M118" s="49"/>
      <c r="N118" s="52">
        <f t="shared" si="10"/>
        <v>0</v>
      </c>
      <c r="O118" s="89" t="str">
        <f t="shared" si="13"/>
        <v/>
      </c>
      <c r="P118" s="16"/>
    </row>
    <row r="119" spans="1:16" x14ac:dyDescent="0.2">
      <c r="A119" s="16"/>
      <c r="B119" s="44" t="s">
        <v>47</v>
      </c>
      <c r="C119" s="44"/>
      <c r="D119" s="45" t="s">
        <v>28</v>
      </c>
      <c r="E119" s="44"/>
      <c r="F119" s="86">
        <v>7.0000000000000001E-3</v>
      </c>
      <c r="G119" s="78">
        <v>2000</v>
      </c>
      <c r="H119" s="87">
        <f t="shared" si="14"/>
        <v>14</v>
      </c>
      <c r="I119" s="49"/>
      <c r="J119" s="88">
        <v>7.0000000000000001E-3</v>
      </c>
      <c r="K119" s="79">
        <v>2000</v>
      </c>
      <c r="L119" s="87">
        <f t="shared" si="15"/>
        <v>14</v>
      </c>
      <c r="M119" s="49"/>
      <c r="N119" s="52">
        <f t="shared" si="10"/>
        <v>0</v>
      </c>
      <c r="O119" s="89">
        <f t="shared" si="13"/>
        <v>0</v>
      </c>
      <c r="P119" s="16"/>
    </row>
    <row r="120" spans="1:16" x14ac:dyDescent="0.2">
      <c r="A120" s="16"/>
      <c r="B120" s="67" t="s">
        <v>48</v>
      </c>
      <c r="C120" s="44"/>
      <c r="D120" s="45" t="s">
        <v>28</v>
      </c>
      <c r="E120" s="44"/>
      <c r="F120" s="90">
        <v>7.4999999999999997E-2</v>
      </c>
      <c r="G120" s="78">
        <f>IF($G$116&gt;=750,750,$G$116)</f>
        <v>750</v>
      </c>
      <c r="H120" s="87">
        <f>G120*F120</f>
        <v>56.25</v>
      </c>
      <c r="I120" s="49"/>
      <c r="J120" s="86">
        <v>7.4999999999999997E-2</v>
      </c>
      <c r="K120" s="78">
        <f>IF($K$116&gt;=750,750,$K$116)</f>
        <v>750</v>
      </c>
      <c r="L120" s="87">
        <f>K120*J120</f>
        <v>56.25</v>
      </c>
      <c r="M120" s="49"/>
      <c r="N120" s="52">
        <f t="shared" si="10"/>
        <v>0</v>
      </c>
      <c r="O120" s="89">
        <f t="shared" si="13"/>
        <v>0</v>
      </c>
      <c r="P120" s="16"/>
    </row>
    <row r="121" spans="1:16" ht="12.75" customHeight="1" x14ac:dyDescent="0.2">
      <c r="A121" s="16"/>
      <c r="B121" s="67" t="s">
        <v>49</v>
      </c>
      <c r="C121" s="44"/>
      <c r="D121" s="45" t="s">
        <v>28</v>
      </c>
      <c r="E121" s="44"/>
      <c r="F121" s="90">
        <v>8.7999999999999995E-2</v>
      </c>
      <c r="G121" s="78">
        <f>IF($G$116&gt;=750,$G$116-750,0)</f>
        <v>1320</v>
      </c>
      <c r="H121" s="87">
        <f>G121*F121</f>
        <v>116.16</v>
      </c>
      <c r="I121" s="49"/>
      <c r="J121" s="86">
        <v>8.7999999999999995E-2</v>
      </c>
      <c r="K121" s="78">
        <f>IF($K$116&gt;=750,$K$116-750,0)</f>
        <v>1328.6870020319152</v>
      </c>
      <c r="L121" s="87">
        <f>K121*J121</f>
        <v>116.92445617880853</v>
      </c>
      <c r="M121" s="49"/>
      <c r="N121" s="52">
        <f t="shared" si="10"/>
        <v>0.76445617880852978</v>
      </c>
      <c r="O121" s="89">
        <f t="shared" si="13"/>
        <v>6.5810621453902358E-3</v>
      </c>
      <c r="P121" s="16"/>
    </row>
    <row r="122" spans="1:16" ht="13.5" customHeight="1" x14ac:dyDescent="0.2">
      <c r="A122" s="16"/>
      <c r="B122" s="67" t="s">
        <v>50</v>
      </c>
      <c r="C122" s="44"/>
      <c r="D122" s="45" t="s">
        <v>28</v>
      </c>
      <c r="E122" s="44"/>
      <c r="F122" s="90">
        <v>6.5000000000000002E-2</v>
      </c>
      <c r="G122" s="91">
        <v>1324.8</v>
      </c>
      <c r="H122" s="87">
        <f t="shared" si="14"/>
        <v>86.111999999999995</v>
      </c>
      <c r="I122" s="49"/>
      <c r="J122" s="86">
        <v>6.5000000000000002E-2</v>
      </c>
      <c r="K122" s="91">
        <v>1330.3596813004258</v>
      </c>
      <c r="L122" s="87">
        <f t="shared" si="15"/>
        <v>86.473379284527681</v>
      </c>
      <c r="M122" s="49"/>
      <c r="N122" s="52">
        <f t="shared" si="10"/>
        <v>0.3613792845276862</v>
      </c>
      <c r="O122" s="89">
        <f t="shared" si="13"/>
        <v>4.19661933908963E-3</v>
      </c>
      <c r="P122" s="16"/>
    </row>
    <row r="123" spans="1:16" x14ac:dyDescent="0.2">
      <c r="A123" s="16"/>
      <c r="B123" s="67" t="s">
        <v>51</v>
      </c>
      <c r="C123" s="44"/>
      <c r="D123" s="45" t="s">
        <v>28</v>
      </c>
      <c r="E123" s="44"/>
      <c r="F123" s="90">
        <v>0.1</v>
      </c>
      <c r="G123" s="91">
        <v>372.59999999999997</v>
      </c>
      <c r="H123" s="87">
        <f t="shared" si="14"/>
        <v>37.26</v>
      </c>
      <c r="I123" s="49"/>
      <c r="J123" s="86">
        <v>0.1</v>
      </c>
      <c r="K123" s="91">
        <v>374.1636603657447</v>
      </c>
      <c r="L123" s="87">
        <f t="shared" si="15"/>
        <v>37.416366036574473</v>
      </c>
      <c r="M123" s="49"/>
      <c r="N123" s="52">
        <f t="shared" si="10"/>
        <v>0.15636603657447523</v>
      </c>
      <c r="O123" s="89">
        <f t="shared" si="13"/>
        <v>4.1966193390895129E-3</v>
      </c>
      <c r="P123" s="16"/>
    </row>
    <row r="124" spans="1:16" ht="13.5" thickBot="1" x14ac:dyDescent="0.25">
      <c r="A124" s="16"/>
      <c r="B124" s="27" t="s">
        <v>52</v>
      </c>
      <c r="C124" s="44"/>
      <c r="D124" s="45" t="s">
        <v>28</v>
      </c>
      <c r="E124" s="44"/>
      <c r="F124" s="90">
        <v>0.11700000000000001</v>
      </c>
      <c r="G124" s="91">
        <v>372.59999999999997</v>
      </c>
      <c r="H124" s="87">
        <f t="shared" si="14"/>
        <v>43.594200000000001</v>
      </c>
      <c r="I124" s="49"/>
      <c r="J124" s="86">
        <v>0.11700000000000001</v>
      </c>
      <c r="K124" s="91">
        <v>374.1636603657447</v>
      </c>
      <c r="L124" s="87">
        <f t="shared" si="15"/>
        <v>43.777148262792132</v>
      </c>
      <c r="M124" s="49"/>
      <c r="N124" s="52">
        <f t="shared" si="10"/>
        <v>0.18294826279213083</v>
      </c>
      <c r="O124" s="89">
        <f t="shared" si="13"/>
        <v>4.1966193390893932E-3</v>
      </c>
      <c r="P124" s="16"/>
    </row>
    <row r="125" spans="1:16" ht="12.75" customHeight="1" thickBot="1" x14ac:dyDescent="0.25">
      <c r="A125" s="16"/>
      <c r="B125" s="92"/>
      <c r="C125" s="93"/>
      <c r="D125" s="94"/>
      <c r="E125" s="93"/>
      <c r="F125" s="95"/>
      <c r="G125" s="96"/>
      <c r="H125" s="97"/>
      <c r="I125" s="98"/>
      <c r="J125" s="95"/>
      <c r="K125" s="99"/>
      <c r="L125" s="97"/>
      <c r="M125" s="98"/>
      <c r="N125" s="100"/>
      <c r="O125" s="101"/>
      <c r="P125" s="16"/>
    </row>
    <row r="126" spans="1:16" ht="13.5" customHeight="1" x14ac:dyDescent="0.2">
      <c r="A126" s="16"/>
      <c r="B126" s="102" t="s">
        <v>53</v>
      </c>
      <c r="C126" s="44"/>
      <c r="D126" s="44"/>
      <c r="E126" s="44"/>
      <c r="F126" s="103"/>
      <c r="G126" s="104"/>
      <c r="H126" s="105">
        <f>SUM(H115:H121)</f>
        <v>264.39400000000001</v>
      </c>
      <c r="I126" s="106"/>
      <c r="J126" s="107"/>
      <c r="K126" s="107"/>
      <c r="L126" s="108">
        <f>SUM(L115:L121)</f>
        <v>273.58737791761814</v>
      </c>
      <c r="M126" s="109"/>
      <c r="N126" s="110">
        <f t="shared" si="10"/>
        <v>9.1933779176181361</v>
      </c>
      <c r="O126" s="111">
        <f t="shared" si="13"/>
        <v>3.4771507362565471E-2</v>
      </c>
      <c r="P126" s="16"/>
    </row>
    <row r="127" spans="1:16" ht="12.75" customHeight="1" x14ac:dyDescent="0.2">
      <c r="A127" s="16"/>
      <c r="B127" s="112" t="s">
        <v>54</v>
      </c>
      <c r="C127" s="44"/>
      <c r="D127" s="44"/>
      <c r="E127" s="44"/>
      <c r="F127" s="113">
        <v>0.13</v>
      </c>
      <c r="G127" s="104"/>
      <c r="H127" s="114">
        <f>H126*F127</f>
        <v>34.371220000000001</v>
      </c>
      <c r="I127" s="115"/>
      <c r="J127" s="116">
        <v>0.13</v>
      </c>
      <c r="K127" s="117"/>
      <c r="L127" s="118">
        <f>L126*J127</f>
        <v>35.566359129290362</v>
      </c>
      <c r="M127" s="119"/>
      <c r="N127" s="120">
        <f t="shared" si="10"/>
        <v>1.1951391292903608</v>
      </c>
      <c r="O127" s="121">
        <f t="shared" si="13"/>
        <v>3.4771507362565561E-2</v>
      </c>
      <c r="P127" s="16"/>
    </row>
    <row r="128" spans="1:16" ht="13.5" customHeight="1" x14ac:dyDescent="0.2">
      <c r="A128" s="16"/>
      <c r="B128" s="122" t="s">
        <v>55</v>
      </c>
      <c r="C128" s="44"/>
      <c r="D128" s="44"/>
      <c r="E128" s="44"/>
      <c r="F128" s="123"/>
      <c r="G128" s="124"/>
      <c r="H128" s="114">
        <f>H126+H127</f>
        <v>298.76522</v>
      </c>
      <c r="I128" s="115"/>
      <c r="J128" s="115"/>
      <c r="K128" s="115"/>
      <c r="L128" s="118">
        <f>L126+L127</f>
        <v>309.15373704690853</v>
      </c>
      <c r="M128" s="119"/>
      <c r="N128" s="120">
        <f t="shared" si="10"/>
        <v>10.388517046908532</v>
      </c>
      <c r="O128" s="121">
        <f t="shared" si="13"/>
        <v>3.4771507362565603E-2</v>
      </c>
      <c r="P128" s="16"/>
    </row>
    <row r="129" spans="1:16" ht="12.75" customHeight="1" x14ac:dyDescent="0.2">
      <c r="A129" s="16"/>
      <c r="B129" s="125" t="s">
        <v>56</v>
      </c>
      <c r="C129" s="125"/>
      <c r="D129" s="125"/>
      <c r="E129" s="44"/>
      <c r="F129" s="123"/>
      <c r="G129" s="124"/>
      <c r="H129" s="126">
        <f>ROUND(-H128*10%,2)</f>
        <v>-29.88</v>
      </c>
      <c r="I129" s="115"/>
      <c r="J129" s="115"/>
      <c r="K129" s="115"/>
      <c r="L129" s="127">
        <f>ROUND(-L128*10%,2)</f>
        <v>-30.92</v>
      </c>
      <c r="M129" s="119"/>
      <c r="N129" s="128">
        <f t="shared" si="10"/>
        <v>-1.0400000000000027</v>
      </c>
      <c r="O129" s="129">
        <f t="shared" si="13"/>
        <v>3.4805890227577067E-2</v>
      </c>
      <c r="P129" s="16"/>
    </row>
    <row r="130" spans="1:16" ht="13.5" customHeight="1" thickBot="1" x14ac:dyDescent="0.25">
      <c r="A130" s="16"/>
      <c r="B130" s="130" t="s">
        <v>57</v>
      </c>
      <c r="C130" s="130"/>
      <c r="D130" s="130"/>
      <c r="E130" s="131"/>
      <c r="F130" s="132"/>
      <c r="G130" s="133"/>
      <c r="H130" s="134">
        <f>SUM(H128:H129)</f>
        <v>268.88522</v>
      </c>
      <c r="I130" s="135"/>
      <c r="J130" s="135"/>
      <c r="K130" s="135"/>
      <c r="L130" s="136">
        <f>SUM(L128:L129)</f>
        <v>278.23373704690852</v>
      </c>
      <c r="M130" s="137"/>
      <c r="N130" s="138">
        <f t="shared" si="10"/>
        <v>9.3485170469085119</v>
      </c>
      <c r="O130" s="139">
        <f t="shared" si="13"/>
        <v>3.4767686550077059E-2</v>
      </c>
      <c r="P130" s="16"/>
    </row>
    <row r="131" spans="1:16" ht="12.75" customHeight="1" thickBot="1" x14ac:dyDescent="0.25">
      <c r="A131" s="16"/>
      <c r="B131" s="92"/>
      <c r="C131" s="93"/>
      <c r="D131" s="94"/>
      <c r="E131" s="93"/>
      <c r="F131" s="140"/>
      <c r="G131" s="141"/>
      <c r="H131" s="142"/>
      <c r="I131" s="143"/>
      <c r="J131" s="140"/>
      <c r="K131" s="96"/>
      <c r="L131" s="144"/>
      <c r="M131" s="98"/>
      <c r="N131" s="145"/>
      <c r="O131" s="101"/>
      <c r="P131" s="16"/>
    </row>
    <row r="132" spans="1:16" ht="13.5" customHeight="1" x14ac:dyDescent="0.2">
      <c r="A132" s="16"/>
      <c r="B132" s="102" t="s">
        <v>58</v>
      </c>
      <c r="C132" s="44"/>
      <c r="D132" s="44"/>
      <c r="E132" s="44"/>
      <c r="F132" s="103"/>
      <c r="G132" s="104"/>
      <c r="H132" s="105">
        <f>SUM(H115:H119,H122:H124)</f>
        <v>258.9502</v>
      </c>
      <c r="I132" s="106"/>
      <c r="J132" s="107"/>
      <c r="K132" s="107"/>
      <c r="L132" s="146">
        <f>SUM(L115:L119,L122:L124)</f>
        <v>268.07981532270389</v>
      </c>
      <c r="M132" s="109"/>
      <c r="N132" s="110">
        <f>L132-H132</f>
        <v>9.1296153227038985</v>
      </c>
      <c r="O132" s="111">
        <f>IF((H132)=0,"",(N132/H132))</f>
        <v>3.5256259013138044E-2</v>
      </c>
      <c r="P132" s="16"/>
    </row>
    <row r="133" spans="1:16" x14ac:dyDescent="0.2">
      <c r="A133" s="16"/>
      <c r="B133" s="112" t="s">
        <v>54</v>
      </c>
      <c r="C133" s="44"/>
      <c r="D133" s="44"/>
      <c r="E133" s="44"/>
      <c r="F133" s="113">
        <v>0.13</v>
      </c>
      <c r="G133" s="124"/>
      <c r="H133" s="114">
        <f>H132*F133</f>
        <v>33.663525999999997</v>
      </c>
      <c r="I133" s="115"/>
      <c r="J133" s="147">
        <v>0.13</v>
      </c>
      <c r="K133" s="115"/>
      <c r="L133" s="118">
        <f>L132*J133</f>
        <v>34.850375991951509</v>
      </c>
      <c r="M133" s="119"/>
      <c r="N133" s="120">
        <f t="shared" si="10"/>
        <v>1.1868499919515116</v>
      </c>
      <c r="O133" s="121">
        <f t="shared" si="13"/>
        <v>3.525625901313819E-2</v>
      </c>
      <c r="P133" s="16"/>
    </row>
    <row r="134" spans="1:16" x14ac:dyDescent="0.2">
      <c r="A134" s="16"/>
      <c r="B134" s="122" t="s">
        <v>55</v>
      </c>
      <c r="C134" s="44"/>
      <c r="D134" s="44"/>
      <c r="E134" s="44"/>
      <c r="F134" s="123"/>
      <c r="G134" s="124"/>
      <c r="H134" s="114">
        <f>H132+H133</f>
        <v>292.61372599999999</v>
      </c>
      <c r="I134" s="115"/>
      <c r="J134" s="115"/>
      <c r="K134" s="115"/>
      <c r="L134" s="118">
        <f>L132+L133</f>
        <v>302.93019131465542</v>
      </c>
      <c r="M134" s="119"/>
      <c r="N134" s="120">
        <f t="shared" si="10"/>
        <v>10.316465314655431</v>
      </c>
      <c r="O134" s="121">
        <f t="shared" si="13"/>
        <v>3.5256259013138135E-2</v>
      </c>
      <c r="P134" s="16"/>
    </row>
    <row r="135" spans="1:16" ht="12.75" customHeight="1" x14ac:dyDescent="0.2">
      <c r="A135" s="16"/>
      <c r="B135" s="125" t="s">
        <v>56</v>
      </c>
      <c r="C135" s="125"/>
      <c r="D135" s="125"/>
      <c r="E135" s="44"/>
      <c r="F135" s="123"/>
      <c r="G135" s="124"/>
      <c r="H135" s="126">
        <f>ROUND(-H134*10%,2)</f>
        <v>-29.26</v>
      </c>
      <c r="I135" s="115"/>
      <c r="J135" s="115"/>
      <c r="K135" s="115"/>
      <c r="L135" s="127">
        <f>ROUND(-L134*10%,2)</f>
        <v>-30.29</v>
      </c>
      <c r="M135" s="119"/>
      <c r="N135" s="128">
        <f t="shared" si="10"/>
        <v>-1.0299999999999976</v>
      </c>
      <c r="O135" s="129">
        <f t="shared" si="13"/>
        <v>3.5201640464798276E-2</v>
      </c>
      <c r="P135" s="16"/>
    </row>
    <row r="136" spans="1:16" ht="13.5" customHeight="1" thickBot="1" x14ac:dyDescent="0.25">
      <c r="A136" s="16"/>
      <c r="B136" s="130" t="s">
        <v>59</v>
      </c>
      <c r="C136" s="130"/>
      <c r="D136" s="130"/>
      <c r="E136" s="131"/>
      <c r="F136" s="148"/>
      <c r="G136" s="149"/>
      <c r="H136" s="150">
        <f>H134+H135</f>
        <v>263.35372599999999</v>
      </c>
      <c r="I136" s="151"/>
      <c r="J136" s="151"/>
      <c r="K136" s="151"/>
      <c r="L136" s="152">
        <f>L134+L135</f>
        <v>272.6401913146554</v>
      </c>
      <c r="M136" s="153"/>
      <c r="N136" s="154">
        <f t="shared" si="10"/>
        <v>9.2864653146554019</v>
      </c>
      <c r="O136" s="155">
        <f t="shared" si="13"/>
        <v>3.5262327424429155E-2</v>
      </c>
      <c r="P136" s="16"/>
    </row>
    <row r="137" spans="1:16" ht="13.5" thickBot="1" x14ac:dyDescent="0.25">
      <c r="A137" s="16"/>
      <c r="B137" s="92"/>
      <c r="C137" s="93"/>
      <c r="D137" s="94"/>
      <c r="E137" s="93"/>
      <c r="F137" s="140"/>
      <c r="G137" s="141"/>
      <c r="H137" s="142"/>
      <c r="I137" s="143"/>
      <c r="J137" s="140"/>
      <c r="K137" s="96"/>
      <c r="L137" s="144"/>
      <c r="M137" s="98"/>
      <c r="N137" s="145"/>
      <c r="O137" s="101"/>
      <c r="P137" s="16"/>
    </row>
    <row r="138" spans="1:1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56"/>
      <c r="M138" s="16"/>
      <c r="N138" s="16"/>
      <c r="O138" s="16"/>
      <c r="P138" s="16"/>
    </row>
    <row r="139" spans="1:16" x14ac:dyDescent="0.2">
      <c r="A139" s="16"/>
      <c r="B139" s="23" t="s">
        <v>60</v>
      </c>
      <c r="C139" s="16"/>
      <c r="D139" s="26"/>
      <c r="E139" s="16"/>
      <c r="F139" s="157">
        <v>3.499999999999992E-2</v>
      </c>
      <c r="G139" s="16"/>
      <c r="H139" s="16"/>
      <c r="I139" s="16"/>
      <c r="J139" s="157">
        <v>3.9343501015957516E-2</v>
      </c>
      <c r="K139" s="16"/>
      <c r="L139" s="16"/>
      <c r="M139" s="16"/>
      <c r="N139" s="16"/>
      <c r="O139" s="16"/>
      <c r="P139" s="16"/>
    </row>
    <row r="140" spans="1:1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ht="14.25" x14ac:dyDescent="0.2">
      <c r="A141" s="158" t="s">
        <v>61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x14ac:dyDescent="0.2">
      <c r="A143" s="16" t="s">
        <v>62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1:16" x14ac:dyDescent="0.2">
      <c r="A144" s="16" t="s">
        <v>63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1:1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 x14ac:dyDescent="0.2">
      <c r="A146" s="16" t="s">
        <v>64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 x14ac:dyDescent="0.2">
      <c r="A147" s="16" t="s">
        <v>65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 x14ac:dyDescent="0.2">
      <c r="A149" s="16" t="s">
        <v>66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 x14ac:dyDescent="0.2">
      <c r="A150" s="16" t="s">
        <v>67</v>
      </c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 x14ac:dyDescent="0.2">
      <c r="A151" s="16" t="s">
        <v>68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 x14ac:dyDescent="0.2">
      <c r="A152" s="16" t="s">
        <v>69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x14ac:dyDescent="0.2">
      <c r="A153" s="16" t="s">
        <v>70</v>
      </c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5" spans="1:16" ht="21.75" x14ac:dyDescent="0.2">
      <c r="A155" s="1"/>
      <c r="B155" s="2"/>
      <c r="C155" s="1"/>
      <c r="D155" s="2"/>
      <c r="E155" s="1"/>
      <c r="F155" s="2"/>
      <c r="G155" s="1"/>
      <c r="H155" s="1"/>
      <c r="I155" s="1"/>
      <c r="J155" s="2"/>
      <c r="K155" s="1"/>
      <c r="L155" s="3"/>
      <c r="M155" s="3"/>
      <c r="N155" s="4" t="s">
        <v>0</v>
      </c>
      <c r="O155" s="5" t="s">
        <v>1</v>
      </c>
      <c r="P155" s="6"/>
    </row>
    <row r="156" spans="1:16" ht="18" x14ac:dyDescent="0.25">
      <c r="A156" s="7"/>
      <c r="B156" s="8"/>
      <c r="C156" s="7"/>
      <c r="D156" s="8"/>
      <c r="E156" s="7"/>
      <c r="F156" s="8"/>
      <c r="G156" s="7"/>
      <c r="H156" s="7"/>
      <c r="I156" s="7"/>
      <c r="J156" s="8"/>
      <c r="K156" s="7"/>
      <c r="L156" s="3"/>
      <c r="M156" s="3"/>
      <c r="N156" s="4" t="s">
        <v>2</v>
      </c>
      <c r="O156" s="9"/>
      <c r="P156" s="6"/>
    </row>
    <row r="157" spans="1:16" ht="18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3"/>
      <c r="M157" s="3"/>
      <c r="N157" s="4" t="s">
        <v>3</v>
      </c>
      <c r="O157" s="9"/>
      <c r="P157" s="6"/>
    </row>
    <row r="158" spans="1:16" ht="18" x14ac:dyDescent="0.25">
      <c r="A158" s="7"/>
      <c r="B158" s="8"/>
      <c r="C158" s="7"/>
      <c r="D158" s="8"/>
      <c r="E158" s="7"/>
      <c r="F158" s="8"/>
      <c r="G158" s="7"/>
      <c r="H158" s="7"/>
      <c r="I158" s="11"/>
      <c r="J158" s="12"/>
      <c r="K158" s="11"/>
      <c r="L158" s="3"/>
      <c r="M158" s="3"/>
      <c r="N158" s="4" t="s">
        <v>4</v>
      </c>
      <c r="O158" s="9"/>
      <c r="P158" s="6"/>
    </row>
    <row r="159" spans="1:16" ht="15.75" x14ac:dyDescent="0.25">
      <c r="A159" s="3"/>
      <c r="B159" s="13"/>
      <c r="C159" s="14"/>
      <c r="D159" s="15"/>
      <c r="E159" s="14"/>
      <c r="F159" s="13"/>
      <c r="G159" s="3"/>
      <c r="H159" s="3"/>
      <c r="I159" s="3"/>
      <c r="J159" s="13"/>
      <c r="K159" s="3"/>
      <c r="L159" s="3"/>
      <c r="M159" s="3"/>
      <c r="N159" s="4" t="s">
        <v>5</v>
      </c>
      <c r="O159" s="5" t="s">
        <v>73</v>
      </c>
      <c r="P159" s="6"/>
    </row>
    <row r="160" spans="1:16" x14ac:dyDescent="0.2">
      <c r="A160" s="3"/>
      <c r="B160" s="13"/>
      <c r="C160" s="3"/>
      <c r="D160" s="13"/>
      <c r="E160" s="3"/>
      <c r="F160" s="13"/>
      <c r="G160" s="3"/>
      <c r="H160" s="3"/>
      <c r="I160" s="3"/>
      <c r="J160" s="13"/>
      <c r="K160" s="3"/>
      <c r="L160" s="3"/>
      <c r="M160" s="3"/>
      <c r="N160" s="4"/>
      <c r="O160" s="5"/>
      <c r="P160" s="6"/>
    </row>
    <row r="161" spans="1:16" x14ac:dyDescent="0.2">
      <c r="A161" s="3"/>
      <c r="B161" s="13"/>
      <c r="C161" s="3"/>
      <c r="D161" s="13"/>
      <c r="E161" s="3"/>
      <c r="F161" s="13"/>
      <c r="G161" s="3"/>
      <c r="H161" s="3"/>
      <c r="I161" s="3"/>
      <c r="J161" s="13"/>
      <c r="K161" s="3"/>
      <c r="L161" s="3"/>
      <c r="M161" s="3"/>
      <c r="N161" s="4" t="s">
        <v>7</v>
      </c>
      <c r="O161" s="5"/>
      <c r="P161" s="6"/>
    </row>
    <row r="162" spans="1:16" x14ac:dyDescent="0.2">
      <c r="A162" s="3"/>
      <c r="B162" s="13"/>
      <c r="C162" s="3"/>
      <c r="D162" s="13"/>
      <c r="E162" s="3"/>
      <c r="F162" s="13"/>
      <c r="G162" s="3"/>
      <c r="H162" s="3"/>
      <c r="I162" s="3"/>
      <c r="J162" s="13"/>
      <c r="K162" s="3"/>
      <c r="L162" s="3"/>
      <c r="M162" s="3"/>
      <c r="N162" s="16"/>
      <c r="O162" s="6"/>
      <c r="P162" s="6"/>
    </row>
    <row r="163" spans="1:1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6"/>
      <c r="M163" s="6"/>
      <c r="N163" s="6"/>
      <c r="O163" s="6"/>
      <c r="P163" s="6"/>
    </row>
    <row r="164" spans="1:16" ht="18" x14ac:dyDescent="0.25">
      <c r="A164" s="16"/>
      <c r="B164" s="17" t="s">
        <v>8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6"/>
    </row>
    <row r="165" spans="1:16" ht="12.75" customHeight="1" x14ac:dyDescent="0.25">
      <c r="A165" s="16"/>
      <c r="B165" s="17" t="s">
        <v>9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6"/>
    </row>
    <row r="166" spans="1:1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6"/>
      <c r="M166" s="6"/>
      <c r="N166" s="6"/>
      <c r="O166" s="6"/>
      <c r="P166" s="6"/>
    </row>
    <row r="167" spans="1:1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6"/>
      <c r="M167" s="6"/>
      <c r="N167" s="6"/>
      <c r="O167" s="6"/>
      <c r="P167" s="6"/>
    </row>
    <row r="168" spans="1:16" ht="15.75" x14ac:dyDescent="0.2">
      <c r="A168" s="16"/>
      <c r="B168" s="18" t="s">
        <v>10</v>
      </c>
      <c r="C168" s="16"/>
      <c r="D168" s="19" t="s">
        <v>74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6"/>
    </row>
    <row r="169" spans="1:16" ht="12.75" customHeight="1" x14ac:dyDescent="0.25">
      <c r="A169" s="16"/>
      <c r="B169" s="20"/>
      <c r="C169" s="16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16"/>
    </row>
    <row r="170" spans="1:16" x14ac:dyDescent="0.2">
      <c r="A170" s="16"/>
      <c r="B170" s="22"/>
      <c r="C170" s="16"/>
      <c r="D170" s="23" t="s">
        <v>12</v>
      </c>
      <c r="E170" s="24"/>
      <c r="F170" s="25">
        <v>40000</v>
      </c>
      <c r="G170" s="24" t="s">
        <v>13</v>
      </c>
      <c r="H170" s="16"/>
      <c r="I170" s="16"/>
      <c r="J170" s="26"/>
      <c r="K170" s="16"/>
      <c r="L170" s="16"/>
      <c r="M170" s="16"/>
      <c r="N170" s="16"/>
      <c r="O170" s="16"/>
      <c r="P170" s="16"/>
    </row>
    <row r="171" spans="1:16" x14ac:dyDescent="0.2">
      <c r="A171" s="16"/>
      <c r="B171" s="27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16" x14ac:dyDescent="0.2">
      <c r="A172" s="16"/>
      <c r="B172" s="27"/>
      <c r="C172" s="16"/>
      <c r="D172" s="28"/>
      <c r="E172" s="28"/>
      <c r="F172" s="29" t="s">
        <v>14</v>
      </c>
      <c r="G172" s="30"/>
      <c r="H172" s="31"/>
      <c r="I172" s="16"/>
      <c r="J172" s="29" t="s">
        <v>15</v>
      </c>
      <c r="K172" s="30"/>
      <c r="L172" s="31"/>
      <c r="M172" s="16"/>
      <c r="N172" s="29" t="s">
        <v>16</v>
      </c>
      <c r="O172" s="31"/>
      <c r="P172" s="16"/>
    </row>
    <row r="173" spans="1:16" ht="12.75" customHeight="1" x14ac:dyDescent="0.2">
      <c r="A173" s="16"/>
      <c r="B173" s="27"/>
      <c r="C173" s="16"/>
      <c r="D173" s="32" t="s">
        <v>17</v>
      </c>
      <c r="E173" s="33"/>
      <c r="F173" s="34" t="s">
        <v>18</v>
      </c>
      <c r="G173" s="34" t="s">
        <v>19</v>
      </c>
      <c r="H173" s="35" t="s">
        <v>20</v>
      </c>
      <c r="I173" s="16"/>
      <c r="J173" s="34" t="s">
        <v>18</v>
      </c>
      <c r="K173" s="36" t="s">
        <v>19</v>
      </c>
      <c r="L173" s="35" t="s">
        <v>20</v>
      </c>
      <c r="M173" s="16"/>
      <c r="N173" s="37" t="s">
        <v>21</v>
      </c>
      <c r="O173" s="38" t="s">
        <v>22</v>
      </c>
      <c r="P173" s="16"/>
    </row>
    <row r="174" spans="1:16" x14ac:dyDescent="0.2">
      <c r="A174" s="16"/>
      <c r="B174" s="27"/>
      <c r="C174" s="16"/>
      <c r="D174" s="39"/>
      <c r="E174" s="33"/>
      <c r="F174" s="40" t="s">
        <v>23</v>
      </c>
      <c r="G174" s="40"/>
      <c r="H174" s="41" t="s">
        <v>23</v>
      </c>
      <c r="I174" s="16"/>
      <c r="J174" s="40" t="s">
        <v>23</v>
      </c>
      <c r="K174" s="41"/>
      <c r="L174" s="41" t="s">
        <v>23</v>
      </c>
      <c r="M174" s="16"/>
      <c r="N174" s="42"/>
      <c r="O174" s="43"/>
      <c r="P174" s="16"/>
    </row>
    <row r="175" spans="1:16" x14ac:dyDescent="0.2">
      <c r="A175" s="16"/>
      <c r="B175" s="44" t="s">
        <v>24</v>
      </c>
      <c r="C175" s="44"/>
      <c r="D175" s="45" t="s">
        <v>25</v>
      </c>
      <c r="E175" s="44"/>
      <c r="F175" s="46">
        <v>72.31</v>
      </c>
      <c r="G175" s="47">
        <v>1</v>
      </c>
      <c r="H175" s="48">
        <f>G175*F175</f>
        <v>72.31</v>
      </c>
      <c r="I175" s="49"/>
      <c r="J175" s="50">
        <v>81.430000000000007</v>
      </c>
      <c r="K175" s="51">
        <v>1</v>
      </c>
      <c r="L175" s="48">
        <f>K175*J175</f>
        <v>81.430000000000007</v>
      </c>
      <c r="M175" s="49"/>
      <c r="N175" s="52">
        <f>L175-H175</f>
        <v>9.1200000000000045</v>
      </c>
      <c r="O175" s="53">
        <f>IF((H175)=0,"",(N175/H175))</f>
        <v>0.1261236343520952</v>
      </c>
      <c r="P175" s="16"/>
    </row>
    <row r="176" spans="1:16" x14ac:dyDescent="0.2">
      <c r="A176" s="16"/>
      <c r="B176" s="44" t="s">
        <v>26</v>
      </c>
      <c r="C176" s="44"/>
      <c r="D176" s="45"/>
      <c r="E176" s="44"/>
      <c r="F176" s="46"/>
      <c r="G176" s="47">
        <v>1</v>
      </c>
      <c r="H176" s="48">
        <f t="shared" ref="H176:H183" si="16">G176*F176</f>
        <v>0</v>
      </c>
      <c r="I176" s="49"/>
      <c r="J176" s="50"/>
      <c r="K176" s="51">
        <v>1</v>
      </c>
      <c r="L176" s="48">
        <f>K176*J176</f>
        <v>0</v>
      </c>
      <c r="M176" s="49"/>
      <c r="N176" s="52">
        <f>L176-H176</f>
        <v>0</v>
      </c>
      <c r="O176" s="53" t="str">
        <f>IF((H176)=0,"",(N176/H176))</f>
        <v/>
      </c>
      <c r="P176" s="16"/>
    </row>
    <row r="177" spans="1:16" x14ac:dyDescent="0.2">
      <c r="A177" s="16"/>
      <c r="B177" s="44" t="s">
        <v>27</v>
      </c>
      <c r="C177" s="44"/>
      <c r="D177" s="45" t="s">
        <v>75</v>
      </c>
      <c r="E177" s="44"/>
      <c r="F177" s="46">
        <v>3.2366000000000001</v>
      </c>
      <c r="G177" s="47">
        <v>100</v>
      </c>
      <c r="H177" s="48">
        <f t="shared" si="16"/>
        <v>323.66000000000003</v>
      </c>
      <c r="I177" s="49"/>
      <c r="J177" s="50">
        <v>3.6120000000000001</v>
      </c>
      <c r="K177" s="47">
        <v>100</v>
      </c>
      <c r="L177" s="48">
        <f t="shared" ref="L177:L183" si="17">K177*J177</f>
        <v>361.2</v>
      </c>
      <c r="M177" s="49"/>
      <c r="N177" s="52">
        <f t="shared" ref="N177:N213" si="18">L177-H177</f>
        <v>37.539999999999964</v>
      </c>
      <c r="O177" s="53">
        <f t="shared" ref="O177:O184" si="19">IF((H177)=0,"",(N177/H177))</f>
        <v>0.11598591114132102</v>
      </c>
      <c r="P177" s="16"/>
    </row>
    <row r="178" spans="1:16" x14ac:dyDescent="0.2">
      <c r="A178" s="16"/>
      <c r="B178" s="44" t="s">
        <v>29</v>
      </c>
      <c r="C178" s="44"/>
      <c r="D178" s="45" t="s">
        <v>25</v>
      </c>
      <c r="E178" s="44"/>
      <c r="F178" s="46">
        <v>9.1199999999999992</v>
      </c>
      <c r="G178" s="47">
        <v>1</v>
      </c>
      <c r="H178" s="48">
        <f t="shared" si="16"/>
        <v>9.1199999999999992</v>
      </c>
      <c r="I178" s="49"/>
      <c r="J178" s="50">
        <v>0</v>
      </c>
      <c r="K178" s="47">
        <v>1</v>
      </c>
      <c r="L178" s="48">
        <f t="shared" si="17"/>
        <v>0</v>
      </c>
      <c r="M178" s="49"/>
      <c r="N178" s="52">
        <f t="shared" si="18"/>
        <v>-9.1199999999999992</v>
      </c>
      <c r="O178" s="53">
        <f t="shared" si="19"/>
        <v>-1</v>
      </c>
      <c r="P178" s="16"/>
    </row>
    <row r="179" spans="1:16" x14ac:dyDescent="0.2">
      <c r="A179" s="16"/>
      <c r="B179" s="44" t="s">
        <v>30</v>
      </c>
      <c r="C179" s="44"/>
      <c r="D179" s="45" t="s">
        <v>28</v>
      </c>
      <c r="E179" s="44"/>
      <c r="F179" s="46">
        <v>0</v>
      </c>
      <c r="G179" s="47">
        <v>40000</v>
      </c>
      <c r="H179" s="48">
        <f t="shared" si="16"/>
        <v>0</v>
      </c>
      <c r="I179" s="49"/>
      <c r="J179" s="50">
        <v>0</v>
      </c>
      <c r="K179" s="47">
        <v>40000</v>
      </c>
      <c r="L179" s="48">
        <f t="shared" si="17"/>
        <v>0</v>
      </c>
      <c r="M179" s="49"/>
      <c r="N179" s="52">
        <f t="shared" si="18"/>
        <v>0</v>
      </c>
      <c r="O179" s="53" t="str">
        <f t="shared" si="19"/>
        <v/>
      </c>
      <c r="P179" s="16"/>
    </row>
    <row r="180" spans="1:16" x14ac:dyDescent="0.2">
      <c r="A180" s="16"/>
      <c r="B180" s="54" t="s">
        <v>31</v>
      </c>
      <c r="C180" s="44"/>
      <c r="D180" s="45" t="s">
        <v>28</v>
      </c>
      <c r="E180" s="44"/>
      <c r="F180" s="46">
        <v>0</v>
      </c>
      <c r="G180" s="47">
        <v>40000</v>
      </c>
      <c r="H180" s="48">
        <f t="shared" si="16"/>
        <v>0</v>
      </c>
      <c r="I180" s="49"/>
      <c r="J180" s="50">
        <v>0</v>
      </c>
      <c r="K180" s="47">
        <v>40000</v>
      </c>
      <c r="L180" s="48">
        <f t="shared" si="17"/>
        <v>0</v>
      </c>
      <c r="M180" s="49"/>
      <c r="N180" s="52">
        <f t="shared" si="18"/>
        <v>0</v>
      </c>
      <c r="O180" s="53" t="str">
        <f t="shared" si="19"/>
        <v/>
      </c>
      <c r="P180" s="16"/>
    </row>
    <row r="181" spans="1:16" x14ac:dyDescent="0.2">
      <c r="A181" s="16"/>
      <c r="B181" s="54" t="s">
        <v>32</v>
      </c>
      <c r="C181" s="44"/>
      <c r="D181" s="45" t="s">
        <v>25</v>
      </c>
      <c r="E181" s="44"/>
      <c r="F181" s="46">
        <v>0</v>
      </c>
      <c r="G181" s="47">
        <v>1</v>
      </c>
      <c r="H181" s="48">
        <f t="shared" si="16"/>
        <v>0</v>
      </c>
      <c r="I181" s="49"/>
      <c r="J181" s="50">
        <v>0</v>
      </c>
      <c r="K181" s="47">
        <v>1</v>
      </c>
      <c r="L181" s="48">
        <f t="shared" si="17"/>
        <v>0</v>
      </c>
      <c r="M181" s="49"/>
      <c r="N181" s="52">
        <f t="shared" si="18"/>
        <v>0</v>
      </c>
      <c r="O181" s="53" t="str">
        <f t="shared" si="19"/>
        <v/>
      </c>
      <c r="P181" s="16"/>
    </row>
    <row r="182" spans="1:16" x14ac:dyDescent="0.2">
      <c r="A182" s="16"/>
      <c r="B182" s="54" t="s">
        <v>33</v>
      </c>
      <c r="C182" s="44"/>
      <c r="D182" s="45" t="s">
        <v>75</v>
      </c>
      <c r="E182" s="44"/>
      <c r="F182" s="46">
        <v>-9.2999999999999992E-3</v>
      </c>
      <c r="G182" s="47">
        <v>100</v>
      </c>
      <c r="H182" s="48">
        <f t="shared" si="16"/>
        <v>-0.92999999999999994</v>
      </c>
      <c r="I182" s="49"/>
      <c r="J182" s="50">
        <v>-9.2999999999999992E-3</v>
      </c>
      <c r="K182" s="47">
        <v>100</v>
      </c>
      <c r="L182" s="48">
        <f t="shared" si="17"/>
        <v>-0.92999999999999994</v>
      </c>
      <c r="M182" s="49"/>
      <c r="N182" s="52">
        <f t="shared" si="18"/>
        <v>0</v>
      </c>
      <c r="O182" s="53">
        <f t="shared" si="19"/>
        <v>0</v>
      </c>
      <c r="P182" s="16"/>
    </row>
    <row r="183" spans="1:16" x14ac:dyDescent="0.2">
      <c r="A183" s="16"/>
      <c r="B183" s="54" t="s">
        <v>34</v>
      </c>
      <c r="C183" s="44"/>
      <c r="D183" s="45" t="s">
        <v>25</v>
      </c>
      <c r="E183" s="44"/>
      <c r="F183" s="46">
        <v>0</v>
      </c>
      <c r="G183" s="47">
        <v>1</v>
      </c>
      <c r="H183" s="48">
        <f t="shared" si="16"/>
        <v>0</v>
      </c>
      <c r="I183" s="49"/>
      <c r="J183" s="50">
        <v>0</v>
      </c>
      <c r="K183" s="47">
        <v>1</v>
      </c>
      <c r="L183" s="48">
        <f t="shared" si="17"/>
        <v>0</v>
      </c>
      <c r="M183" s="49"/>
      <c r="N183" s="52">
        <f t="shared" si="18"/>
        <v>0</v>
      </c>
      <c r="O183" s="53" t="str">
        <f t="shared" si="19"/>
        <v/>
      </c>
      <c r="P183" s="16"/>
    </row>
    <row r="184" spans="1:16" x14ac:dyDescent="0.2">
      <c r="A184" s="16"/>
      <c r="B184" s="55" t="s">
        <v>35</v>
      </c>
      <c r="C184" s="56"/>
      <c r="D184" s="57"/>
      <c r="E184" s="56"/>
      <c r="F184" s="58"/>
      <c r="G184" s="59"/>
      <c r="H184" s="60">
        <f>SUM(H175:H183)</f>
        <v>404.16</v>
      </c>
      <c r="I184" s="61"/>
      <c r="J184" s="62"/>
      <c r="K184" s="63"/>
      <c r="L184" s="60">
        <f>SUM(L175:L183)</f>
        <v>441.7</v>
      </c>
      <c r="M184" s="61"/>
      <c r="N184" s="64">
        <f t="shared" si="18"/>
        <v>37.539999999999964</v>
      </c>
      <c r="O184" s="65">
        <f t="shared" si="19"/>
        <v>9.2884006334124997E-2</v>
      </c>
      <c r="P184" s="16"/>
    </row>
    <row r="185" spans="1:16" ht="51" x14ac:dyDescent="0.2">
      <c r="A185" s="16"/>
      <c r="B185" s="66" t="s">
        <v>36</v>
      </c>
      <c r="C185" s="44"/>
      <c r="D185" s="45" t="s">
        <v>75</v>
      </c>
      <c r="E185" s="44"/>
      <c r="F185" s="46">
        <v>-2.3801999999999999</v>
      </c>
      <c r="G185" s="47">
        <v>100</v>
      </c>
      <c r="H185" s="48">
        <f>G185*F185</f>
        <v>-238.01999999999998</v>
      </c>
      <c r="I185" s="49"/>
      <c r="J185" s="50">
        <v>-2.3801999999999999</v>
      </c>
      <c r="K185" s="47">
        <v>100</v>
      </c>
      <c r="L185" s="48">
        <f t="shared" ref="L185:L188" si="20">K185*J185</f>
        <v>-238.01999999999998</v>
      </c>
      <c r="M185" s="49"/>
      <c r="N185" s="52">
        <f t="shared" si="18"/>
        <v>0</v>
      </c>
      <c r="O185" s="53">
        <f>IF((H185)=0,"",(N185/H185))</f>
        <v>0</v>
      </c>
      <c r="P185" s="16"/>
    </row>
    <row r="186" spans="1:16" ht="51" x14ac:dyDescent="0.2">
      <c r="A186" s="16"/>
      <c r="B186" s="66" t="s">
        <v>37</v>
      </c>
      <c r="C186" s="44"/>
      <c r="D186" s="45" t="s">
        <v>75</v>
      </c>
      <c r="E186" s="44"/>
      <c r="F186" s="46">
        <v>0</v>
      </c>
      <c r="G186" s="47">
        <v>100</v>
      </c>
      <c r="H186" s="48">
        <f>G186*F186</f>
        <v>0</v>
      </c>
      <c r="I186" s="49"/>
      <c r="J186" s="50">
        <v>0</v>
      </c>
      <c r="K186" s="47">
        <v>100</v>
      </c>
      <c r="L186" s="48">
        <f t="shared" si="20"/>
        <v>0</v>
      </c>
      <c r="M186" s="49"/>
      <c r="N186" s="52">
        <f t="shared" si="18"/>
        <v>0</v>
      </c>
      <c r="O186" s="53" t="str">
        <f>IF((H186)=0,"",(N186/H186))</f>
        <v/>
      </c>
      <c r="P186" s="16"/>
    </row>
    <row r="187" spans="1:16" x14ac:dyDescent="0.2">
      <c r="A187" s="16"/>
      <c r="B187" s="67" t="s">
        <v>38</v>
      </c>
      <c r="C187" s="44"/>
      <c r="D187" s="45" t="s">
        <v>28</v>
      </c>
      <c r="E187" s="44"/>
      <c r="F187" s="46">
        <v>0</v>
      </c>
      <c r="G187" s="47">
        <v>40000</v>
      </c>
      <c r="H187" s="48">
        <f>G187*F187</f>
        <v>0</v>
      </c>
      <c r="I187" s="49"/>
      <c r="J187" s="50">
        <v>0</v>
      </c>
      <c r="K187" s="47">
        <v>40000</v>
      </c>
      <c r="L187" s="48">
        <f t="shared" si="20"/>
        <v>0</v>
      </c>
      <c r="M187" s="49"/>
      <c r="N187" s="52">
        <f t="shared" si="18"/>
        <v>0</v>
      </c>
      <c r="O187" s="53" t="str">
        <f>IF((H187)=0,"",(N187/H187))</f>
        <v/>
      </c>
      <c r="P187" s="16"/>
    </row>
    <row r="188" spans="1:16" x14ac:dyDescent="0.2">
      <c r="A188" s="16"/>
      <c r="B188" s="67" t="s">
        <v>39</v>
      </c>
      <c r="C188" s="44"/>
      <c r="D188" s="45"/>
      <c r="E188" s="44"/>
      <c r="F188" s="68"/>
      <c r="G188" s="69"/>
      <c r="H188" s="70"/>
      <c r="I188" s="49"/>
      <c r="J188" s="50"/>
      <c r="K188" s="47">
        <v>40000</v>
      </c>
      <c r="L188" s="48">
        <f t="shared" si="20"/>
        <v>0</v>
      </c>
      <c r="M188" s="49"/>
      <c r="N188" s="52">
        <f t="shared" si="18"/>
        <v>0</v>
      </c>
      <c r="O188" s="53"/>
      <c r="P188" s="16"/>
    </row>
    <row r="189" spans="1:16" ht="25.5" x14ac:dyDescent="0.2">
      <c r="A189" s="16"/>
      <c r="B189" s="71" t="s">
        <v>40</v>
      </c>
      <c r="C189" s="72"/>
      <c r="D189" s="72"/>
      <c r="E189" s="72"/>
      <c r="F189" s="73"/>
      <c r="G189" s="74"/>
      <c r="H189" s="75">
        <f>SUM(H184:H188)</f>
        <v>166.14000000000004</v>
      </c>
      <c r="I189" s="61"/>
      <c r="J189" s="74"/>
      <c r="K189" s="76"/>
      <c r="L189" s="75">
        <f>SUM(L184:L188)</f>
        <v>203.68</v>
      </c>
      <c r="M189" s="61"/>
      <c r="N189" s="64">
        <f t="shared" si="18"/>
        <v>37.539999999999964</v>
      </c>
      <c r="O189" s="65">
        <f t="shared" ref="O189:O213" si="21">IF((H189)=0,"",(N189/H189))</f>
        <v>0.22595401468640877</v>
      </c>
      <c r="P189" s="16"/>
    </row>
    <row r="190" spans="1:16" x14ac:dyDescent="0.2">
      <c r="A190" s="16"/>
      <c r="B190" s="49" t="s">
        <v>41</v>
      </c>
      <c r="C190" s="49"/>
      <c r="D190" s="77" t="s">
        <v>75</v>
      </c>
      <c r="E190" s="49"/>
      <c r="F190" s="50">
        <v>2.7637999999999998</v>
      </c>
      <c r="G190" s="78">
        <v>103.49999999999999</v>
      </c>
      <c r="H190" s="48">
        <f>G190*F190</f>
        <v>286.05329999999992</v>
      </c>
      <c r="I190" s="49"/>
      <c r="J190" s="50">
        <v>2.9424999999999999</v>
      </c>
      <c r="K190" s="79">
        <v>103.93435010159575</v>
      </c>
      <c r="L190" s="48">
        <f>K190*J190</f>
        <v>305.82682517394551</v>
      </c>
      <c r="M190" s="49"/>
      <c r="N190" s="52">
        <f t="shared" si="18"/>
        <v>19.773525173945586</v>
      </c>
      <c r="O190" s="53">
        <f t="shared" si="21"/>
        <v>6.9125317463373401E-2</v>
      </c>
      <c r="P190" s="16"/>
    </row>
    <row r="191" spans="1:16" ht="25.5" x14ac:dyDescent="0.2">
      <c r="A191" s="16"/>
      <c r="B191" s="80" t="s">
        <v>42</v>
      </c>
      <c r="C191" s="49"/>
      <c r="D191" s="77" t="s">
        <v>75</v>
      </c>
      <c r="E191" s="49"/>
      <c r="F191" s="50">
        <v>1.9761</v>
      </c>
      <c r="G191" s="78">
        <v>103.49999999999999</v>
      </c>
      <c r="H191" s="48">
        <f>G191*F191</f>
        <v>204.52634999999998</v>
      </c>
      <c r="I191" s="49"/>
      <c r="J191" s="50">
        <v>2.1850000000000001</v>
      </c>
      <c r="K191" s="79">
        <v>103.93435010159575</v>
      </c>
      <c r="L191" s="48">
        <f>K191*J191</f>
        <v>227.09655497198673</v>
      </c>
      <c r="M191" s="49"/>
      <c r="N191" s="52">
        <f t="shared" si="18"/>
        <v>22.570204971986755</v>
      </c>
      <c r="O191" s="53">
        <f t="shared" si="21"/>
        <v>0.11035353132731679</v>
      </c>
      <c r="P191" s="16"/>
    </row>
    <row r="192" spans="1:16" ht="25.5" x14ac:dyDescent="0.2">
      <c r="A192" s="16"/>
      <c r="B192" s="71" t="s">
        <v>43</v>
      </c>
      <c r="C192" s="56"/>
      <c r="D192" s="56"/>
      <c r="E192" s="56"/>
      <c r="F192" s="81"/>
      <c r="G192" s="74"/>
      <c r="H192" s="75">
        <f>SUM(H189:H191)</f>
        <v>656.71965</v>
      </c>
      <c r="I192" s="82"/>
      <c r="J192" s="83"/>
      <c r="K192" s="84"/>
      <c r="L192" s="75">
        <f>SUM(L189:L191)</f>
        <v>736.60338014593231</v>
      </c>
      <c r="M192" s="82"/>
      <c r="N192" s="64">
        <f t="shared" si="18"/>
        <v>79.883730145932304</v>
      </c>
      <c r="O192" s="65">
        <f t="shared" si="21"/>
        <v>0.12164053587544138</v>
      </c>
      <c r="P192" s="16"/>
    </row>
    <row r="193" spans="1:16" ht="25.5" x14ac:dyDescent="0.2">
      <c r="A193" s="16"/>
      <c r="B193" s="85" t="s">
        <v>44</v>
      </c>
      <c r="C193" s="44"/>
      <c r="D193" s="45" t="s">
        <v>28</v>
      </c>
      <c r="E193" s="44"/>
      <c r="F193" s="86">
        <v>5.1999999999999998E-3</v>
      </c>
      <c r="G193" s="78">
        <v>41400</v>
      </c>
      <c r="H193" s="87">
        <f t="shared" ref="H193:H201" si="22">G193*F193</f>
        <v>215.28</v>
      </c>
      <c r="I193" s="49"/>
      <c r="J193" s="88">
        <v>5.1999999999999998E-3</v>
      </c>
      <c r="K193" s="79">
        <v>41573.740040638302</v>
      </c>
      <c r="L193" s="87">
        <f t="shared" ref="L193:L201" si="23">K193*J193</f>
        <v>216.18344821131916</v>
      </c>
      <c r="M193" s="49"/>
      <c r="N193" s="52">
        <f t="shared" si="18"/>
        <v>0.90344821131915864</v>
      </c>
      <c r="O193" s="89">
        <f t="shared" si="21"/>
        <v>4.1966193390893655E-3</v>
      </c>
      <c r="P193" s="16"/>
    </row>
    <row r="194" spans="1:16" ht="12.75" customHeight="1" x14ac:dyDescent="0.2">
      <c r="A194" s="16"/>
      <c r="B194" s="85" t="s">
        <v>45</v>
      </c>
      <c r="C194" s="44"/>
      <c r="D194" s="45" t="s">
        <v>28</v>
      </c>
      <c r="E194" s="44"/>
      <c r="F194" s="86">
        <v>1.2999999999999999E-3</v>
      </c>
      <c r="G194" s="78">
        <v>41400</v>
      </c>
      <c r="H194" s="87">
        <f t="shared" si="22"/>
        <v>53.82</v>
      </c>
      <c r="I194" s="49"/>
      <c r="J194" s="88">
        <v>1.2999999999999999E-3</v>
      </c>
      <c r="K194" s="79">
        <v>41573.740040638302</v>
      </c>
      <c r="L194" s="87">
        <f t="shared" si="23"/>
        <v>54.04586205282979</v>
      </c>
      <c r="M194" s="49"/>
      <c r="N194" s="52">
        <f t="shared" si="18"/>
        <v>0.22586205282978966</v>
      </c>
      <c r="O194" s="89">
        <f t="shared" si="21"/>
        <v>4.1966193390893655E-3</v>
      </c>
      <c r="P194" s="16"/>
    </row>
    <row r="195" spans="1:16" ht="13.5" customHeight="1" x14ac:dyDescent="0.2">
      <c r="A195" s="16"/>
      <c r="B195" s="44" t="s">
        <v>46</v>
      </c>
      <c r="C195" s="44"/>
      <c r="D195" s="45"/>
      <c r="E195" s="44"/>
      <c r="F195" s="86"/>
      <c r="G195" s="47">
        <v>1</v>
      </c>
      <c r="H195" s="87">
        <f t="shared" si="22"/>
        <v>0</v>
      </c>
      <c r="I195" s="49"/>
      <c r="J195" s="88"/>
      <c r="K195" s="51">
        <v>1</v>
      </c>
      <c r="L195" s="87">
        <f t="shared" si="23"/>
        <v>0</v>
      </c>
      <c r="M195" s="49"/>
      <c r="N195" s="52">
        <f t="shared" si="18"/>
        <v>0</v>
      </c>
      <c r="O195" s="89" t="str">
        <f t="shared" si="21"/>
        <v/>
      </c>
      <c r="P195" s="16"/>
    </row>
    <row r="196" spans="1:16" x14ac:dyDescent="0.2">
      <c r="A196" s="16"/>
      <c r="B196" s="44" t="s">
        <v>47</v>
      </c>
      <c r="C196" s="44"/>
      <c r="D196" s="45" t="s">
        <v>28</v>
      </c>
      <c r="E196" s="44"/>
      <c r="F196" s="86">
        <v>7.0000000000000001E-3</v>
      </c>
      <c r="G196" s="78">
        <v>40000</v>
      </c>
      <c r="H196" s="87">
        <f t="shared" si="22"/>
        <v>280</v>
      </c>
      <c r="I196" s="49"/>
      <c r="J196" s="88">
        <v>7.0000000000000001E-3</v>
      </c>
      <c r="K196" s="79">
        <v>40000</v>
      </c>
      <c r="L196" s="87">
        <f t="shared" si="23"/>
        <v>280</v>
      </c>
      <c r="M196" s="49"/>
      <c r="N196" s="52">
        <f t="shared" si="18"/>
        <v>0</v>
      </c>
      <c r="O196" s="89">
        <f t="shared" si="21"/>
        <v>0</v>
      </c>
      <c r="P196" s="16"/>
    </row>
    <row r="197" spans="1:16" x14ac:dyDescent="0.2">
      <c r="A197" s="16"/>
      <c r="B197" s="67" t="s">
        <v>48</v>
      </c>
      <c r="C197" s="44"/>
      <c r="D197" s="45" t="s">
        <v>28</v>
      </c>
      <c r="E197" s="44"/>
      <c r="F197" s="90">
        <v>7.4999999999999997E-2</v>
      </c>
      <c r="G197" s="78">
        <f>IF($G$193&gt;=750,750,$G$193)</f>
        <v>750</v>
      </c>
      <c r="H197" s="87">
        <f>G197*F197</f>
        <v>56.25</v>
      </c>
      <c r="I197" s="49"/>
      <c r="J197" s="86">
        <v>7.4999999999999997E-2</v>
      </c>
      <c r="K197" s="78">
        <f>IF($K$193&gt;=750,750,$K$193)</f>
        <v>750</v>
      </c>
      <c r="L197" s="87">
        <f>K197*J197</f>
        <v>56.25</v>
      </c>
      <c r="M197" s="49"/>
      <c r="N197" s="52">
        <f t="shared" si="18"/>
        <v>0</v>
      </c>
      <c r="O197" s="89">
        <f t="shared" si="21"/>
        <v>0</v>
      </c>
      <c r="P197" s="16"/>
    </row>
    <row r="198" spans="1:16" x14ac:dyDescent="0.2">
      <c r="A198" s="16"/>
      <c r="B198" s="67" t="s">
        <v>49</v>
      </c>
      <c r="C198" s="44"/>
      <c r="D198" s="45" t="s">
        <v>28</v>
      </c>
      <c r="E198" s="44"/>
      <c r="F198" s="90">
        <v>8.7999999999999995E-2</v>
      </c>
      <c r="G198" s="78">
        <f>IF($G$193&gt;=750,$G$193-750,0)</f>
        <v>40650</v>
      </c>
      <c r="H198" s="87">
        <f>G198*F198</f>
        <v>3577.2</v>
      </c>
      <c r="I198" s="49"/>
      <c r="J198" s="86">
        <v>8.7999999999999995E-2</v>
      </c>
      <c r="K198" s="78">
        <f>IF($K$193&gt;=750,$K$193-750,0)</f>
        <v>40823.740040638302</v>
      </c>
      <c r="L198" s="87">
        <f>K198*J198</f>
        <v>3592.4891235761702</v>
      </c>
      <c r="M198" s="49"/>
      <c r="N198" s="52">
        <f t="shared" si="18"/>
        <v>15.289123576170368</v>
      </c>
      <c r="O198" s="89">
        <f t="shared" si="21"/>
        <v>4.2740477401795735E-3</v>
      </c>
      <c r="P198" s="16"/>
    </row>
    <row r="199" spans="1:16" x14ac:dyDescent="0.2">
      <c r="A199" s="16"/>
      <c r="B199" s="67" t="s">
        <v>50</v>
      </c>
      <c r="C199" s="44"/>
      <c r="D199" s="45" t="s">
        <v>28</v>
      </c>
      <c r="E199" s="44"/>
      <c r="F199" s="90">
        <v>6.5000000000000002E-2</v>
      </c>
      <c r="G199" s="91">
        <v>26496</v>
      </c>
      <c r="H199" s="87">
        <f t="shared" si="22"/>
        <v>1722.24</v>
      </c>
      <c r="I199" s="49"/>
      <c r="J199" s="86">
        <v>6.5000000000000002E-2</v>
      </c>
      <c r="K199" s="91">
        <v>26607.193626008513</v>
      </c>
      <c r="L199" s="87">
        <f t="shared" si="23"/>
        <v>1729.4675856905535</v>
      </c>
      <c r="M199" s="49"/>
      <c r="N199" s="52">
        <f t="shared" si="18"/>
        <v>7.2275856905534965</v>
      </c>
      <c r="O199" s="89">
        <f t="shared" si="21"/>
        <v>4.1966193390894973E-3</v>
      </c>
      <c r="P199" s="16"/>
    </row>
    <row r="200" spans="1:16" ht="12.75" customHeight="1" x14ac:dyDescent="0.2">
      <c r="A200" s="16"/>
      <c r="B200" s="67" t="s">
        <v>51</v>
      </c>
      <c r="C200" s="44"/>
      <c r="D200" s="45" t="s">
        <v>28</v>
      </c>
      <c r="E200" s="44"/>
      <c r="F200" s="90">
        <v>0.1</v>
      </c>
      <c r="G200" s="91">
        <v>7452</v>
      </c>
      <c r="H200" s="87">
        <f t="shared" si="22"/>
        <v>745.2</v>
      </c>
      <c r="I200" s="49"/>
      <c r="J200" s="86">
        <v>0.1</v>
      </c>
      <c r="K200" s="91">
        <v>7483.2732073148945</v>
      </c>
      <c r="L200" s="87">
        <f t="shared" si="23"/>
        <v>748.32732073148952</v>
      </c>
      <c r="M200" s="49"/>
      <c r="N200" s="52">
        <f t="shared" si="18"/>
        <v>3.1273207314894762</v>
      </c>
      <c r="O200" s="89">
        <f t="shared" si="21"/>
        <v>4.1966193390894739E-3</v>
      </c>
      <c r="P200" s="16"/>
    </row>
    <row r="201" spans="1:16" ht="13.5" customHeight="1" thickBot="1" x14ac:dyDescent="0.25">
      <c r="A201" s="16"/>
      <c r="B201" s="27" t="s">
        <v>52</v>
      </c>
      <c r="C201" s="44"/>
      <c r="D201" s="45" t="s">
        <v>28</v>
      </c>
      <c r="E201" s="44"/>
      <c r="F201" s="90">
        <v>0.11700000000000001</v>
      </c>
      <c r="G201" s="91">
        <v>7452</v>
      </c>
      <c r="H201" s="87">
        <f t="shared" si="22"/>
        <v>871.88400000000001</v>
      </c>
      <c r="I201" s="49"/>
      <c r="J201" s="86">
        <v>0.11700000000000001</v>
      </c>
      <c r="K201" s="91">
        <v>7483.2732073148945</v>
      </c>
      <c r="L201" s="87">
        <f t="shared" si="23"/>
        <v>875.54296525584266</v>
      </c>
      <c r="M201" s="49"/>
      <c r="N201" s="52">
        <f t="shared" si="18"/>
        <v>3.6589652558426451</v>
      </c>
      <c r="O201" s="89">
        <f t="shared" si="21"/>
        <v>4.1966193390894262E-3</v>
      </c>
      <c r="P201" s="16"/>
    </row>
    <row r="202" spans="1:16" ht="13.5" thickBot="1" x14ac:dyDescent="0.25">
      <c r="A202" s="16"/>
      <c r="B202" s="92"/>
      <c r="C202" s="93"/>
      <c r="D202" s="94"/>
      <c r="E202" s="93"/>
      <c r="F202" s="95"/>
      <c r="G202" s="96"/>
      <c r="H202" s="97"/>
      <c r="I202" s="98"/>
      <c r="J202" s="95"/>
      <c r="K202" s="99"/>
      <c r="L202" s="97"/>
      <c r="M202" s="98"/>
      <c r="N202" s="100"/>
      <c r="O202" s="101"/>
      <c r="P202" s="16"/>
    </row>
    <row r="203" spans="1:16" x14ac:dyDescent="0.2">
      <c r="A203" s="16"/>
      <c r="B203" s="102" t="s">
        <v>53</v>
      </c>
      <c r="C203" s="44"/>
      <c r="D203" s="44"/>
      <c r="E203" s="44"/>
      <c r="F203" s="103"/>
      <c r="G203" s="104"/>
      <c r="H203" s="105">
        <f>SUM(H192:H198)</f>
        <v>4839.2696500000002</v>
      </c>
      <c r="I203" s="106"/>
      <c r="J203" s="107"/>
      <c r="K203" s="107"/>
      <c r="L203" s="108">
        <f>SUM(L192:L198)</f>
        <v>4935.5718139862511</v>
      </c>
      <c r="M203" s="109"/>
      <c r="N203" s="110">
        <f t="shared" si="18"/>
        <v>96.302163986250889</v>
      </c>
      <c r="O203" s="111">
        <f t="shared" si="21"/>
        <v>1.9900144226567513E-2</v>
      </c>
      <c r="P203" s="16"/>
    </row>
    <row r="204" spans="1:16" x14ac:dyDescent="0.2">
      <c r="A204" s="16"/>
      <c r="B204" s="112" t="s">
        <v>54</v>
      </c>
      <c r="C204" s="44"/>
      <c r="D204" s="44"/>
      <c r="E204" s="44"/>
      <c r="F204" s="113">
        <v>0.13</v>
      </c>
      <c r="G204" s="104"/>
      <c r="H204" s="114">
        <f>H203*F204</f>
        <v>629.10505450000005</v>
      </c>
      <c r="I204" s="115"/>
      <c r="J204" s="116">
        <v>0.13</v>
      </c>
      <c r="K204" s="117"/>
      <c r="L204" s="118">
        <f>L203*J204</f>
        <v>641.62433581821267</v>
      </c>
      <c r="M204" s="119"/>
      <c r="N204" s="120">
        <f t="shared" si="18"/>
        <v>12.51928131821262</v>
      </c>
      <c r="O204" s="121">
        <f t="shared" si="21"/>
        <v>1.990014422656752E-2</v>
      </c>
      <c r="P204" s="16"/>
    </row>
    <row r="205" spans="1:16" x14ac:dyDescent="0.2">
      <c r="A205" s="16"/>
      <c r="B205" s="122" t="s">
        <v>55</v>
      </c>
      <c r="C205" s="44"/>
      <c r="D205" s="44"/>
      <c r="E205" s="44"/>
      <c r="F205" s="123"/>
      <c r="G205" s="124"/>
      <c r="H205" s="114">
        <f>H203+H204</f>
        <v>5468.3747045</v>
      </c>
      <c r="I205" s="115"/>
      <c r="J205" s="115"/>
      <c r="K205" s="115"/>
      <c r="L205" s="118">
        <f>L203+L204</f>
        <v>5577.1961498044639</v>
      </c>
      <c r="M205" s="119"/>
      <c r="N205" s="120">
        <f t="shared" si="18"/>
        <v>108.82144530446385</v>
      </c>
      <c r="O205" s="121">
        <f t="shared" si="21"/>
        <v>1.9900144226567575E-2</v>
      </c>
      <c r="P205" s="16"/>
    </row>
    <row r="206" spans="1:16" ht="12.75" customHeight="1" x14ac:dyDescent="0.2">
      <c r="A206" s="16"/>
      <c r="B206" s="125" t="s">
        <v>56</v>
      </c>
      <c r="C206" s="125"/>
      <c r="D206" s="125"/>
      <c r="E206" s="44"/>
      <c r="F206" s="123"/>
      <c r="G206" s="124"/>
      <c r="H206" s="126">
        <f>ROUND(-H205*10%,2)</f>
        <v>-546.84</v>
      </c>
      <c r="I206" s="115"/>
      <c r="J206" s="115"/>
      <c r="K206" s="115"/>
      <c r="L206" s="127">
        <f>ROUND(-L205*10%,2)</f>
        <v>-557.72</v>
      </c>
      <c r="M206" s="119"/>
      <c r="N206" s="128">
        <f t="shared" si="18"/>
        <v>-10.879999999999995</v>
      </c>
      <c r="O206" s="129">
        <f t="shared" si="21"/>
        <v>1.9896130495208827E-2</v>
      </c>
      <c r="P206" s="16"/>
    </row>
    <row r="207" spans="1:16" ht="13.5" customHeight="1" thickBot="1" x14ac:dyDescent="0.25">
      <c r="A207" s="16"/>
      <c r="B207" s="130" t="s">
        <v>57</v>
      </c>
      <c r="C207" s="130"/>
      <c r="D207" s="130"/>
      <c r="E207" s="131"/>
      <c r="F207" s="132"/>
      <c r="G207" s="133"/>
      <c r="H207" s="134">
        <f>SUM(H205:H206)</f>
        <v>4921.5347044999999</v>
      </c>
      <c r="I207" s="135"/>
      <c r="J207" s="135"/>
      <c r="K207" s="135"/>
      <c r="L207" s="136">
        <f>SUM(L205:L206)</f>
        <v>5019.4761498044636</v>
      </c>
      <c r="M207" s="137"/>
      <c r="N207" s="138">
        <f t="shared" si="18"/>
        <v>97.941445304463741</v>
      </c>
      <c r="O207" s="139">
        <f t="shared" si="21"/>
        <v>1.9900590199010703E-2</v>
      </c>
      <c r="P207" s="16"/>
    </row>
    <row r="208" spans="1:16" ht="13.5" thickBot="1" x14ac:dyDescent="0.25">
      <c r="A208" s="16"/>
      <c r="B208" s="92"/>
      <c r="C208" s="93"/>
      <c r="D208" s="94"/>
      <c r="E208" s="93"/>
      <c r="F208" s="140"/>
      <c r="G208" s="141"/>
      <c r="H208" s="142"/>
      <c r="I208" s="143"/>
      <c r="J208" s="140"/>
      <c r="K208" s="96"/>
      <c r="L208" s="144"/>
      <c r="M208" s="98"/>
      <c r="N208" s="145"/>
      <c r="O208" s="101"/>
      <c r="P208" s="16"/>
    </row>
    <row r="209" spans="1:16" x14ac:dyDescent="0.2">
      <c r="A209" s="16"/>
      <c r="B209" s="102" t="s">
        <v>58</v>
      </c>
      <c r="C209" s="44"/>
      <c r="D209" s="44"/>
      <c r="E209" s="44"/>
      <c r="F209" s="103"/>
      <c r="G209" s="104"/>
      <c r="H209" s="105">
        <f>SUM(H192:H196,H199:H201)</f>
        <v>4545.14365</v>
      </c>
      <c r="I209" s="106"/>
      <c r="J209" s="107"/>
      <c r="K209" s="107"/>
      <c r="L209" s="146">
        <f>SUM(L192:L196,L199:L201)</f>
        <v>4640.1705620879666</v>
      </c>
      <c r="M209" s="109"/>
      <c r="N209" s="110">
        <f>L209-H209</f>
        <v>95.026912087966593</v>
      </c>
      <c r="O209" s="111">
        <f>IF((H209)=0,"",(N209/H209))</f>
        <v>2.0907350659415704E-2</v>
      </c>
      <c r="P209" s="16"/>
    </row>
    <row r="210" spans="1:16" x14ac:dyDescent="0.2">
      <c r="A210" s="16"/>
      <c r="B210" s="112" t="s">
        <v>54</v>
      </c>
      <c r="C210" s="44"/>
      <c r="D210" s="44"/>
      <c r="E210" s="44"/>
      <c r="F210" s="113">
        <v>0.13</v>
      </c>
      <c r="G210" s="124"/>
      <c r="H210" s="114">
        <f>H209*F210</f>
        <v>590.8686745</v>
      </c>
      <c r="I210" s="115"/>
      <c r="J210" s="147">
        <v>0.13</v>
      </c>
      <c r="K210" s="115"/>
      <c r="L210" s="118">
        <f>L209*J210</f>
        <v>603.22217307143569</v>
      </c>
      <c r="M210" s="119"/>
      <c r="N210" s="120">
        <f t="shared" si="18"/>
        <v>12.353498571435694</v>
      </c>
      <c r="O210" s="121">
        <f t="shared" si="21"/>
        <v>2.0907350659415763E-2</v>
      </c>
      <c r="P210" s="16"/>
    </row>
    <row r="211" spans="1:16" x14ac:dyDescent="0.2">
      <c r="A211" s="16"/>
      <c r="B211" s="122" t="s">
        <v>55</v>
      </c>
      <c r="C211" s="44"/>
      <c r="D211" s="44"/>
      <c r="E211" s="44"/>
      <c r="F211" s="123"/>
      <c r="G211" s="124"/>
      <c r="H211" s="114">
        <f>H209+H210</f>
        <v>5136.0123244999995</v>
      </c>
      <c r="I211" s="115"/>
      <c r="J211" s="115"/>
      <c r="K211" s="115"/>
      <c r="L211" s="118">
        <f>L209+L210</f>
        <v>5243.392735159402</v>
      </c>
      <c r="M211" s="119"/>
      <c r="N211" s="120">
        <f t="shared" si="18"/>
        <v>107.38041065940251</v>
      </c>
      <c r="O211" s="121">
        <f t="shared" si="21"/>
        <v>2.0907350659415756E-2</v>
      </c>
      <c r="P211" s="16"/>
    </row>
    <row r="212" spans="1:16" ht="12.75" customHeight="1" x14ac:dyDescent="0.2">
      <c r="A212" s="16"/>
      <c r="B212" s="125" t="s">
        <v>56</v>
      </c>
      <c r="C212" s="125"/>
      <c r="D212" s="125"/>
      <c r="E212" s="44"/>
      <c r="F212" s="123"/>
      <c r="G212" s="124"/>
      <c r="H212" s="126">
        <f>ROUND(-H211*10%,2)</f>
        <v>-513.6</v>
      </c>
      <c r="I212" s="115"/>
      <c r="J212" s="115"/>
      <c r="K212" s="115"/>
      <c r="L212" s="127">
        <f>ROUND(-L211*10%,2)</f>
        <v>-524.34</v>
      </c>
      <c r="M212" s="119"/>
      <c r="N212" s="128">
        <f t="shared" si="18"/>
        <v>-10.740000000000009</v>
      </c>
      <c r="O212" s="129">
        <f t="shared" si="21"/>
        <v>2.0911214953271046E-2</v>
      </c>
      <c r="P212" s="16"/>
    </row>
    <row r="213" spans="1:16" ht="13.5" customHeight="1" thickBot="1" x14ac:dyDescent="0.25">
      <c r="A213" s="16"/>
      <c r="B213" s="130" t="s">
        <v>59</v>
      </c>
      <c r="C213" s="130"/>
      <c r="D213" s="130"/>
      <c r="E213" s="131"/>
      <c r="F213" s="148"/>
      <c r="G213" s="149"/>
      <c r="H213" s="150">
        <f>H211+H212</f>
        <v>4622.4123244999992</v>
      </c>
      <c r="I213" s="151"/>
      <c r="J213" s="151"/>
      <c r="K213" s="151"/>
      <c r="L213" s="152">
        <f>L211+L212</f>
        <v>4719.0527351594019</v>
      </c>
      <c r="M213" s="153"/>
      <c r="N213" s="154">
        <f t="shared" si="18"/>
        <v>96.640410659402733</v>
      </c>
      <c r="O213" s="155">
        <f t="shared" si="21"/>
        <v>2.0906921294576681E-2</v>
      </c>
      <c r="P213" s="16"/>
    </row>
    <row r="214" spans="1:16" ht="13.5" thickBot="1" x14ac:dyDescent="0.25">
      <c r="A214" s="16"/>
      <c r="B214" s="92"/>
      <c r="C214" s="93"/>
      <c r="D214" s="94"/>
      <c r="E214" s="93"/>
      <c r="F214" s="140"/>
      <c r="G214" s="141"/>
      <c r="H214" s="142"/>
      <c r="I214" s="143"/>
      <c r="J214" s="140"/>
      <c r="K214" s="96"/>
      <c r="L214" s="144"/>
      <c r="M214" s="98"/>
      <c r="N214" s="145"/>
      <c r="O214" s="101"/>
      <c r="P214" s="16"/>
    </row>
    <row r="215" spans="1:1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56"/>
      <c r="M215" s="16"/>
      <c r="N215" s="16"/>
      <c r="O215" s="16"/>
      <c r="P215" s="16"/>
    </row>
    <row r="216" spans="1:16" x14ac:dyDescent="0.2">
      <c r="A216" s="16"/>
      <c r="B216" s="23" t="s">
        <v>60</v>
      </c>
      <c r="C216" s="16"/>
      <c r="D216" s="26"/>
      <c r="E216" s="16"/>
      <c r="F216" s="157">
        <v>3.499999999999992E-2</v>
      </c>
      <c r="G216" s="16"/>
      <c r="H216" s="16"/>
      <c r="I216" s="16"/>
      <c r="J216" s="157">
        <v>3.9343501015957516E-2</v>
      </c>
      <c r="K216" s="16"/>
      <c r="L216" s="16"/>
      <c r="M216" s="16"/>
      <c r="N216" s="16"/>
      <c r="O216" s="16"/>
      <c r="P216" s="16"/>
    </row>
    <row r="217" spans="1:1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 ht="14.25" x14ac:dyDescent="0.2">
      <c r="A218" s="158" t="s">
        <v>61</v>
      </c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1:1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1:16" x14ac:dyDescent="0.2">
      <c r="A220" s="16" t="s">
        <v>62</v>
      </c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1:16" x14ac:dyDescent="0.2">
      <c r="A221" s="16" t="s">
        <v>63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1:1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1:16" x14ac:dyDescent="0.2">
      <c r="A223" s="16" t="s">
        <v>64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1:16" x14ac:dyDescent="0.2">
      <c r="A224" s="16" t="s">
        <v>65</v>
      </c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1:1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1:16" x14ac:dyDescent="0.2">
      <c r="A226" s="16" t="s">
        <v>66</v>
      </c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1:16" x14ac:dyDescent="0.2">
      <c r="A227" s="16" t="s">
        <v>67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1:16" x14ac:dyDescent="0.2">
      <c r="A228" s="16" t="s">
        <v>68</v>
      </c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1:16" x14ac:dyDescent="0.2">
      <c r="A229" s="16" t="s">
        <v>69</v>
      </c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1:16" x14ac:dyDescent="0.2">
      <c r="A230" s="16" t="s">
        <v>70</v>
      </c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2" spans="1:16" ht="21.75" x14ac:dyDescent="0.2">
      <c r="A232" s="1"/>
      <c r="B232" s="2"/>
      <c r="C232" s="1"/>
      <c r="D232" s="2"/>
      <c r="E232" s="1"/>
      <c r="F232" s="2"/>
      <c r="G232" s="1"/>
      <c r="H232" s="1"/>
      <c r="I232" s="1"/>
      <c r="J232" s="2"/>
      <c r="K232" s="1"/>
      <c r="L232" s="3"/>
      <c r="M232" s="3"/>
      <c r="N232" s="4" t="s">
        <v>0</v>
      </c>
      <c r="O232" s="5" t="s">
        <v>1</v>
      </c>
      <c r="P232" s="6"/>
    </row>
    <row r="233" spans="1:16" ht="18" x14ac:dyDescent="0.25">
      <c r="A233" s="7"/>
      <c r="B233" s="8"/>
      <c r="C233" s="7"/>
      <c r="D233" s="8"/>
      <c r="E233" s="7"/>
      <c r="F233" s="8"/>
      <c r="G233" s="7"/>
      <c r="H233" s="7"/>
      <c r="I233" s="7"/>
      <c r="J233" s="8"/>
      <c r="K233" s="7"/>
      <c r="L233" s="3"/>
      <c r="M233" s="3"/>
      <c r="N233" s="4" t="s">
        <v>2</v>
      </c>
      <c r="O233" s="9"/>
      <c r="P233" s="6"/>
    </row>
    <row r="234" spans="1:16" ht="18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"/>
      <c r="M234" s="3"/>
      <c r="N234" s="4" t="s">
        <v>3</v>
      </c>
      <c r="O234" s="9"/>
      <c r="P234" s="6"/>
    </row>
    <row r="235" spans="1:16" ht="18" x14ac:dyDescent="0.25">
      <c r="A235" s="7"/>
      <c r="B235" s="8"/>
      <c r="C235" s="7"/>
      <c r="D235" s="8"/>
      <c r="E235" s="7"/>
      <c r="F235" s="8"/>
      <c r="G235" s="7"/>
      <c r="H235" s="7"/>
      <c r="I235" s="11"/>
      <c r="J235" s="12"/>
      <c r="K235" s="11"/>
      <c r="L235" s="3"/>
      <c r="M235" s="3"/>
      <c r="N235" s="4" t="s">
        <v>4</v>
      </c>
      <c r="O235" s="9"/>
      <c r="P235" s="6"/>
    </row>
    <row r="236" spans="1:16" ht="15.75" x14ac:dyDescent="0.25">
      <c r="A236" s="3"/>
      <c r="B236" s="13"/>
      <c r="C236" s="14"/>
      <c r="D236" s="15"/>
      <c r="E236" s="14"/>
      <c r="F236" s="13"/>
      <c r="G236" s="3"/>
      <c r="H236" s="3"/>
      <c r="I236" s="3"/>
      <c r="J236" s="13"/>
      <c r="K236" s="3"/>
      <c r="L236" s="3"/>
      <c r="M236" s="3"/>
      <c r="N236" s="4" t="s">
        <v>5</v>
      </c>
      <c r="O236" s="5" t="s">
        <v>76</v>
      </c>
      <c r="P236" s="6"/>
    </row>
    <row r="237" spans="1:16" x14ac:dyDescent="0.2">
      <c r="A237" s="3"/>
      <c r="B237" s="13"/>
      <c r="C237" s="3"/>
      <c r="D237" s="13"/>
      <c r="E237" s="3"/>
      <c r="F237" s="13"/>
      <c r="G237" s="3"/>
      <c r="H237" s="3"/>
      <c r="I237" s="3"/>
      <c r="J237" s="13"/>
      <c r="K237" s="3"/>
      <c r="L237" s="3"/>
      <c r="M237" s="3"/>
      <c r="N237" s="4"/>
      <c r="O237" s="5"/>
      <c r="P237" s="6"/>
    </row>
    <row r="238" spans="1:16" ht="12.75" customHeight="1" x14ac:dyDescent="0.2">
      <c r="A238" s="3"/>
      <c r="B238" s="13"/>
      <c r="C238" s="3"/>
      <c r="D238" s="13"/>
      <c r="E238" s="3"/>
      <c r="F238" s="13"/>
      <c r="G238" s="3"/>
      <c r="H238" s="3"/>
      <c r="I238" s="3"/>
      <c r="J238" s="13"/>
      <c r="K238" s="3"/>
      <c r="L238" s="3"/>
      <c r="M238" s="3"/>
      <c r="N238" s="4" t="s">
        <v>7</v>
      </c>
      <c r="O238" s="5"/>
      <c r="P238" s="6"/>
    </row>
    <row r="239" spans="1:16" x14ac:dyDescent="0.2">
      <c r="A239" s="3"/>
      <c r="B239" s="13"/>
      <c r="C239" s="3"/>
      <c r="D239" s="13"/>
      <c r="E239" s="3"/>
      <c r="F239" s="13"/>
      <c r="G239" s="3"/>
      <c r="H239" s="3"/>
      <c r="I239" s="3"/>
      <c r="J239" s="13"/>
      <c r="K239" s="3"/>
      <c r="L239" s="3"/>
      <c r="M239" s="3"/>
      <c r="N239" s="16"/>
      <c r="O239" s="6"/>
      <c r="P239" s="6"/>
    </row>
    <row r="240" spans="1:1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6"/>
      <c r="M240" s="6"/>
      <c r="N240" s="6"/>
      <c r="O240" s="6"/>
      <c r="P240" s="6"/>
    </row>
    <row r="241" spans="1:16" ht="18" x14ac:dyDescent="0.25">
      <c r="A241" s="16"/>
      <c r="B241" s="17" t="s">
        <v>8</v>
      </c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6"/>
    </row>
    <row r="242" spans="1:16" ht="18" x14ac:dyDescent="0.25">
      <c r="A242" s="16"/>
      <c r="B242" s="17" t="s">
        <v>9</v>
      </c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6"/>
    </row>
    <row r="243" spans="1:1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6"/>
      <c r="M243" s="6"/>
      <c r="N243" s="6"/>
      <c r="O243" s="6"/>
      <c r="P243" s="6"/>
    </row>
    <row r="244" spans="1:16" ht="12.75" customHeight="1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6"/>
      <c r="M244" s="6"/>
      <c r="N244" s="6"/>
      <c r="O244" s="6"/>
      <c r="P244" s="6"/>
    </row>
    <row r="245" spans="1:16" ht="15.75" x14ac:dyDescent="0.2">
      <c r="A245" s="16"/>
      <c r="B245" s="18" t="s">
        <v>10</v>
      </c>
      <c r="C245" s="16"/>
      <c r="D245" s="19" t="s">
        <v>77</v>
      </c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6"/>
    </row>
    <row r="246" spans="1:16" ht="15.75" x14ac:dyDescent="0.25">
      <c r="A246" s="16"/>
      <c r="B246" s="20"/>
      <c r="C246" s="16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16"/>
    </row>
    <row r="247" spans="1:16" x14ac:dyDescent="0.2">
      <c r="A247" s="16"/>
      <c r="B247" s="22"/>
      <c r="C247" s="16"/>
      <c r="D247" s="23" t="s">
        <v>12</v>
      </c>
      <c r="E247" s="24"/>
      <c r="F247" s="25">
        <v>36.953525641025642</v>
      </c>
      <c r="G247" s="24" t="s">
        <v>13</v>
      </c>
      <c r="H247" s="16"/>
      <c r="I247" s="16"/>
      <c r="J247" s="26"/>
      <c r="K247" s="16"/>
      <c r="L247" s="16"/>
      <c r="M247" s="16"/>
      <c r="N247" s="16"/>
      <c r="O247" s="16"/>
      <c r="P247" s="16"/>
    </row>
    <row r="248" spans="1:16" x14ac:dyDescent="0.2">
      <c r="A248" s="16"/>
      <c r="B248" s="27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1:16" x14ac:dyDescent="0.2">
      <c r="A249" s="16"/>
      <c r="B249" s="27"/>
      <c r="C249" s="16"/>
      <c r="D249" s="28"/>
      <c r="E249" s="28"/>
      <c r="F249" s="29" t="s">
        <v>14</v>
      </c>
      <c r="G249" s="30"/>
      <c r="H249" s="31"/>
      <c r="I249" s="16"/>
      <c r="J249" s="29" t="s">
        <v>15</v>
      </c>
      <c r="K249" s="30"/>
      <c r="L249" s="31"/>
      <c r="M249" s="16"/>
      <c r="N249" s="29" t="s">
        <v>16</v>
      </c>
      <c r="O249" s="31"/>
      <c r="P249" s="16"/>
    </row>
    <row r="250" spans="1:16" ht="12.75" customHeight="1" x14ac:dyDescent="0.2">
      <c r="A250" s="16"/>
      <c r="B250" s="27"/>
      <c r="C250" s="16"/>
      <c r="D250" s="32" t="s">
        <v>17</v>
      </c>
      <c r="E250" s="33"/>
      <c r="F250" s="34" t="s">
        <v>18</v>
      </c>
      <c r="G250" s="34" t="s">
        <v>19</v>
      </c>
      <c r="H250" s="35" t="s">
        <v>20</v>
      </c>
      <c r="I250" s="16"/>
      <c r="J250" s="34" t="s">
        <v>18</v>
      </c>
      <c r="K250" s="36" t="s">
        <v>19</v>
      </c>
      <c r="L250" s="35" t="s">
        <v>20</v>
      </c>
      <c r="M250" s="16"/>
      <c r="N250" s="37" t="s">
        <v>21</v>
      </c>
      <c r="O250" s="38" t="s">
        <v>22</v>
      </c>
      <c r="P250" s="16"/>
    </row>
    <row r="251" spans="1:16" x14ac:dyDescent="0.2">
      <c r="A251" s="16"/>
      <c r="B251" s="27"/>
      <c r="C251" s="16"/>
      <c r="D251" s="39"/>
      <c r="E251" s="33"/>
      <c r="F251" s="40" t="s">
        <v>23</v>
      </c>
      <c r="G251" s="40"/>
      <c r="H251" s="41" t="s">
        <v>23</v>
      </c>
      <c r="I251" s="16"/>
      <c r="J251" s="40" t="s">
        <v>23</v>
      </c>
      <c r="K251" s="41"/>
      <c r="L251" s="41" t="s">
        <v>23</v>
      </c>
      <c r="M251" s="16"/>
      <c r="N251" s="42"/>
      <c r="O251" s="43"/>
      <c r="P251" s="16"/>
    </row>
    <row r="252" spans="1:16" x14ac:dyDescent="0.2">
      <c r="A252" s="16"/>
      <c r="B252" s="44" t="s">
        <v>24</v>
      </c>
      <c r="C252" s="44"/>
      <c r="D252" s="45" t="s">
        <v>25</v>
      </c>
      <c r="E252" s="44"/>
      <c r="F252" s="46">
        <v>5.77</v>
      </c>
      <c r="G252" s="47">
        <v>1</v>
      </c>
      <c r="H252" s="48">
        <f>G252*F252</f>
        <v>5.77</v>
      </c>
      <c r="I252" s="49"/>
      <c r="J252" s="50">
        <v>4.9800000000000004</v>
      </c>
      <c r="K252" s="51">
        <v>1</v>
      </c>
      <c r="L252" s="48">
        <f>K252*J252</f>
        <v>4.9800000000000004</v>
      </c>
      <c r="M252" s="49"/>
      <c r="N252" s="52">
        <f>L252-H252</f>
        <v>-0.78999999999999915</v>
      </c>
      <c r="O252" s="53">
        <f>IF((H252)=0,"",(N252/H252))</f>
        <v>-0.13691507798960126</v>
      </c>
      <c r="P252" s="16"/>
    </row>
    <row r="253" spans="1:16" x14ac:dyDescent="0.2">
      <c r="A253" s="16"/>
      <c r="B253" s="44" t="s">
        <v>26</v>
      </c>
      <c r="C253" s="44"/>
      <c r="D253" s="45"/>
      <c r="E253" s="44"/>
      <c r="F253" s="46"/>
      <c r="G253" s="47">
        <v>1</v>
      </c>
      <c r="H253" s="48">
        <f t="shared" ref="H253:H260" si="24">G253*F253</f>
        <v>0</v>
      </c>
      <c r="I253" s="49"/>
      <c r="J253" s="50"/>
      <c r="K253" s="51">
        <v>1</v>
      </c>
      <c r="L253" s="48">
        <f>K253*J253</f>
        <v>0</v>
      </c>
      <c r="M253" s="49"/>
      <c r="N253" s="52">
        <f>L253-H253</f>
        <v>0</v>
      </c>
      <c r="O253" s="53" t="str">
        <f>IF((H253)=0,"",(N253/H253))</f>
        <v/>
      </c>
      <c r="P253" s="16"/>
    </row>
    <row r="254" spans="1:16" x14ac:dyDescent="0.2">
      <c r="A254" s="16"/>
      <c r="B254" s="44" t="s">
        <v>27</v>
      </c>
      <c r="C254" s="44"/>
      <c r="D254" s="45" t="s">
        <v>75</v>
      </c>
      <c r="E254" s="44"/>
      <c r="F254" s="46">
        <v>6.9740000000000002</v>
      </c>
      <c r="G254" s="47">
        <v>0.28205128205128205</v>
      </c>
      <c r="H254" s="48">
        <f t="shared" si="24"/>
        <v>1.967025641025641</v>
      </c>
      <c r="I254" s="49"/>
      <c r="J254" s="50">
        <v>6.0164</v>
      </c>
      <c r="K254" s="47">
        <v>0.28205128205128205</v>
      </c>
      <c r="L254" s="48">
        <f t="shared" ref="L254:L260" si="25">K254*J254</f>
        <v>1.6969333333333334</v>
      </c>
      <c r="M254" s="49"/>
      <c r="N254" s="52">
        <f t="shared" ref="N254:N290" si="26">L254-H254</f>
        <v>-0.27009230769230763</v>
      </c>
      <c r="O254" s="53">
        <f t="shared" ref="O254:O261" si="27">IF((H254)=0,"",(N254/H254))</f>
        <v>-0.13731000860338397</v>
      </c>
      <c r="P254" s="16"/>
    </row>
    <row r="255" spans="1:16" x14ac:dyDescent="0.2">
      <c r="A255" s="16"/>
      <c r="B255" s="44" t="s">
        <v>29</v>
      </c>
      <c r="C255" s="44"/>
      <c r="D255" s="45" t="s">
        <v>25</v>
      </c>
      <c r="E255" s="44"/>
      <c r="F255" s="46">
        <v>0</v>
      </c>
      <c r="G255" s="47">
        <v>1</v>
      </c>
      <c r="H255" s="48">
        <f t="shared" si="24"/>
        <v>0</v>
      </c>
      <c r="I255" s="49"/>
      <c r="J255" s="50">
        <v>0</v>
      </c>
      <c r="K255" s="47">
        <v>1</v>
      </c>
      <c r="L255" s="48">
        <f t="shared" si="25"/>
        <v>0</v>
      </c>
      <c r="M255" s="49"/>
      <c r="N255" s="52">
        <f t="shared" si="26"/>
        <v>0</v>
      </c>
      <c r="O255" s="53" t="str">
        <f t="shared" si="27"/>
        <v/>
      </c>
      <c r="P255" s="16"/>
    </row>
    <row r="256" spans="1:16" x14ac:dyDescent="0.2">
      <c r="A256" s="16"/>
      <c r="B256" s="44" t="s">
        <v>30</v>
      </c>
      <c r="C256" s="44"/>
      <c r="D256" s="45" t="s">
        <v>28</v>
      </c>
      <c r="E256" s="44"/>
      <c r="F256" s="46">
        <v>0</v>
      </c>
      <c r="G256" s="47">
        <v>36.953525641025642</v>
      </c>
      <c r="H256" s="48">
        <f t="shared" si="24"/>
        <v>0</v>
      </c>
      <c r="I256" s="49"/>
      <c r="J256" s="50">
        <v>0</v>
      </c>
      <c r="K256" s="47">
        <v>36.953525641025642</v>
      </c>
      <c r="L256" s="48">
        <f t="shared" si="25"/>
        <v>0</v>
      </c>
      <c r="M256" s="49"/>
      <c r="N256" s="52">
        <f t="shared" si="26"/>
        <v>0</v>
      </c>
      <c r="O256" s="53" t="str">
        <f t="shared" si="27"/>
        <v/>
      </c>
      <c r="P256" s="16"/>
    </row>
    <row r="257" spans="1:16" x14ac:dyDescent="0.2">
      <c r="A257" s="16"/>
      <c r="B257" s="54" t="s">
        <v>31</v>
      </c>
      <c r="C257" s="44"/>
      <c r="D257" s="45" t="s">
        <v>28</v>
      </c>
      <c r="E257" s="44"/>
      <c r="F257" s="46">
        <v>0</v>
      </c>
      <c r="G257" s="47">
        <v>36.953525641025642</v>
      </c>
      <c r="H257" s="48">
        <f t="shared" si="24"/>
        <v>0</v>
      </c>
      <c r="I257" s="49"/>
      <c r="J257" s="50">
        <v>0</v>
      </c>
      <c r="K257" s="47">
        <v>36.953525641025642</v>
      </c>
      <c r="L257" s="48">
        <f t="shared" si="25"/>
        <v>0</v>
      </c>
      <c r="M257" s="49"/>
      <c r="N257" s="52">
        <f t="shared" si="26"/>
        <v>0</v>
      </c>
      <c r="O257" s="53" t="str">
        <f t="shared" si="27"/>
        <v/>
      </c>
      <c r="P257" s="16"/>
    </row>
    <row r="258" spans="1:16" x14ac:dyDescent="0.2">
      <c r="A258" s="16"/>
      <c r="B258" s="54" t="s">
        <v>32</v>
      </c>
      <c r="C258" s="44"/>
      <c r="D258" s="45" t="s">
        <v>25</v>
      </c>
      <c r="E258" s="44"/>
      <c r="F258" s="46">
        <v>0</v>
      </c>
      <c r="G258" s="47">
        <v>1</v>
      </c>
      <c r="H258" s="48">
        <f t="shared" si="24"/>
        <v>0</v>
      </c>
      <c r="I258" s="49"/>
      <c r="J258" s="50">
        <v>0</v>
      </c>
      <c r="K258" s="47">
        <v>1</v>
      </c>
      <c r="L258" s="48">
        <f t="shared" si="25"/>
        <v>0</v>
      </c>
      <c r="M258" s="49"/>
      <c r="N258" s="52">
        <f t="shared" si="26"/>
        <v>0</v>
      </c>
      <c r="O258" s="53" t="str">
        <f t="shared" si="27"/>
        <v/>
      </c>
      <c r="P258" s="16"/>
    </row>
    <row r="259" spans="1:16" x14ac:dyDescent="0.2">
      <c r="A259" s="16"/>
      <c r="B259" s="54" t="s">
        <v>33</v>
      </c>
      <c r="C259" s="44"/>
      <c r="D259" s="45" t="s">
        <v>75</v>
      </c>
      <c r="E259" s="44"/>
      <c r="F259" s="46">
        <v>-7.2700000000000001E-2</v>
      </c>
      <c r="G259" s="47">
        <v>0.28205128205128205</v>
      </c>
      <c r="H259" s="48">
        <f t="shared" si="24"/>
        <v>-2.0505128205128204E-2</v>
      </c>
      <c r="I259" s="49"/>
      <c r="J259" s="50">
        <v>-7.2700000000000001E-2</v>
      </c>
      <c r="K259" s="47">
        <v>0.28205128205128205</v>
      </c>
      <c r="L259" s="48">
        <f t="shared" si="25"/>
        <v>-2.0505128205128204E-2</v>
      </c>
      <c r="M259" s="49"/>
      <c r="N259" s="52">
        <f t="shared" si="26"/>
        <v>0</v>
      </c>
      <c r="O259" s="53">
        <f t="shared" si="27"/>
        <v>0</v>
      </c>
      <c r="P259" s="16"/>
    </row>
    <row r="260" spans="1:16" x14ac:dyDescent="0.2">
      <c r="A260" s="16"/>
      <c r="B260" s="54" t="s">
        <v>34</v>
      </c>
      <c r="C260" s="44"/>
      <c r="D260" s="45" t="s">
        <v>25</v>
      </c>
      <c r="E260" s="44"/>
      <c r="F260" s="46">
        <v>0</v>
      </c>
      <c r="G260" s="47">
        <v>1</v>
      </c>
      <c r="H260" s="48">
        <f t="shared" si="24"/>
        <v>0</v>
      </c>
      <c r="I260" s="49"/>
      <c r="J260" s="50">
        <v>0</v>
      </c>
      <c r="K260" s="47">
        <v>1</v>
      </c>
      <c r="L260" s="48">
        <f t="shared" si="25"/>
        <v>0</v>
      </c>
      <c r="M260" s="49"/>
      <c r="N260" s="52">
        <f t="shared" si="26"/>
        <v>0</v>
      </c>
      <c r="O260" s="53" t="str">
        <f t="shared" si="27"/>
        <v/>
      </c>
      <c r="P260" s="16"/>
    </row>
    <row r="261" spans="1:16" x14ac:dyDescent="0.2">
      <c r="A261" s="16"/>
      <c r="B261" s="55" t="s">
        <v>35</v>
      </c>
      <c r="C261" s="56"/>
      <c r="D261" s="57"/>
      <c r="E261" s="56"/>
      <c r="F261" s="58"/>
      <c r="G261" s="59"/>
      <c r="H261" s="60">
        <f>SUM(H252:H260)</f>
        <v>7.7165205128205123</v>
      </c>
      <c r="I261" s="61"/>
      <c r="J261" s="62"/>
      <c r="K261" s="63"/>
      <c r="L261" s="60">
        <f>SUM(L252:L260)</f>
        <v>6.656428205128206</v>
      </c>
      <c r="M261" s="61"/>
      <c r="N261" s="64">
        <f t="shared" si="26"/>
        <v>-1.0600923076923063</v>
      </c>
      <c r="O261" s="65">
        <f t="shared" si="27"/>
        <v>-0.13737957489143324</v>
      </c>
      <c r="P261" s="16"/>
    </row>
    <row r="262" spans="1:16" ht="51" x14ac:dyDescent="0.2">
      <c r="A262" s="16"/>
      <c r="B262" s="66" t="s">
        <v>36</v>
      </c>
      <c r="C262" s="44"/>
      <c r="D262" s="45" t="s">
        <v>75</v>
      </c>
      <c r="E262" s="44"/>
      <c r="F262" s="46">
        <v>-2.5325000000000002</v>
      </c>
      <c r="G262" s="47">
        <v>0.28205128205128205</v>
      </c>
      <c r="H262" s="48">
        <f>G262*F262</f>
        <v>-0.71429487179487183</v>
      </c>
      <c r="I262" s="49"/>
      <c r="J262" s="50">
        <v>-2.5325000000000002</v>
      </c>
      <c r="K262" s="47">
        <v>0.28205128205128205</v>
      </c>
      <c r="L262" s="48">
        <f t="shared" ref="L262:L265" si="28">K262*J262</f>
        <v>-0.71429487179487183</v>
      </c>
      <c r="M262" s="49"/>
      <c r="N262" s="52">
        <f t="shared" si="26"/>
        <v>0</v>
      </c>
      <c r="O262" s="53">
        <f>IF((H262)=0,"",(N262/H262))</f>
        <v>0</v>
      </c>
      <c r="P262" s="16"/>
    </row>
    <row r="263" spans="1:16" ht="51" x14ac:dyDescent="0.2">
      <c r="A263" s="16"/>
      <c r="B263" s="66" t="s">
        <v>37</v>
      </c>
      <c r="C263" s="44"/>
      <c r="D263" s="45" t="s">
        <v>75</v>
      </c>
      <c r="E263" s="44"/>
      <c r="F263" s="46">
        <v>0</v>
      </c>
      <c r="G263" s="47">
        <v>0.28205128205128205</v>
      </c>
      <c r="H263" s="48">
        <f>G263*F263</f>
        <v>0</v>
      </c>
      <c r="I263" s="49"/>
      <c r="J263" s="50">
        <v>0</v>
      </c>
      <c r="K263" s="47">
        <v>0.28205128205128205</v>
      </c>
      <c r="L263" s="48">
        <f t="shared" si="28"/>
        <v>0</v>
      </c>
      <c r="M263" s="49"/>
      <c r="N263" s="52">
        <f t="shared" si="26"/>
        <v>0</v>
      </c>
      <c r="O263" s="53" t="str">
        <f>IF((H263)=0,"",(N263/H263))</f>
        <v/>
      </c>
      <c r="P263" s="16"/>
    </row>
    <row r="264" spans="1:16" x14ac:dyDescent="0.2">
      <c r="A264" s="16"/>
      <c r="B264" s="67" t="s">
        <v>38</v>
      </c>
      <c r="C264" s="44"/>
      <c r="D264" s="45" t="s">
        <v>28</v>
      </c>
      <c r="E264" s="44"/>
      <c r="F264" s="46">
        <v>0</v>
      </c>
      <c r="G264" s="47">
        <v>36.953525641025642</v>
      </c>
      <c r="H264" s="48">
        <f>G264*F264</f>
        <v>0</v>
      </c>
      <c r="I264" s="49"/>
      <c r="J264" s="50">
        <v>0</v>
      </c>
      <c r="K264" s="47">
        <v>36.953525641025642</v>
      </c>
      <c r="L264" s="48">
        <f t="shared" si="28"/>
        <v>0</v>
      </c>
      <c r="M264" s="49"/>
      <c r="N264" s="52">
        <f t="shared" si="26"/>
        <v>0</v>
      </c>
      <c r="O264" s="53" t="str">
        <f>IF((H264)=0,"",(N264/H264))</f>
        <v/>
      </c>
      <c r="P264" s="16"/>
    </row>
    <row r="265" spans="1:16" x14ac:dyDescent="0.2">
      <c r="A265" s="16"/>
      <c r="B265" s="67" t="s">
        <v>39</v>
      </c>
      <c r="C265" s="44"/>
      <c r="D265" s="45"/>
      <c r="E265" s="44"/>
      <c r="F265" s="68"/>
      <c r="G265" s="69"/>
      <c r="H265" s="70"/>
      <c r="I265" s="49"/>
      <c r="J265" s="50"/>
      <c r="K265" s="47">
        <v>36.953525641025642</v>
      </c>
      <c r="L265" s="48">
        <f t="shared" si="28"/>
        <v>0</v>
      </c>
      <c r="M265" s="49"/>
      <c r="N265" s="52">
        <f t="shared" si="26"/>
        <v>0</v>
      </c>
      <c r="O265" s="53"/>
      <c r="P265" s="16"/>
    </row>
    <row r="266" spans="1:16" ht="25.5" x14ac:dyDescent="0.2">
      <c r="A266" s="16"/>
      <c r="B266" s="71" t="s">
        <v>40</v>
      </c>
      <c r="C266" s="72"/>
      <c r="D266" s="72"/>
      <c r="E266" s="72"/>
      <c r="F266" s="73"/>
      <c r="G266" s="74"/>
      <c r="H266" s="75">
        <f>SUM(H261:H265)</f>
        <v>7.0022256410256407</v>
      </c>
      <c r="I266" s="61"/>
      <c r="J266" s="74"/>
      <c r="K266" s="76"/>
      <c r="L266" s="75">
        <f>SUM(L261:L265)</f>
        <v>5.9421333333333344</v>
      </c>
      <c r="M266" s="61"/>
      <c r="N266" s="64">
        <f t="shared" si="26"/>
        <v>-1.0600923076923063</v>
      </c>
      <c r="O266" s="65">
        <f t="shared" ref="O266:O290" si="29">IF((H266)=0,"",(N266/H266))</f>
        <v>-0.15139362283347255</v>
      </c>
      <c r="P266" s="16"/>
    </row>
    <row r="267" spans="1:16" ht="12.75" customHeight="1" x14ac:dyDescent="0.2">
      <c r="A267" s="16"/>
      <c r="B267" s="49" t="s">
        <v>41</v>
      </c>
      <c r="C267" s="49"/>
      <c r="D267" s="77" t="s">
        <v>75</v>
      </c>
      <c r="E267" s="49"/>
      <c r="F267" s="50">
        <v>1.7373000000000001</v>
      </c>
      <c r="G267" s="78">
        <v>0.2919230769230769</v>
      </c>
      <c r="H267" s="48">
        <f>G267*F267</f>
        <v>0.50715796153846149</v>
      </c>
      <c r="I267" s="49"/>
      <c r="J267" s="50">
        <v>1.8495999999999999</v>
      </c>
      <c r="K267" s="79">
        <v>0.29314816695321877</v>
      </c>
      <c r="L267" s="48">
        <f>K267*J267</f>
        <v>0.54220684959667342</v>
      </c>
      <c r="M267" s="49"/>
      <c r="N267" s="52">
        <f t="shared" si="26"/>
        <v>3.5048888058211936E-2</v>
      </c>
      <c r="O267" s="53">
        <f t="shared" si="29"/>
        <v>6.910842521704931E-2</v>
      </c>
      <c r="P267" s="16"/>
    </row>
    <row r="268" spans="1:16" ht="13.5" customHeight="1" x14ac:dyDescent="0.2">
      <c r="A268" s="16"/>
      <c r="B268" s="80" t="s">
        <v>42</v>
      </c>
      <c r="C268" s="49"/>
      <c r="D268" s="77" t="s">
        <v>75</v>
      </c>
      <c r="E268" s="49"/>
      <c r="F268" s="50">
        <v>1.2413000000000001</v>
      </c>
      <c r="G268" s="78">
        <v>0.2919230769230769</v>
      </c>
      <c r="H268" s="48">
        <f>G268*F268</f>
        <v>0.36236411538461538</v>
      </c>
      <c r="I268" s="49"/>
      <c r="J268" s="50">
        <v>1.3725000000000001</v>
      </c>
      <c r="K268" s="79">
        <v>0.29314816695321877</v>
      </c>
      <c r="L268" s="48">
        <f>K268*J268</f>
        <v>0.40234585914329279</v>
      </c>
      <c r="M268" s="49"/>
      <c r="N268" s="52">
        <f t="shared" si="26"/>
        <v>3.9981743758677413E-2</v>
      </c>
      <c r="O268" s="53">
        <f t="shared" si="29"/>
        <v>0.11033582537895772</v>
      </c>
      <c r="P268" s="16"/>
    </row>
    <row r="269" spans="1:16" ht="25.5" x14ac:dyDescent="0.2">
      <c r="A269" s="16"/>
      <c r="B269" s="71" t="s">
        <v>43</v>
      </c>
      <c r="C269" s="56"/>
      <c r="D269" s="56"/>
      <c r="E269" s="56"/>
      <c r="F269" s="81"/>
      <c r="G269" s="74"/>
      <c r="H269" s="75">
        <f>SUM(H266:H268)</f>
        <v>7.8717477179487174</v>
      </c>
      <c r="I269" s="82"/>
      <c r="J269" s="83"/>
      <c r="K269" s="84"/>
      <c r="L269" s="75">
        <f>SUM(L266:L268)</f>
        <v>6.8866860420733005</v>
      </c>
      <c r="M269" s="82"/>
      <c r="N269" s="64">
        <f t="shared" si="26"/>
        <v>-0.98506167587541693</v>
      </c>
      <c r="O269" s="65">
        <f t="shared" si="29"/>
        <v>-0.12513887781608327</v>
      </c>
      <c r="P269" s="16"/>
    </row>
    <row r="270" spans="1:16" ht="25.5" x14ac:dyDescent="0.2">
      <c r="A270" s="16"/>
      <c r="B270" s="85" t="s">
        <v>44</v>
      </c>
      <c r="C270" s="44"/>
      <c r="D270" s="45" t="s">
        <v>28</v>
      </c>
      <c r="E270" s="44"/>
      <c r="F270" s="86">
        <v>5.1999999999999998E-3</v>
      </c>
      <c r="G270" s="78">
        <v>38.246899038461535</v>
      </c>
      <c r="H270" s="87">
        <f t="shared" ref="H270:H278" si="30">G270*F270</f>
        <v>0.19888387499999999</v>
      </c>
      <c r="I270" s="49"/>
      <c r="J270" s="88">
        <v>5.1999999999999998E-3</v>
      </c>
      <c r="K270" s="79">
        <v>38.407406714626546</v>
      </c>
      <c r="L270" s="87">
        <f t="shared" ref="L270:L278" si="31">K270*J270</f>
        <v>0.19971851491605802</v>
      </c>
      <c r="M270" s="49"/>
      <c r="N270" s="52">
        <f t="shared" si="26"/>
        <v>8.3463991605803312E-4</v>
      </c>
      <c r="O270" s="89">
        <f t="shared" si="29"/>
        <v>4.1966193390893716E-3</v>
      </c>
      <c r="P270" s="16"/>
    </row>
    <row r="271" spans="1:16" ht="25.5" x14ac:dyDescent="0.2">
      <c r="A271" s="16"/>
      <c r="B271" s="85" t="s">
        <v>45</v>
      </c>
      <c r="C271" s="44"/>
      <c r="D271" s="45" t="s">
        <v>28</v>
      </c>
      <c r="E271" s="44"/>
      <c r="F271" s="86">
        <v>1.2999999999999999E-3</v>
      </c>
      <c r="G271" s="78">
        <v>38.246899038461535</v>
      </c>
      <c r="H271" s="87">
        <f t="shared" si="30"/>
        <v>4.9720968749999997E-2</v>
      </c>
      <c r="I271" s="49"/>
      <c r="J271" s="88">
        <v>1.2999999999999999E-3</v>
      </c>
      <c r="K271" s="79">
        <v>38.407406714626546</v>
      </c>
      <c r="L271" s="87">
        <f t="shared" si="31"/>
        <v>4.9929628729014505E-2</v>
      </c>
      <c r="M271" s="49"/>
      <c r="N271" s="52">
        <f t="shared" si="26"/>
        <v>2.0865997901450828E-4</v>
      </c>
      <c r="O271" s="89">
        <f t="shared" si="29"/>
        <v>4.1966193390893716E-3</v>
      </c>
      <c r="P271" s="16"/>
    </row>
    <row r="272" spans="1:16" x14ac:dyDescent="0.2">
      <c r="A272" s="16"/>
      <c r="B272" s="44" t="s">
        <v>46</v>
      </c>
      <c r="C272" s="44"/>
      <c r="D272" s="45"/>
      <c r="E272" s="44"/>
      <c r="F272" s="86"/>
      <c r="G272" s="47">
        <v>1</v>
      </c>
      <c r="H272" s="87">
        <f t="shared" si="30"/>
        <v>0</v>
      </c>
      <c r="I272" s="49"/>
      <c r="J272" s="88"/>
      <c r="K272" s="51">
        <v>1</v>
      </c>
      <c r="L272" s="87">
        <f t="shared" si="31"/>
        <v>0</v>
      </c>
      <c r="M272" s="49"/>
      <c r="N272" s="52">
        <f t="shared" si="26"/>
        <v>0</v>
      </c>
      <c r="O272" s="89" t="str">
        <f t="shared" si="29"/>
        <v/>
      </c>
      <c r="P272" s="16"/>
    </row>
    <row r="273" spans="1:16" ht="12.75" customHeight="1" x14ac:dyDescent="0.2">
      <c r="A273" s="16"/>
      <c r="B273" s="44" t="s">
        <v>47</v>
      </c>
      <c r="C273" s="44"/>
      <c r="D273" s="45" t="s">
        <v>28</v>
      </c>
      <c r="E273" s="44"/>
      <c r="F273" s="86">
        <v>7.0000000000000001E-3</v>
      </c>
      <c r="G273" s="78">
        <v>36.953525641025642</v>
      </c>
      <c r="H273" s="87">
        <f t="shared" si="30"/>
        <v>0.25867467948717948</v>
      </c>
      <c r="I273" s="49"/>
      <c r="J273" s="88">
        <v>7.0000000000000001E-3</v>
      </c>
      <c r="K273" s="79">
        <v>36.953525641025642</v>
      </c>
      <c r="L273" s="87">
        <f t="shared" si="31"/>
        <v>0.25867467948717948</v>
      </c>
      <c r="M273" s="49"/>
      <c r="N273" s="52">
        <f t="shared" si="26"/>
        <v>0</v>
      </c>
      <c r="O273" s="89">
        <f t="shared" si="29"/>
        <v>0</v>
      </c>
      <c r="P273" s="16"/>
    </row>
    <row r="274" spans="1:16" ht="13.5" customHeight="1" x14ac:dyDescent="0.2">
      <c r="A274" s="16"/>
      <c r="B274" s="67" t="s">
        <v>48</v>
      </c>
      <c r="C274" s="44"/>
      <c r="D274" s="45" t="s">
        <v>28</v>
      </c>
      <c r="E274" s="44"/>
      <c r="F274" s="90">
        <v>7.4999999999999997E-2</v>
      </c>
      <c r="G274" s="78">
        <f>IF($G$270&gt;=750,750,$G$270)</f>
        <v>38.246899038461535</v>
      </c>
      <c r="H274" s="87">
        <f>G274*F274</f>
        <v>2.8685174278846151</v>
      </c>
      <c r="I274" s="49"/>
      <c r="J274" s="86">
        <v>7.4999999999999997E-2</v>
      </c>
      <c r="K274" s="78">
        <f>IF($K$270&gt;=750,750,$K$270)</f>
        <v>38.407406714626546</v>
      </c>
      <c r="L274" s="87">
        <f>K274*J274</f>
        <v>2.880555503596991</v>
      </c>
      <c r="M274" s="49"/>
      <c r="N274" s="52">
        <f t="shared" si="26"/>
        <v>1.2038075712375917E-2</v>
      </c>
      <c r="O274" s="89">
        <f t="shared" si="29"/>
        <v>4.1966193390895251E-3</v>
      </c>
      <c r="P274" s="16"/>
    </row>
    <row r="275" spans="1:16" ht="12.75" customHeight="1" x14ac:dyDescent="0.2">
      <c r="A275" s="16"/>
      <c r="B275" s="67" t="s">
        <v>49</v>
      </c>
      <c r="C275" s="44"/>
      <c r="D275" s="45" t="s">
        <v>28</v>
      </c>
      <c r="E275" s="44"/>
      <c r="F275" s="90">
        <v>8.7999999999999995E-2</v>
      </c>
      <c r="G275" s="78">
        <f>IF($G$270&gt;=750,$G$270-750,0)</f>
        <v>0</v>
      </c>
      <c r="H275" s="87">
        <f>G275*F275</f>
        <v>0</v>
      </c>
      <c r="I275" s="49"/>
      <c r="J275" s="86">
        <v>8.7999999999999995E-2</v>
      </c>
      <c r="K275" s="78">
        <f>IF($K$270&gt;=750,$K$270-750,0)</f>
        <v>0</v>
      </c>
      <c r="L275" s="87">
        <f>K275*J275</f>
        <v>0</v>
      </c>
      <c r="M275" s="49"/>
      <c r="N275" s="52">
        <f t="shared" si="26"/>
        <v>0</v>
      </c>
      <c r="O275" s="89" t="str">
        <f t="shared" si="29"/>
        <v/>
      </c>
      <c r="P275" s="16"/>
    </row>
    <row r="276" spans="1:16" ht="13.5" customHeight="1" x14ac:dyDescent="0.2">
      <c r="A276" s="16"/>
      <c r="B276" s="67" t="s">
        <v>50</v>
      </c>
      <c r="C276" s="44"/>
      <c r="D276" s="45" t="s">
        <v>28</v>
      </c>
      <c r="E276" s="44"/>
      <c r="F276" s="90">
        <v>6.5000000000000002E-2</v>
      </c>
      <c r="G276" s="91">
        <v>24.478015384615382</v>
      </c>
      <c r="H276" s="87">
        <f t="shared" si="30"/>
        <v>1.5910709999999999</v>
      </c>
      <c r="I276" s="49"/>
      <c r="J276" s="86">
        <v>6.5000000000000002E-2</v>
      </c>
      <c r="K276" s="91">
        <v>24.58074029736099</v>
      </c>
      <c r="L276" s="87">
        <f t="shared" si="31"/>
        <v>1.5977481193284644</v>
      </c>
      <c r="M276" s="49"/>
      <c r="N276" s="52">
        <f t="shared" si="26"/>
        <v>6.677119328464487E-3</v>
      </c>
      <c r="O276" s="89">
        <f t="shared" si="29"/>
        <v>4.1966193390895112E-3</v>
      </c>
      <c r="P276" s="16"/>
    </row>
    <row r="277" spans="1:16" x14ac:dyDescent="0.2">
      <c r="A277" s="16"/>
      <c r="B277" s="67" t="s">
        <v>51</v>
      </c>
      <c r="C277" s="44"/>
      <c r="D277" s="45" t="s">
        <v>28</v>
      </c>
      <c r="E277" s="44"/>
      <c r="F277" s="90">
        <v>0.1</v>
      </c>
      <c r="G277" s="91">
        <v>6.8844418269230765</v>
      </c>
      <c r="H277" s="87">
        <f t="shared" si="30"/>
        <v>0.68844418269230767</v>
      </c>
      <c r="I277" s="49"/>
      <c r="J277" s="86">
        <v>0.1</v>
      </c>
      <c r="K277" s="91">
        <v>6.9133332086327783</v>
      </c>
      <c r="L277" s="87">
        <f t="shared" si="31"/>
        <v>0.69133332086327792</v>
      </c>
      <c r="M277" s="49"/>
      <c r="N277" s="52">
        <f t="shared" si="26"/>
        <v>2.8891381709702513E-3</v>
      </c>
      <c r="O277" s="89">
        <f t="shared" si="29"/>
        <v>4.1966193390895702E-3</v>
      </c>
      <c r="P277" s="16"/>
    </row>
    <row r="278" spans="1:16" ht="13.5" thickBot="1" x14ac:dyDescent="0.25">
      <c r="A278" s="16"/>
      <c r="B278" s="27" t="s">
        <v>52</v>
      </c>
      <c r="C278" s="44"/>
      <c r="D278" s="45" t="s">
        <v>28</v>
      </c>
      <c r="E278" s="44"/>
      <c r="F278" s="90">
        <v>0.11700000000000001</v>
      </c>
      <c r="G278" s="91">
        <v>6.8844418269230765</v>
      </c>
      <c r="H278" s="87">
        <f t="shared" si="30"/>
        <v>0.80547969374999995</v>
      </c>
      <c r="I278" s="49"/>
      <c r="J278" s="86">
        <v>0.11700000000000001</v>
      </c>
      <c r="K278" s="91">
        <v>6.9133332086327783</v>
      </c>
      <c r="L278" s="87">
        <f t="shared" si="31"/>
        <v>0.80885998541003512</v>
      </c>
      <c r="M278" s="49"/>
      <c r="N278" s="52">
        <f t="shared" si="26"/>
        <v>3.3802916600351729E-3</v>
      </c>
      <c r="O278" s="89">
        <f t="shared" si="29"/>
        <v>4.1966193390895442E-3</v>
      </c>
      <c r="P278" s="16"/>
    </row>
    <row r="279" spans="1:16" ht="13.5" thickBot="1" x14ac:dyDescent="0.25">
      <c r="A279" s="16"/>
      <c r="B279" s="92"/>
      <c r="C279" s="93"/>
      <c r="D279" s="94"/>
      <c r="E279" s="93"/>
      <c r="F279" s="95"/>
      <c r="G279" s="96"/>
      <c r="H279" s="97"/>
      <c r="I279" s="98"/>
      <c r="J279" s="95"/>
      <c r="K279" s="99"/>
      <c r="L279" s="97"/>
      <c r="M279" s="98"/>
      <c r="N279" s="100"/>
      <c r="O279" s="101"/>
      <c r="P279" s="16"/>
    </row>
    <row r="280" spans="1:16" x14ac:dyDescent="0.2">
      <c r="A280" s="16"/>
      <c r="B280" s="102" t="s">
        <v>53</v>
      </c>
      <c r="C280" s="44"/>
      <c r="D280" s="44"/>
      <c r="E280" s="44"/>
      <c r="F280" s="103"/>
      <c r="G280" s="104"/>
      <c r="H280" s="105">
        <f>SUM(H269:H275)</f>
        <v>11.247544669070514</v>
      </c>
      <c r="I280" s="106"/>
      <c r="J280" s="107"/>
      <c r="K280" s="107"/>
      <c r="L280" s="108">
        <f>SUM(L269:L275)</f>
        <v>10.275564368802543</v>
      </c>
      <c r="M280" s="109"/>
      <c r="N280" s="110">
        <f t="shared" si="26"/>
        <v>-0.97198030026797078</v>
      </c>
      <c r="O280" s="111">
        <f t="shared" si="29"/>
        <v>-8.6417109588442675E-2</v>
      </c>
      <c r="P280" s="16"/>
    </row>
    <row r="281" spans="1:16" ht="12.75" customHeight="1" x14ac:dyDescent="0.2">
      <c r="A281" s="16"/>
      <c r="B281" s="112" t="s">
        <v>54</v>
      </c>
      <c r="C281" s="44"/>
      <c r="D281" s="44"/>
      <c r="E281" s="44"/>
      <c r="F281" s="113">
        <v>0.13</v>
      </c>
      <c r="G281" s="104"/>
      <c r="H281" s="114">
        <f>H280*F281</f>
        <v>1.4621808069791669</v>
      </c>
      <c r="I281" s="115"/>
      <c r="J281" s="116">
        <v>0.13</v>
      </c>
      <c r="K281" s="117"/>
      <c r="L281" s="118">
        <f>L280*J281</f>
        <v>1.3358233679443308</v>
      </c>
      <c r="M281" s="119"/>
      <c r="N281" s="120">
        <f t="shared" si="26"/>
        <v>-0.12635743903483609</v>
      </c>
      <c r="O281" s="121">
        <f t="shared" si="29"/>
        <v>-8.6417109588442592E-2</v>
      </c>
      <c r="P281" s="16"/>
    </row>
    <row r="282" spans="1:16" ht="13.5" customHeight="1" x14ac:dyDescent="0.2">
      <c r="A282" s="16"/>
      <c r="B282" s="122" t="s">
        <v>55</v>
      </c>
      <c r="C282" s="44"/>
      <c r="D282" s="44"/>
      <c r="E282" s="44"/>
      <c r="F282" s="123"/>
      <c r="G282" s="124"/>
      <c r="H282" s="114">
        <f>H280+H281</f>
        <v>12.70972547604968</v>
      </c>
      <c r="I282" s="115"/>
      <c r="J282" s="115"/>
      <c r="K282" s="115"/>
      <c r="L282" s="118">
        <f>L280+L281</f>
        <v>11.611387736746874</v>
      </c>
      <c r="M282" s="119"/>
      <c r="N282" s="120">
        <f t="shared" si="26"/>
        <v>-1.0983377393028064</v>
      </c>
      <c r="O282" s="121">
        <f t="shared" si="29"/>
        <v>-8.6417109588442634E-2</v>
      </c>
      <c r="P282" s="16"/>
    </row>
    <row r="283" spans="1:16" ht="12.75" customHeight="1" x14ac:dyDescent="0.2">
      <c r="A283" s="16"/>
      <c r="B283" s="125" t="s">
        <v>56</v>
      </c>
      <c r="C283" s="125"/>
      <c r="D283" s="125"/>
      <c r="E283" s="44"/>
      <c r="F283" s="123"/>
      <c r="G283" s="124"/>
      <c r="H283" s="126">
        <f>ROUND(-H282*10%,2)</f>
        <v>-1.27</v>
      </c>
      <c r="I283" s="115"/>
      <c r="J283" s="115"/>
      <c r="K283" s="115"/>
      <c r="L283" s="127">
        <f>ROUND(-L282*10%,2)</f>
        <v>-1.1599999999999999</v>
      </c>
      <c r="M283" s="119"/>
      <c r="N283" s="128">
        <f t="shared" si="26"/>
        <v>0.1100000000000001</v>
      </c>
      <c r="O283" s="129">
        <f t="shared" si="29"/>
        <v>-8.6614173228346539E-2</v>
      </c>
      <c r="P283" s="16"/>
    </row>
    <row r="284" spans="1:16" ht="13.5" customHeight="1" thickBot="1" x14ac:dyDescent="0.25">
      <c r="A284" s="16"/>
      <c r="B284" s="130" t="s">
        <v>57</v>
      </c>
      <c r="C284" s="130"/>
      <c r="D284" s="130"/>
      <c r="E284" s="131"/>
      <c r="F284" s="132"/>
      <c r="G284" s="133"/>
      <c r="H284" s="134">
        <f>SUM(H282:H283)</f>
        <v>11.439725476049681</v>
      </c>
      <c r="I284" s="135"/>
      <c r="J284" s="135"/>
      <c r="K284" s="135"/>
      <c r="L284" s="136">
        <f>SUM(L282:L283)</f>
        <v>10.451387736746874</v>
      </c>
      <c r="M284" s="137"/>
      <c r="N284" s="138">
        <f t="shared" si="26"/>
        <v>-0.98833773930280699</v>
      </c>
      <c r="O284" s="139">
        <f t="shared" si="29"/>
        <v>-8.6395232243291181E-2</v>
      </c>
      <c r="P284" s="16"/>
    </row>
    <row r="285" spans="1:16" ht="13.5" thickBot="1" x14ac:dyDescent="0.25">
      <c r="A285" s="16"/>
      <c r="B285" s="92"/>
      <c r="C285" s="93"/>
      <c r="D285" s="94"/>
      <c r="E285" s="93"/>
      <c r="F285" s="140"/>
      <c r="G285" s="141"/>
      <c r="H285" s="142"/>
      <c r="I285" s="143"/>
      <c r="J285" s="140"/>
      <c r="K285" s="96"/>
      <c r="L285" s="144"/>
      <c r="M285" s="98"/>
      <c r="N285" s="145"/>
      <c r="O285" s="101"/>
      <c r="P285" s="16"/>
    </row>
    <row r="286" spans="1:16" x14ac:dyDescent="0.2">
      <c r="A286" s="16"/>
      <c r="B286" s="102" t="s">
        <v>58</v>
      </c>
      <c r="C286" s="44"/>
      <c r="D286" s="44"/>
      <c r="E286" s="44"/>
      <c r="F286" s="103"/>
      <c r="G286" s="104"/>
      <c r="H286" s="105">
        <f>SUM(H269:H273,H276:H278)</f>
        <v>11.464022117628206</v>
      </c>
      <c r="I286" s="106"/>
      <c r="J286" s="107"/>
      <c r="K286" s="107"/>
      <c r="L286" s="146">
        <f>SUM(L269:L273,L276:L278)</f>
        <v>10.492950290807329</v>
      </c>
      <c r="M286" s="109"/>
      <c r="N286" s="110">
        <f>L286-H286</f>
        <v>-0.97107182682087689</v>
      </c>
      <c r="O286" s="111">
        <f>IF((H286)=0,"",(N286/H286))</f>
        <v>-8.4706032216010946E-2</v>
      </c>
      <c r="P286" s="16"/>
    </row>
    <row r="287" spans="1:16" x14ac:dyDescent="0.2">
      <c r="A287" s="16"/>
      <c r="B287" s="112" t="s">
        <v>54</v>
      </c>
      <c r="C287" s="44"/>
      <c r="D287" s="44"/>
      <c r="E287" s="44"/>
      <c r="F287" s="113">
        <v>0.13</v>
      </c>
      <c r="G287" s="124"/>
      <c r="H287" s="114">
        <f>H286*F287</f>
        <v>1.4903228752916668</v>
      </c>
      <c r="I287" s="115"/>
      <c r="J287" s="147">
        <v>0.13</v>
      </c>
      <c r="K287" s="115"/>
      <c r="L287" s="118">
        <f>L286*J287</f>
        <v>1.3640835378049527</v>
      </c>
      <c r="M287" s="119"/>
      <c r="N287" s="120">
        <f t="shared" si="26"/>
        <v>-0.12623933748671412</v>
      </c>
      <c r="O287" s="121">
        <f t="shared" si="29"/>
        <v>-8.4706032216011029E-2</v>
      </c>
      <c r="P287" s="16"/>
    </row>
    <row r="288" spans="1:16" ht="10.5" customHeight="1" x14ac:dyDescent="0.2">
      <c r="A288" s="16"/>
      <c r="B288" s="122" t="s">
        <v>55</v>
      </c>
      <c r="C288" s="44"/>
      <c r="D288" s="44"/>
      <c r="E288" s="44"/>
      <c r="F288" s="123"/>
      <c r="G288" s="124"/>
      <c r="H288" s="114">
        <f>H286+H287</f>
        <v>12.954344992919873</v>
      </c>
      <c r="I288" s="115"/>
      <c r="J288" s="115"/>
      <c r="K288" s="115"/>
      <c r="L288" s="118">
        <f>L286+L287</f>
        <v>11.857033828612282</v>
      </c>
      <c r="M288" s="119"/>
      <c r="N288" s="120">
        <f t="shared" si="26"/>
        <v>-1.097311164307591</v>
      </c>
      <c r="O288" s="121">
        <f t="shared" si="29"/>
        <v>-8.470603221601096E-2</v>
      </c>
      <c r="P288" s="16"/>
    </row>
    <row r="289" spans="1:16" ht="12.75" customHeight="1" x14ac:dyDescent="0.2">
      <c r="A289" s="16"/>
      <c r="B289" s="125" t="s">
        <v>56</v>
      </c>
      <c r="C289" s="125"/>
      <c r="D289" s="125"/>
      <c r="E289" s="44"/>
      <c r="F289" s="123"/>
      <c r="G289" s="124"/>
      <c r="H289" s="126">
        <f>ROUND(-H288*10%,2)</f>
        <v>-1.3</v>
      </c>
      <c r="I289" s="115"/>
      <c r="J289" s="115"/>
      <c r="K289" s="115"/>
      <c r="L289" s="127">
        <f>ROUND(-L288*10%,2)</f>
        <v>-1.19</v>
      </c>
      <c r="M289" s="119"/>
      <c r="N289" s="128">
        <f t="shared" si="26"/>
        <v>0.1100000000000001</v>
      </c>
      <c r="O289" s="129">
        <f t="shared" si="29"/>
        <v>-8.4615384615384689E-2</v>
      </c>
      <c r="P289" s="16"/>
    </row>
    <row r="290" spans="1:16" ht="13.5" customHeight="1" thickBot="1" x14ac:dyDescent="0.25">
      <c r="A290" s="16"/>
      <c r="B290" s="130" t="s">
        <v>59</v>
      </c>
      <c r="C290" s="130"/>
      <c r="D290" s="130"/>
      <c r="E290" s="131"/>
      <c r="F290" s="148"/>
      <c r="G290" s="149"/>
      <c r="H290" s="150">
        <f>H288+H289</f>
        <v>11.654344992919873</v>
      </c>
      <c r="I290" s="151"/>
      <c r="J290" s="151"/>
      <c r="K290" s="151"/>
      <c r="L290" s="152">
        <f>L288+L289</f>
        <v>10.667033828612283</v>
      </c>
      <c r="M290" s="153"/>
      <c r="N290" s="154">
        <f t="shared" si="26"/>
        <v>-0.98731116430758981</v>
      </c>
      <c r="O290" s="155">
        <f t="shared" si="29"/>
        <v>-8.471614362775351E-2</v>
      </c>
      <c r="P290" s="16"/>
    </row>
    <row r="291" spans="1:16" ht="13.5" thickBot="1" x14ac:dyDescent="0.25">
      <c r="A291" s="16"/>
      <c r="B291" s="92"/>
      <c r="C291" s="93"/>
      <c r="D291" s="94"/>
      <c r="E291" s="93"/>
      <c r="F291" s="140"/>
      <c r="G291" s="141"/>
      <c r="H291" s="142"/>
      <c r="I291" s="143"/>
      <c r="J291" s="140"/>
      <c r="K291" s="96"/>
      <c r="L291" s="144"/>
      <c r="M291" s="98"/>
      <c r="N291" s="145"/>
      <c r="O291" s="101"/>
      <c r="P291" s="16"/>
    </row>
    <row r="292" spans="1:1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56"/>
      <c r="M292" s="16"/>
      <c r="N292" s="16"/>
      <c r="O292" s="16"/>
      <c r="P292" s="16"/>
    </row>
    <row r="293" spans="1:16" x14ac:dyDescent="0.2">
      <c r="A293" s="16"/>
      <c r="B293" s="23" t="s">
        <v>60</v>
      </c>
      <c r="C293" s="16"/>
      <c r="D293" s="26"/>
      <c r="E293" s="16"/>
      <c r="F293" s="157">
        <v>3.499999999999992E-2</v>
      </c>
      <c r="G293" s="16"/>
      <c r="H293" s="16"/>
      <c r="I293" s="16"/>
      <c r="J293" s="157">
        <v>3.9343501015957516E-2</v>
      </c>
      <c r="K293" s="16"/>
      <c r="L293" s="16"/>
      <c r="M293" s="16"/>
      <c r="N293" s="16"/>
      <c r="O293" s="16"/>
      <c r="P293" s="16"/>
    </row>
    <row r="294" spans="1:1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 ht="14.25" x14ac:dyDescent="0.2">
      <c r="A295" s="158" t="s">
        <v>61</v>
      </c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 x14ac:dyDescent="0.2">
      <c r="A297" s="16" t="s">
        <v>62</v>
      </c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 x14ac:dyDescent="0.2">
      <c r="A298" s="16" t="s">
        <v>63</v>
      </c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 x14ac:dyDescent="0.2">
      <c r="A300" s="16" t="s">
        <v>64</v>
      </c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 x14ac:dyDescent="0.2">
      <c r="A301" s="16" t="s">
        <v>65</v>
      </c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 x14ac:dyDescent="0.2">
      <c r="A303" s="16" t="s">
        <v>66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 x14ac:dyDescent="0.2">
      <c r="A304" s="16" t="s">
        <v>67</v>
      </c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 x14ac:dyDescent="0.2">
      <c r="A305" s="16" t="s">
        <v>68</v>
      </c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 x14ac:dyDescent="0.2">
      <c r="A306" s="16" t="s">
        <v>69</v>
      </c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 x14ac:dyDescent="0.2">
      <c r="A307" s="16" t="s">
        <v>70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9" spans="1:16" ht="21.75" x14ac:dyDescent="0.2">
      <c r="A309" s="1"/>
      <c r="B309" s="2"/>
      <c r="C309" s="1"/>
      <c r="D309" s="2"/>
      <c r="E309" s="1"/>
      <c r="F309" s="2"/>
      <c r="G309" s="1"/>
      <c r="H309" s="1"/>
      <c r="I309" s="1"/>
      <c r="J309" s="2"/>
      <c r="K309" s="1"/>
      <c r="L309" s="3"/>
      <c r="M309" s="3"/>
      <c r="N309" s="4" t="s">
        <v>0</v>
      </c>
      <c r="O309" s="5" t="s">
        <v>1</v>
      </c>
      <c r="P309" s="6"/>
    </row>
    <row r="310" spans="1:16" ht="18" x14ac:dyDescent="0.25">
      <c r="A310" s="7"/>
      <c r="B310" s="8"/>
      <c r="C310" s="7"/>
      <c r="D310" s="8"/>
      <c r="E310" s="7"/>
      <c r="F310" s="8"/>
      <c r="G310" s="7"/>
      <c r="H310" s="7"/>
      <c r="I310" s="7"/>
      <c r="J310" s="8"/>
      <c r="K310" s="7"/>
      <c r="L310" s="3"/>
      <c r="M310" s="3"/>
      <c r="N310" s="4" t="s">
        <v>2</v>
      </c>
      <c r="O310" s="9"/>
      <c r="P310" s="6"/>
    </row>
    <row r="311" spans="1:16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"/>
      <c r="M311" s="3"/>
      <c r="N311" s="4" t="s">
        <v>3</v>
      </c>
      <c r="O311" s="9"/>
      <c r="P311" s="6"/>
    </row>
    <row r="312" spans="1:16" ht="18" x14ac:dyDescent="0.25">
      <c r="A312" s="7"/>
      <c r="B312" s="8"/>
      <c r="C312" s="7"/>
      <c r="D312" s="8"/>
      <c r="E312" s="7"/>
      <c r="F312" s="8"/>
      <c r="G312" s="7"/>
      <c r="H312" s="7"/>
      <c r="I312" s="11"/>
      <c r="J312" s="12"/>
      <c r="K312" s="11"/>
      <c r="L312" s="3"/>
      <c r="M312" s="3"/>
      <c r="N312" s="4" t="s">
        <v>4</v>
      </c>
      <c r="O312" s="9"/>
      <c r="P312" s="6"/>
    </row>
    <row r="313" spans="1:16" ht="15.75" x14ac:dyDescent="0.25">
      <c r="A313" s="3"/>
      <c r="B313" s="13"/>
      <c r="C313" s="14"/>
      <c r="D313" s="15"/>
      <c r="E313" s="14"/>
      <c r="F313" s="13"/>
      <c r="G313" s="3"/>
      <c r="H313" s="3"/>
      <c r="I313" s="3"/>
      <c r="J313" s="13"/>
      <c r="K313" s="3"/>
      <c r="L313" s="3"/>
      <c r="M313" s="3"/>
      <c r="N313" s="4" t="s">
        <v>5</v>
      </c>
      <c r="O313" s="5" t="s">
        <v>78</v>
      </c>
      <c r="P313" s="6"/>
    </row>
    <row r="314" spans="1:16" x14ac:dyDescent="0.2">
      <c r="A314" s="3"/>
      <c r="B314" s="13"/>
      <c r="C314" s="3"/>
      <c r="D314" s="13"/>
      <c r="E314" s="3"/>
      <c r="F314" s="13"/>
      <c r="G314" s="3"/>
      <c r="H314" s="3"/>
      <c r="I314" s="3"/>
      <c r="J314" s="13"/>
      <c r="K314" s="3"/>
      <c r="L314" s="3"/>
      <c r="M314" s="3"/>
      <c r="N314" s="4"/>
      <c r="O314" s="5"/>
      <c r="P314" s="6"/>
    </row>
    <row r="315" spans="1:16" x14ac:dyDescent="0.2">
      <c r="A315" s="3"/>
      <c r="B315" s="13"/>
      <c r="C315" s="3"/>
      <c r="D315" s="13"/>
      <c r="E315" s="3"/>
      <c r="F315" s="13"/>
      <c r="G315" s="3"/>
      <c r="H315" s="3"/>
      <c r="I315" s="3"/>
      <c r="J315" s="13"/>
      <c r="K315" s="3"/>
      <c r="L315" s="3"/>
      <c r="M315" s="3"/>
      <c r="N315" s="4" t="s">
        <v>7</v>
      </c>
      <c r="O315" s="5"/>
      <c r="P315" s="6"/>
    </row>
    <row r="316" spans="1:16" x14ac:dyDescent="0.2">
      <c r="A316" s="3"/>
      <c r="B316" s="13"/>
      <c r="C316" s="3"/>
      <c r="D316" s="13"/>
      <c r="E316" s="3"/>
      <c r="F316" s="13"/>
      <c r="G316" s="3"/>
      <c r="H316" s="3"/>
      <c r="I316" s="3"/>
      <c r="J316" s="13"/>
      <c r="K316" s="3"/>
      <c r="L316" s="3"/>
      <c r="M316" s="3"/>
      <c r="N316" s="16"/>
      <c r="O316" s="6"/>
      <c r="P316" s="6"/>
    </row>
    <row r="317" spans="1:1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6"/>
      <c r="M317" s="6"/>
      <c r="N317" s="6"/>
      <c r="O317" s="6"/>
      <c r="P317" s="6"/>
    </row>
    <row r="318" spans="1:16" ht="18" x14ac:dyDescent="0.25">
      <c r="A318" s="16"/>
      <c r="B318" s="17" t="s">
        <v>8</v>
      </c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6"/>
    </row>
    <row r="319" spans="1:16" ht="12.75" customHeight="1" x14ac:dyDescent="0.25">
      <c r="A319" s="16"/>
      <c r="B319" s="17" t="s">
        <v>9</v>
      </c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6"/>
    </row>
    <row r="320" spans="1:1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6"/>
      <c r="M320" s="6"/>
      <c r="N320" s="6"/>
      <c r="O320" s="6"/>
      <c r="P320" s="6"/>
    </row>
    <row r="321" spans="1:1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6"/>
      <c r="M321" s="6"/>
      <c r="N321" s="6"/>
      <c r="O321" s="6"/>
      <c r="P321" s="6"/>
    </row>
    <row r="322" spans="1:16" ht="15.75" x14ac:dyDescent="0.2">
      <c r="A322" s="16"/>
      <c r="B322" s="18" t="s">
        <v>10</v>
      </c>
      <c r="C322" s="16"/>
      <c r="D322" s="19" t="s">
        <v>79</v>
      </c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6"/>
    </row>
    <row r="323" spans="1:16" ht="15.75" x14ac:dyDescent="0.25">
      <c r="A323" s="16"/>
      <c r="B323" s="20"/>
      <c r="C323" s="16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16"/>
    </row>
    <row r="324" spans="1:16" x14ac:dyDescent="0.2">
      <c r="A324" s="16"/>
      <c r="B324" s="22"/>
      <c r="C324" s="16"/>
      <c r="D324" s="23" t="s">
        <v>12</v>
      </c>
      <c r="E324" s="24"/>
      <c r="F324" s="25">
        <v>53.343906737156026</v>
      </c>
      <c r="G324" s="24" t="s">
        <v>13</v>
      </c>
      <c r="H324" s="16"/>
      <c r="I324" s="16"/>
      <c r="J324" s="26"/>
      <c r="K324" s="16"/>
      <c r="L324" s="16"/>
      <c r="M324" s="16"/>
      <c r="N324" s="16"/>
      <c r="O324" s="16"/>
      <c r="P324" s="16"/>
    </row>
    <row r="325" spans="1:16" x14ac:dyDescent="0.2">
      <c r="A325" s="16"/>
      <c r="B325" s="27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 x14ac:dyDescent="0.2">
      <c r="A326" s="16"/>
      <c r="B326" s="27"/>
      <c r="C326" s="16"/>
      <c r="D326" s="28"/>
      <c r="E326" s="28"/>
      <c r="F326" s="29" t="s">
        <v>14</v>
      </c>
      <c r="G326" s="30"/>
      <c r="H326" s="31"/>
      <c r="I326" s="16"/>
      <c r="J326" s="29" t="s">
        <v>15</v>
      </c>
      <c r="K326" s="30"/>
      <c r="L326" s="31"/>
      <c r="M326" s="16"/>
      <c r="N326" s="29" t="s">
        <v>16</v>
      </c>
      <c r="O326" s="31"/>
      <c r="P326" s="16"/>
    </row>
    <row r="327" spans="1:16" ht="12.75" customHeight="1" x14ac:dyDescent="0.2">
      <c r="A327" s="16"/>
      <c r="B327" s="27"/>
      <c r="C327" s="16"/>
      <c r="D327" s="32" t="s">
        <v>17</v>
      </c>
      <c r="E327" s="33"/>
      <c r="F327" s="34" t="s">
        <v>18</v>
      </c>
      <c r="G327" s="34" t="s">
        <v>19</v>
      </c>
      <c r="H327" s="35" t="s">
        <v>20</v>
      </c>
      <c r="I327" s="16"/>
      <c r="J327" s="34" t="s">
        <v>18</v>
      </c>
      <c r="K327" s="36" t="s">
        <v>19</v>
      </c>
      <c r="L327" s="35" t="s">
        <v>20</v>
      </c>
      <c r="M327" s="16"/>
      <c r="N327" s="37" t="s">
        <v>21</v>
      </c>
      <c r="O327" s="38" t="s">
        <v>22</v>
      </c>
      <c r="P327" s="16"/>
    </row>
    <row r="328" spans="1:16" x14ac:dyDescent="0.2">
      <c r="A328" s="16"/>
      <c r="B328" s="27"/>
      <c r="C328" s="16"/>
      <c r="D328" s="39"/>
      <c r="E328" s="33"/>
      <c r="F328" s="40" t="s">
        <v>23</v>
      </c>
      <c r="G328" s="40"/>
      <c r="H328" s="41" t="s">
        <v>23</v>
      </c>
      <c r="I328" s="16"/>
      <c r="J328" s="40" t="s">
        <v>23</v>
      </c>
      <c r="K328" s="41"/>
      <c r="L328" s="41" t="s">
        <v>23</v>
      </c>
      <c r="M328" s="16"/>
      <c r="N328" s="42"/>
      <c r="O328" s="43"/>
      <c r="P328" s="16"/>
    </row>
    <row r="329" spans="1:16" x14ac:dyDescent="0.2">
      <c r="A329" s="16"/>
      <c r="B329" s="44" t="s">
        <v>24</v>
      </c>
      <c r="C329" s="44"/>
      <c r="D329" s="45" t="s">
        <v>25</v>
      </c>
      <c r="E329" s="44"/>
      <c r="F329" s="46">
        <v>3.41</v>
      </c>
      <c r="G329" s="47">
        <v>1</v>
      </c>
      <c r="H329" s="48">
        <f>G329*F329</f>
        <v>3.41</v>
      </c>
      <c r="I329" s="49"/>
      <c r="J329" s="50">
        <v>3.78</v>
      </c>
      <c r="K329" s="51">
        <v>1</v>
      </c>
      <c r="L329" s="48">
        <f>K329*J329</f>
        <v>3.78</v>
      </c>
      <c r="M329" s="49"/>
      <c r="N329" s="52">
        <f>L329-H329</f>
        <v>0.36999999999999966</v>
      </c>
      <c r="O329" s="53">
        <f>IF((H329)=0,"",(N329/H329))</f>
        <v>0.10850439882697936</v>
      </c>
      <c r="P329" s="16"/>
    </row>
    <row r="330" spans="1:16" x14ac:dyDescent="0.2">
      <c r="A330" s="16"/>
      <c r="B330" s="44" t="s">
        <v>26</v>
      </c>
      <c r="C330" s="44"/>
      <c r="D330" s="45"/>
      <c r="E330" s="44"/>
      <c r="F330" s="46"/>
      <c r="G330" s="47">
        <v>1</v>
      </c>
      <c r="H330" s="48">
        <f t="shared" ref="H330:H337" si="32">G330*F330</f>
        <v>0</v>
      </c>
      <c r="I330" s="49"/>
      <c r="J330" s="50"/>
      <c r="K330" s="51">
        <v>1</v>
      </c>
      <c r="L330" s="48">
        <f>K330*J330</f>
        <v>0</v>
      </c>
      <c r="M330" s="49"/>
      <c r="N330" s="52">
        <f>L330-H330</f>
        <v>0</v>
      </c>
      <c r="O330" s="53" t="str">
        <f>IF((H330)=0,"",(N330/H330))</f>
        <v/>
      </c>
      <c r="P330" s="16"/>
    </row>
    <row r="331" spans="1:16" x14ac:dyDescent="0.2">
      <c r="A331" s="16"/>
      <c r="B331" s="44" t="s">
        <v>27</v>
      </c>
      <c r="C331" s="44"/>
      <c r="D331" s="45" t="s">
        <v>75</v>
      </c>
      <c r="E331" s="44"/>
      <c r="F331" s="46">
        <v>3.3300000000000003E-2</v>
      </c>
      <c r="G331" s="47">
        <v>0.14762098413989427</v>
      </c>
      <c r="H331" s="48">
        <f t="shared" si="32"/>
        <v>4.9157787718584799E-3</v>
      </c>
      <c r="I331" s="49"/>
      <c r="J331" s="50">
        <v>3.6900000000000002E-2</v>
      </c>
      <c r="K331" s="47">
        <v>0.14762098413989427</v>
      </c>
      <c r="L331" s="48">
        <f t="shared" ref="L331:L337" si="33">K331*J331</f>
        <v>5.4472143147620989E-3</v>
      </c>
      <c r="M331" s="49"/>
      <c r="N331" s="52">
        <f t="shared" ref="N331:N367" si="34">L331-H331</f>
        <v>5.31435542903619E-4</v>
      </c>
      <c r="O331" s="53">
        <f t="shared" ref="O331:O338" si="35">IF((H331)=0,"",(N331/H331))</f>
        <v>0.10810810810810802</v>
      </c>
      <c r="P331" s="16"/>
    </row>
    <row r="332" spans="1:16" x14ac:dyDescent="0.2">
      <c r="A332" s="16"/>
      <c r="B332" s="44" t="s">
        <v>29</v>
      </c>
      <c r="C332" s="44"/>
      <c r="D332" s="45" t="s">
        <v>25</v>
      </c>
      <c r="E332" s="44"/>
      <c r="F332" s="46">
        <v>0</v>
      </c>
      <c r="G332" s="47">
        <v>1</v>
      </c>
      <c r="H332" s="48">
        <f t="shared" si="32"/>
        <v>0</v>
      </c>
      <c r="I332" s="49"/>
      <c r="J332" s="50">
        <v>0</v>
      </c>
      <c r="K332" s="47">
        <v>1</v>
      </c>
      <c r="L332" s="48">
        <f t="shared" si="33"/>
        <v>0</v>
      </c>
      <c r="M332" s="49"/>
      <c r="N332" s="52">
        <f t="shared" si="34"/>
        <v>0</v>
      </c>
      <c r="O332" s="53" t="str">
        <f t="shared" si="35"/>
        <v/>
      </c>
      <c r="P332" s="16"/>
    </row>
    <row r="333" spans="1:16" x14ac:dyDescent="0.2">
      <c r="A333" s="16"/>
      <c r="B333" s="44" t="s">
        <v>30</v>
      </c>
      <c r="C333" s="44"/>
      <c r="D333" s="45" t="s">
        <v>28</v>
      </c>
      <c r="E333" s="44"/>
      <c r="F333" s="46">
        <v>0</v>
      </c>
      <c r="G333" s="47">
        <v>53.343906737156026</v>
      </c>
      <c r="H333" s="48">
        <f t="shared" si="32"/>
        <v>0</v>
      </c>
      <c r="I333" s="49"/>
      <c r="J333" s="50">
        <v>0</v>
      </c>
      <c r="K333" s="47">
        <v>53.343906737156026</v>
      </c>
      <c r="L333" s="48">
        <f t="shared" si="33"/>
        <v>0</v>
      </c>
      <c r="M333" s="49"/>
      <c r="N333" s="52">
        <f t="shared" si="34"/>
        <v>0</v>
      </c>
      <c r="O333" s="53" t="str">
        <f t="shared" si="35"/>
        <v/>
      </c>
      <c r="P333" s="16"/>
    </row>
    <row r="334" spans="1:16" x14ac:dyDescent="0.2">
      <c r="A334" s="16"/>
      <c r="B334" s="54" t="s">
        <v>31</v>
      </c>
      <c r="C334" s="44"/>
      <c r="D334" s="45" t="s">
        <v>28</v>
      </c>
      <c r="E334" s="44"/>
      <c r="F334" s="46">
        <v>0</v>
      </c>
      <c r="G334" s="47">
        <v>53.343906737156026</v>
      </c>
      <c r="H334" s="48">
        <f t="shared" si="32"/>
        <v>0</v>
      </c>
      <c r="I334" s="49"/>
      <c r="J334" s="50">
        <v>0</v>
      </c>
      <c r="K334" s="47">
        <v>53.343906737156026</v>
      </c>
      <c r="L334" s="48">
        <f t="shared" si="33"/>
        <v>0</v>
      </c>
      <c r="M334" s="49"/>
      <c r="N334" s="52">
        <f t="shared" si="34"/>
        <v>0</v>
      </c>
      <c r="O334" s="53" t="str">
        <f t="shared" si="35"/>
        <v/>
      </c>
      <c r="P334" s="16"/>
    </row>
    <row r="335" spans="1:16" x14ac:dyDescent="0.2">
      <c r="A335" s="16"/>
      <c r="B335" s="54" t="s">
        <v>32</v>
      </c>
      <c r="C335" s="44"/>
      <c r="D335" s="45" t="s">
        <v>25</v>
      </c>
      <c r="E335" s="44"/>
      <c r="F335" s="46">
        <v>0</v>
      </c>
      <c r="G335" s="47">
        <v>1</v>
      </c>
      <c r="H335" s="48">
        <f t="shared" si="32"/>
        <v>0</v>
      </c>
      <c r="I335" s="49"/>
      <c r="J335" s="50">
        <v>0</v>
      </c>
      <c r="K335" s="47">
        <v>1</v>
      </c>
      <c r="L335" s="48">
        <f t="shared" si="33"/>
        <v>0</v>
      </c>
      <c r="M335" s="49"/>
      <c r="N335" s="52">
        <f t="shared" si="34"/>
        <v>0</v>
      </c>
      <c r="O335" s="53" t="str">
        <f t="shared" si="35"/>
        <v/>
      </c>
      <c r="P335" s="16"/>
    </row>
    <row r="336" spans="1:16" x14ac:dyDescent="0.2">
      <c r="A336" s="16"/>
      <c r="B336" s="54" t="s">
        <v>33</v>
      </c>
      <c r="C336" s="44"/>
      <c r="D336" s="45" t="s">
        <v>75</v>
      </c>
      <c r="E336" s="44"/>
      <c r="F336" s="46">
        <v>-5.7599999999999998E-2</v>
      </c>
      <c r="G336" s="47">
        <v>0.14762098413989427</v>
      </c>
      <c r="H336" s="48">
        <f t="shared" si="32"/>
        <v>-8.5029686864579093E-3</v>
      </c>
      <c r="I336" s="49"/>
      <c r="J336" s="50">
        <v>-5.7599999999999998E-2</v>
      </c>
      <c r="K336" s="47">
        <v>0.14762098413989427</v>
      </c>
      <c r="L336" s="48">
        <f t="shared" si="33"/>
        <v>-8.5029686864579093E-3</v>
      </c>
      <c r="M336" s="49"/>
      <c r="N336" s="52">
        <f t="shared" si="34"/>
        <v>0</v>
      </c>
      <c r="O336" s="53">
        <f t="shared" si="35"/>
        <v>0</v>
      </c>
      <c r="P336" s="16"/>
    </row>
    <row r="337" spans="1:16" x14ac:dyDescent="0.2">
      <c r="A337" s="16"/>
      <c r="B337" s="54" t="s">
        <v>34</v>
      </c>
      <c r="C337" s="44"/>
      <c r="D337" s="45" t="s">
        <v>25</v>
      </c>
      <c r="E337" s="44"/>
      <c r="F337" s="46">
        <v>0</v>
      </c>
      <c r="G337" s="47">
        <v>1</v>
      </c>
      <c r="H337" s="48">
        <f t="shared" si="32"/>
        <v>0</v>
      </c>
      <c r="I337" s="49"/>
      <c r="J337" s="50">
        <v>0</v>
      </c>
      <c r="K337" s="47">
        <v>1</v>
      </c>
      <c r="L337" s="48">
        <f t="shared" si="33"/>
        <v>0</v>
      </c>
      <c r="M337" s="49"/>
      <c r="N337" s="52">
        <f t="shared" si="34"/>
        <v>0</v>
      </c>
      <c r="O337" s="53" t="str">
        <f t="shared" si="35"/>
        <v/>
      </c>
      <c r="P337" s="16"/>
    </row>
    <row r="338" spans="1:16" x14ac:dyDescent="0.2">
      <c r="A338" s="16"/>
      <c r="B338" s="55" t="s">
        <v>35</v>
      </c>
      <c r="C338" s="56"/>
      <c r="D338" s="57"/>
      <c r="E338" s="56"/>
      <c r="F338" s="58"/>
      <c r="G338" s="59"/>
      <c r="H338" s="60">
        <f>SUM(H329:H337)</f>
        <v>3.406412810085401</v>
      </c>
      <c r="I338" s="61"/>
      <c r="J338" s="62"/>
      <c r="K338" s="63"/>
      <c r="L338" s="60">
        <f>SUM(L329:L337)</f>
        <v>3.7769442456283042</v>
      </c>
      <c r="M338" s="61"/>
      <c r="N338" s="64">
        <f t="shared" si="34"/>
        <v>0.37053143554290324</v>
      </c>
      <c r="O338" s="65">
        <f t="shared" si="35"/>
        <v>0.10877467183245292</v>
      </c>
      <c r="P338" s="16"/>
    </row>
    <row r="339" spans="1:16" ht="51" x14ac:dyDescent="0.2">
      <c r="A339" s="16"/>
      <c r="B339" s="66" t="s">
        <v>36</v>
      </c>
      <c r="C339" s="44"/>
      <c r="D339" s="45" t="s">
        <v>75</v>
      </c>
      <c r="E339" s="44"/>
      <c r="F339" s="46">
        <v>-2.3081999999999998</v>
      </c>
      <c r="G339" s="47">
        <v>0.14762098413989427</v>
      </c>
      <c r="H339" s="48">
        <f>G339*F339</f>
        <v>-0.34073875559170391</v>
      </c>
      <c r="I339" s="49"/>
      <c r="J339" s="50">
        <v>-2.3081999999999998</v>
      </c>
      <c r="K339" s="47">
        <v>0.14762098413989427</v>
      </c>
      <c r="L339" s="48">
        <f t="shared" ref="L339:L342" si="36">K339*J339</f>
        <v>-0.34073875559170391</v>
      </c>
      <c r="M339" s="49"/>
      <c r="N339" s="52">
        <f t="shared" si="34"/>
        <v>0</v>
      </c>
      <c r="O339" s="53">
        <f>IF((H339)=0,"",(N339/H339))</f>
        <v>0</v>
      </c>
      <c r="P339" s="16"/>
    </row>
    <row r="340" spans="1:16" ht="12.75" customHeight="1" x14ac:dyDescent="0.2">
      <c r="A340" s="16"/>
      <c r="B340" s="66" t="s">
        <v>37</v>
      </c>
      <c r="C340" s="44"/>
      <c r="D340" s="45" t="s">
        <v>75</v>
      </c>
      <c r="E340" s="44"/>
      <c r="F340" s="46">
        <v>0</v>
      </c>
      <c r="G340" s="47">
        <v>0.14762098413989427</v>
      </c>
      <c r="H340" s="48">
        <f>G340*F340</f>
        <v>0</v>
      </c>
      <c r="I340" s="49"/>
      <c r="J340" s="50">
        <v>0</v>
      </c>
      <c r="K340" s="47">
        <v>0.14762098413989427</v>
      </c>
      <c r="L340" s="48">
        <f t="shared" si="36"/>
        <v>0</v>
      </c>
      <c r="M340" s="49"/>
      <c r="N340" s="52">
        <f t="shared" si="34"/>
        <v>0</v>
      </c>
      <c r="O340" s="53" t="str">
        <f>IF((H340)=0,"",(N340/H340))</f>
        <v/>
      </c>
      <c r="P340" s="16"/>
    </row>
    <row r="341" spans="1:16" ht="13.5" customHeight="1" x14ac:dyDescent="0.2">
      <c r="A341" s="16"/>
      <c r="B341" s="67" t="s">
        <v>38</v>
      </c>
      <c r="C341" s="44"/>
      <c r="D341" s="45" t="s">
        <v>28</v>
      </c>
      <c r="E341" s="44"/>
      <c r="F341" s="46">
        <v>0</v>
      </c>
      <c r="G341" s="47">
        <v>53.343906737156026</v>
      </c>
      <c r="H341" s="48">
        <f>G341*F341</f>
        <v>0</v>
      </c>
      <c r="I341" s="49"/>
      <c r="J341" s="50">
        <v>0</v>
      </c>
      <c r="K341" s="47">
        <v>53.343906737156026</v>
      </c>
      <c r="L341" s="48">
        <f t="shared" si="36"/>
        <v>0</v>
      </c>
      <c r="M341" s="49"/>
      <c r="N341" s="52">
        <f t="shared" si="34"/>
        <v>0</v>
      </c>
      <c r="O341" s="53" t="str">
        <f>IF((H341)=0,"",(N341/H341))</f>
        <v/>
      </c>
      <c r="P341" s="16"/>
    </row>
    <row r="342" spans="1:16" x14ac:dyDescent="0.2">
      <c r="A342" s="16"/>
      <c r="B342" s="67" t="s">
        <v>39</v>
      </c>
      <c r="C342" s="44"/>
      <c r="D342" s="45"/>
      <c r="E342" s="44"/>
      <c r="F342" s="68"/>
      <c r="G342" s="69"/>
      <c r="H342" s="70"/>
      <c r="I342" s="49"/>
      <c r="J342" s="50"/>
      <c r="K342" s="47">
        <v>53.343906737156026</v>
      </c>
      <c r="L342" s="48">
        <f t="shared" si="36"/>
        <v>0</v>
      </c>
      <c r="M342" s="49"/>
      <c r="N342" s="52">
        <f t="shared" si="34"/>
        <v>0</v>
      </c>
      <c r="O342" s="53"/>
      <c r="P342" s="16"/>
    </row>
    <row r="343" spans="1:16" ht="25.5" x14ac:dyDescent="0.2">
      <c r="A343" s="16"/>
      <c r="B343" s="71" t="s">
        <v>40</v>
      </c>
      <c r="C343" s="72"/>
      <c r="D343" s="72"/>
      <c r="E343" s="72"/>
      <c r="F343" s="73"/>
      <c r="G343" s="74"/>
      <c r="H343" s="75">
        <f>SUM(H338:H342)</f>
        <v>3.0656740544936971</v>
      </c>
      <c r="I343" s="61"/>
      <c r="J343" s="74"/>
      <c r="K343" s="76"/>
      <c r="L343" s="75">
        <f>SUM(L338:L342)</f>
        <v>3.4362054900366004</v>
      </c>
      <c r="M343" s="61"/>
      <c r="N343" s="64">
        <f t="shared" si="34"/>
        <v>0.37053143554290324</v>
      </c>
      <c r="O343" s="65">
        <f t="shared" ref="O343:O367" si="37">IF((H343)=0,"",(N343/H343))</f>
        <v>0.12086458930615092</v>
      </c>
      <c r="P343" s="16"/>
    </row>
    <row r="344" spans="1:16" x14ac:dyDescent="0.2">
      <c r="A344" s="16"/>
      <c r="B344" s="49" t="s">
        <v>41</v>
      </c>
      <c r="C344" s="49"/>
      <c r="D344" s="77" t="s">
        <v>75</v>
      </c>
      <c r="E344" s="49"/>
      <c r="F344" s="50">
        <v>2.1313</v>
      </c>
      <c r="G344" s="78">
        <v>0.15278771858479057</v>
      </c>
      <c r="H344" s="48">
        <f>G344*F344</f>
        <v>0.32563646461976414</v>
      </c>
      <c r="I344" s="49"/>
      <c r="J344" s="50">
        <v>2.2690999999999999</v>
      </c>
      <c r="K344" s="79">
        <v>0.15342891047937884</v>
      </c>
      <c r="L344" s="48">
        <f>K344*J344</f>
        <v>0.34814554076875853</v>
      </c>
      <c r="M344" s="49"/>
      <c r="N344" s="52">
        <f t="shared" si="34"/>
        <v>2.2509076148994389E-2</v>
      </c>
      <c r="O344" s="53">
        <f t="shared" si="37"/>
        <v>6.912332798870531E-2</v>
      </c>
      <c r="P344" s="16"/>
    </row>
    <row r="345" spans="1:16" ht="25.5" x14ac:dyDescent="0.2">
      <c r="A345" s="16"/>
      <c r="B345" s="80" t="s">
        <v>42</v>
      </c>
      <c r="C345" s="49"/>
      <c r="D345" s="77" t="s">
        <v>75</v>
      </c>
      <c r="E345" s="49"/>
      <c r="F345" s="50">
        <v>1.5236000000000001</v>
      </c>
      <c r="G345" s="78">
        <v>0.15278771858479057</v>
      </c>
      <c r="H345" s="48">
        <f>G345*F345</f>
        <v>0.23278736803578692</v>
      </c>
      <c r="I345" s="49"/>
      <c r="J345" s="50">
        <v>1.6846000000000001</v>
      </c>
      <c r="K345" s="79">
        <v>0.15342891047937884</v>
      </c>
      <c r="L345" s="48">
        <f>K345*J345</f>
        <v>0.2584663425935616</v>
      </c>
      <c r="M345" s="49"/>
      <c r="N345" s="52">
        <f t="shared" si="34"/>
        <v>2.5678974557774681E-2</v>
      </c>
      <c r="O345" s="53">
        <f t="shared" si="37"/>
        <v>0.11031085910910335</v>
      </c>
      <c r="P345" s="16"/>
    </row>
    <row r="346" spans="1:16" ht="12.75" customHeight="1" x14ac:dyDescent="0.2">
      <c r="A346" s="16"/>
      <c r="B346" s="71" t="s">
        <v>43</v>
      </c>
      <c r="C346" s="56"/>
      <c r="D346" s="56"/>
      <c r="E346" s="56"/>
      <c r="F346" s="81"/>
      <c r="G346" s="74"/>
      <c r="H346" s="75">
        <f>SUM(H343:H345)</f>
        <v>3.6240978871492482</v>
      </c>
      <c r="I346" s="82"/>
      <c r="J346" s="83"/>
      <c r="K346" s="84"/>
      <c r="L346" s="75">
        <f>SUM(L343:L345)</f>
        <v>4.0428173733989201</v>
      </c>
      <c r="M346" s="82"/>
      <c r="N346" s="64">
        <f t="shared" si="34"/>
        <v>0.41871948624967192</v>
      </c>
      <c r="O346" s="65">
        <f t="shared" si="37"/>
        <v>0.11553757632607459</v>
      </c>
      <c r="P346" s="16"/>
    </row>
    <row r="347" spans="1:16" ht="13.5" customHeight="1" x14ac:dyDescent="0.2">
      <c r="A347" s="16"/>
      <c r="B347" s="85" t="s">
        <v>44</v>
      </c>
      <c r="C347" s="44"/>
      <c r="D347" s="45" t="s">
        <v>28</v>
      </c>
      <c r="E347" s="44"/>
      <c r="F347" s="86">
        <v>5.1999999999999998E-3</v>
      </c>
      <c r="G347" s="78">
        <v>55.21094347295648</v>
      </c>
      <c r="H347" s="87">
        <f t="shared" ref="H347:H355" si="38">G347*F347</f>
        <v>0.28709690605937366</v>
      </c>
      <c r="I347" s="49"/>
      <c r="J347" s="88">
        <v>5.1999999999999998E-3</v>
      </c>
      <c r="K347" s="79">
        <v>55.442642786064468</v>
      </c>
      <c r="L347" s="87">
        <f t="shared" ref="L347:L355" si="39">K347*J347</f>
        <v>0.28830174248753521</v>
      </c>
      <c r="M347" s="49"/>
      <c r="N347" s="52">
        <f t="shared" si="34"/>
        <v>1.2048364281615487E-3</v>
      </c>
      <c r="O347" s="89">
        <f t="shared" si="37"/>
        <v>4.1966193390895684E-3</v>
      </c>
      <c r="P347" s="16"/>
    </row>
    <row r="348" spans="1:16" ht="25.5" x14ac:dyDescent="0.2">
      <c r="A348" s="16"/>
      <c r="B348" s="85" t="s">
        <v>45</v>
      </c>
      <c r="C348" s="44"/>
      <c r="D348" s="45" t="s">
        <v>28</v>
      </c>
      <c r="E348" s="44"/>
      <c r="F348" s="86">
        <v>1.2999999999999999E-3</v>
      </c>
      <c r="G348" s="78">
        <v>55.21094347295648</v>
      </c>
      <c r="H348" s="87">
        <f t="shared" si="38"/>
        <v>7.1774226514843414E-2</v>
      </c>
      <c r="I348" s="49"/>
      <c r="J348" s="88">
        <v>1.2999999999999999E-3</v>
      </c>
      <c r="K348" s="79">
        <v>55.442642786064468</v>
      </c>
      <c r="L348" s="87">
        <f t="shared" si="39"/>
        <v>7.2075435621883802E-2</v>
      </c>
      <c r="M348" s="49"/>
      <c r="N348" s="52">
        <f t="shared" si="34"/>
        <v>3.0120910704038717E-4</v>
      </c>
      <c r="O348" s="89">
        <f t="shared" si="37"/>
        <v>4.1966193390895684E-3</v>
      </c>
      <c r="P348" s="16"/>
    </row>
    <row r="349" spans="1:16" x14ac:dyDescent="0.2">
      <c r="A349" s="16"/>
      <c r="B349" s="44" t="s">
        <v>46</v>
      </c>
      <c r="C349" s="44"/>
      <c r="D349" s="45"/>
      <c r="E349" s="44"/>
      <c r="F349" s="86"/>
      <c r="G349" s="47">
        <v>1</v>
      </c>
      <c r="H349" s="87">
        <f t="shared" si="38"/>
        <v>0</v>
      </c>
      <c r="I349" s="49"/>
      <c r="J349" s="88"/>
      <c r="K349" s="51">
        <v>1</v>
      </c>
      <c r="L349" s="87">
        <f t="shared" si="39"/>
        <v>0</v>
      </c>
      <c r="M349" s="49"/>
      <c r="N349" s="52">
        <f t="shared" si="34"/>
        <v>0</v>
      </c>
      <c r="O349" s="89" t="str">
        <f t="shared" si="37"/>
        <v/>
      </c>
      <c r="P349" s="16"/>
    </row>
    <row r="350" spans="1:16" ht="12.75" customHeight="1" x14ac:dyDescent="0.2">
      <c r="A350" s="16"/>
      <c r="B350" s="44" t="s">
        <v>47</v>
      </c>
      <c r="C350" s="44"/>
      <c r="D350" s="45" t="s">
        <v>28</v>
      </c>
      <c r="E350" s="44"/>
      <c r="F350" s="86">
        <v>7.0000000000000001E-3</v>
      </c>
      <c r="G350" s="78">
        <v>53.343906737156026</v>
      </c>
      <c r="H350" s="87">
        <f t="shared" si="38"/>
        <v>0.37340734716009216</v>
      </c>
      <c r="I350" s="49"/>
      <c r="J350" s="88">
        <v>7.0000000000000001E-3</v>
      </c>
      <c r="K350" s="79">
        <v>53.343906737156026</v>
      </c>
      <c r="L350" s="87">
        <f t="shared" si="39"/>
        <v>0.37340734716009216</v>
      </c>
      <c r="M350" s="49"/>
      <c r="N350" s="52">
        <f t="shared" si="34"/>
        <v>0</v>
      </c>
      <c r="O350" s="89">
        <f t="shared" si="37"/>
        <v>0</v>
      </c>
      <c r="P350" s="16"/>
    </row>
    <row r="351" spans="1:16" ht="13.5" customHeight="1" x14ac:dyDescent="0.2">
      <c r="A351" s="16"/>
      <c r="B351" s="67" t="s">
        <v>48</v>
      </c>
      <c r="C351" s="44"/>
      <c r="D351" s="45" t="s">
        <v>28</v>
      </c>
      <c r="E351" s="44"/>
      <c r="F351" s="90">
        <v>7.4999999999999997E-2</v>
      </c>
      <c r="G351" s="78">
        <f>IF($G$347&gt;=750,750,$G$347)</f>
        <v>55.21094347295648</v>
      </c>
      <c r="H351" s="87">
        <f>G351*F351</f>
        <v>4.140820760471736</v>
      </c>
      <c r="I351" s="49"/>
      <c r="J351" s="86">
        <v>7.4999999999999997E-2</v>
      </c>
      <c r="K351" s="78">
        <f>IF($K$347&gt;=750,750,$K$347)</f>
        <v>55.442642786064468</v>
      </c>
      <c r="L351" s="87">
        <f>K351*J351</f>
        <v>4.1581982089548353</v>
      </c>
      <c r="M351" s="49"/>
      <c r="N351" s="52">
        <f t="shared" si="34"/>
        <v>1.73774484830993E-2</v>
      </c>
      <c r="O351" s="89">
        <f t="shared" si="37"/>
        <v>4.196619339089578E-3</v>
      </c>
      <c r="P351" s="16"/>
    </row>
    <row r="352" spans="1:16" x14ac:dyDescent="0.2">
      <c r="A352" s="16"/>
      <c r="B352" s="67" t="s">
        <v>49</v>
      </c>
      <c r="C352" s="44"/>
      <c r="D352" s="45" t="s">
        <v>28</v>
      </c>
      <c r="E352" s="44"/>
      <c r="F352" s="90">
        <v>8.7999999999999995E-2</v>
      </c>
      <c r="G352" s="78">
        <f>IF($G$347&gt;=750,$G$347-750,0)</f>
        <v>0</v>
      </c>
      <c r="H352" s="87">
        <f>G352*F352</f>
        <v>0</v>
      </c>
      <c r="I352" s="49"/>
      <c r="J352" s="86">
        <v>8.7999999999999995E-2</v>
      </c>
      <c r="K352" s="78">
        <f>IF($K$347&gt;=750,$K$347-750,0)</f>
        <v>0</v>
      </c>
      <c r="L352" s="87">
        <f>K352*J352</f>
        <v>0</v>
      </c>
      <c r="M352" s="49"/>
      <c r="N352" s="52">
        <f t="shared" si="34"/>
        <v>0</v>
      </c>
      <c r="O352" s="89" t="str">
        <f t="shared" si="37"/>
        <v/>
      </c>
      <c r="P352" s="16"/>
    </row>
    <row r="353" spans="1:16" x14ac:dyDescent="0.2">
      <c r="A353" s="16"/>
      <c r="B353" s="67" t="s">
        <v>50</v>
      </c>
      <c r="C353" s="44"/>
      <c r="D353" s="45" t="s">
        <v>28</v>
      </c>
      <c r="E353" s="44"/>
      <c r="F353" s="90">
        <v>6.5000000000000002E-2</v>
      </c>
      <c r="G353" s="91">
        <v>35.335003822692151</v>
      </c>
      <c r="H353" s="87">
        <f t="shared" si="38"/>
        <v>2.2967752484749897</v>
      </c>
      <c r="I353" s="49"/>
      <c r="J353" s="86">
        <v>6.5000000000000002E-2</v>
      </c>
      <c r="K353" s="91">
        <v>35.483291383081259</v>
      </c>
      <c r="L353" s="87">
        <f t="shared" si="39"/>
        <v>2.3064139399002821</v>
      </c>
      <c r="M353" s="49"/>
      <c r="N353" s="52">
        <f t="shared" si="34"/>
        <v>9.6386914252923894E-3</v>
      </c>
      <c r="O353" s="89">
        <f t="shared" si="37"/>
        <v>4.1966193390895676E-3</v>
      </c>
      <c r="P353" s="16"/>
    </row>
    <row r="354" spans="1:16" x14ac:dyDescent="0.2">
      <c r="A354" s="16"/>
      <c r="B354" s="67" t="s">
        <v>51</v>
      </c>
      <c r="C354" s="44"/>
      <c r="D354" s="45" t="s">
        <v>28</v>
      </c>
      <c r="E354" s="44"/>
      <c r="F354" s="90">
        <v>0.1</v>
      </c>
      <c r="G354" s="91">
        <v>9.937969825132166</v>
      </c>
      <c r="H354" s="87">
        <f t="shared" si="38"/>
        <v>0.99379698251321669</v>
      </c>
      <c r="I354" s="49"/>
      <c r="J354" s="86">
        <v>0.1</v>
      </c>
      <c r="K354" s="91">
        <v>9.9796757014916047</v>
      </c>
      <c r="L354" s="87">
        <f t="shared" si="39"/>
        <v>0.99796757014916049</v>
      </c>
      <c r="M354" s="49"/>
      <c r="N354" s="52">
        <f t="shared" si="34"/>
        <v>4.170587635943801E-3</v>
      </c>
      <c r="O354" s="89">
        <f t="shared" si="37"/>
        <v>4.1966193390895468E-3</v>
      </c>
      <c r="P354" s="16"/>
    </row>
    <row r="355" spans="1:16" ht="13.5" thickBot="1" x14ac:dyDescent="0.25">
      <c r="A355" s="16"/>
      <c r="B355" s="27" t="s">
        <v>52</v>
      </c>
      <c r="C355" s="44"/>
      <c r="D355" s="45" t="s">
        <v>28</v>
      </c>
      <c r="E355" s="44"/>
      <c r="F355" s="90">
        <v>0.11700000000000001</v>
      </c>
      <c r="G355" s="91">
        <v>9.937969825132166</v>
      </c>
      <c r="H355" s="87">
        <f t="shared" si="38"/>
        <v>1.1627424695404636</v>
      </c>
      <c r="I355" s="49"/>
      <c r="J355" s="86">
        <v>0.11700000000000001</v>
      </c>
      <c r="K355" s="91">
        <v>9.9796757014916047</v>
      </c>
      <c r="L355" s="87">
        <f t="shared" si="39"/>
        <v>1.1676220570745177</v>
      </c>
      <c r="M355" s="49"/>
      <c r="N355" s="52">
        <f t="shared" si="34"/>
        <v>4.8795875340541528E-3</v>
      </c>
      <c r="O355" s="89">
        <f t="shared" si="37"/>
        <v>4.1966193390894652E-3</v>
      </c>
      <c r="P355" s="16"/>
    </row>
    <row r="356" spans="1:16" ht="12.75" customHeight="1" thickBot="1" x14ac:dyDescent="0.25">
      <c r="A356" s="16"/>
      <c r="B356" s="92"/>
      <c r="C356" s="93"/>
      <c r="D356" s="94"/>
      <c r="E356" s="93"/>
      <c r="F356" s="95"/>
      <c r="G356" s="96"/>
      <c r="H356" s="97"/>
      <c r="I356" s="98"/>
      <c r="J356" s="95"/>
      <c r="K356" s="99"/>
      <c r="L356" s="97"/>
      <c r="M356" s="98"/>
      <c r="N356" s="100"/>
      <c r="O356" s="101"/>
      <c r="P356" s="16"/>
    </row>
    <row r="357" spans="1:16" ht="13.5" customHeight="1" x14ac:dyDescent="0.2">
      <c r="A357" s="16"/>
      <c r="B357" s="102" t="s">
        <v>53</v>
      </c>
      <c r="C357" s="44"/>
      <c r="D357" s="44"/>
      <c r="E357" s="44"/>
      <c r="F357" s="103"/>
      <c r="G357" s="104"/>
      <c r="H357" s="105">
        <f>SUM(H346:H352)</f>
        <v>8.4971971273552924</v>
      </c>
      <c r="I357" s="106"/>
      <c r="J357" s="107"/>
      <c r="K357" s="107"/>
      <c r="L357" s="108">
        <f>SUM(L346:L352)</f>
        <v>8.9348001076232677</v>
      </c>
      <c r="M357" s="109"/>
      <c r="N357" s="110">
        <f t="shared" si="34"/>
        <v>0.43760298026797528</v>
      </c>
      <c r="O357" s="111">
        <f t="shared" si="37"/>
        <v>5.1499685567984101E-2</v>
      </c>
      <c r="P357" s="16"/>
    </row>
    <row r="358" spans="1:16" x14ac:dyDescent="0.2">
      <c r="A358" s="16"/>
      <c r="B358" s="112" t="s">
        <v>54</v>
      </c>
      <c r="C358" s="44"/>
      <c r="D358" s="44"/>
      <c r="E358" s="44"/>
      <c r="F358" s="113">
        <v>0.13</v>
      </c>
      <c r="G358" s="104"/>
      <c r="H358" s="114">
        <f>H357*F358</f>
        <v>1.1046356265561881</v>
      </c>
      <c r="I358" s="115"/>
      <c r="J358" s="116">
        <v>0.13</v>
      </c>
      <c r="K358" s="117"/>
      <c r="L358" s="118">
        <f>L357*J358</f>
        <v>1.1615240139910248</v>
      </c>
      <c r="M358" s="119"/>
      <c r="N358" s="120">
        <f t="shared" si="34"/>
        <v>5.6888387434836707E-2</v>
      </c>
      <c r="O358" s="121">
        <f t="shared" si="37"/>
        <v>5.1499685567984024E-2</v>
      </c>
      <c r="P358" s="16"/>
    </row>
    <row r="359" spans="1:16" x14ac:dyDescent="0.2">
      <c r="A359" s="16"/>
      <c r="B359" s="122" t="s">
        <v>55</v>
      </c>
      <c r="C359" s="44"/>
      <c r="D359" s="44"/>
      <c r="E359" s="44"/>
      <c r="F359" s="123"/>
      <c r="G359" s="124"/>
      <c r="H359" s="114">
        <f>H357+H358</f>
        <v>9.6018327539114807</v>
      </c>
      <c r="I359" s="115"/>
      <c r="J359" s="115"/>
      <c r="K359" s="115"/>
      <c r="L359" s="118">
        <f>L357+L358</f>
        <v>10.096324121614293</v>
      </c>
      <c r="M359" s="119"/>
      <c r="N359" s="120">
        <f t="shared" si="34"/>
        <v>0.49449136770281221</v>
      </c>
      <c r="O359" s="121">
        <f t="shared" si="37"/>
        <v>5.1499685567984108E-2</v>
      </c>
      <c r="P359" s="16"/>
    </row>
    <row r="360" spans="1:16" ht="12.75" customHeight="1" x14ac:dyDescent="0.2">
      <c r="A360" s="16"/>
      <c r="B360" s="125" t="s">
        <v>56</v>
      </c>
      <c r="C360" s="125"/>
      <c r="D360" s="125"/>
      <c r="E360" s="44"/>
      <c r="F360" s="123"/>
      <c r="G360" s="124"/>
      <c r="H360" s="126">
        <f>ROUND(-H359*10%,2)</f>
        <v>-0.96</v>
      </c>
      <c r="I360" s="115"/>
      <c r="J360" s="115"/>
      <c r="K360" s="115"/>
      <c r="L360" s="127">
        <f>ROUND(-L359*10%,2)</f>
        <v>-1.01</v>
      </c>
      <c r="M360" s="119"/>
      <c r="N360" s="128">
        <f t="shared" si="34"/>
        <v>-5.0000000000000044E-2</v>
      </c>
      <c r="O360" s="129">
        <f t="shared" si="37"/>
        <v>5.2083333333333384E-2</v>
      </c>
      <c r="P360" s="16"/>
    </row>
    <row r="361" spans="1:16" ht="13.5" customHeight="1" thickBot="1" x14ac:dyDescent="0.25">
      <c r="A361" s="16"/>
      <c r="B361" s="130" t="s">
        <v>57</v>
      </c>
      <c r="C361" s="130"/>
      <c r="D361" s="130"/>
      <c r="E361" s="131"/>
      <c r="F361" s="132"/>
      <c r="G361" s="133"/>
      <c r="H361" s="134">
        <f>SUM(H359:H360)</f>
        <v>8.6418327539114799</v>
      </c>
      <c r="I361" s="135"/>
      <c r="J361" s="135"/>
      <c r="K361" s="135"/>
      <c r="L361" s="136">
        <f>SUM(L359:L360)</f>
        <v>9.0863241216142931</v>
      </c>
      <c r="M361" s="137"/>
      <c r="N361" s="138">
        <f t="shared" si="34"/>
        <v>0.44449136770281328</v>
      </c>
      <c r="O361" s="139">
        <f t="shared" si="37"/>
        <v>5.1434849569569244E-2</v>
      </c>
      <c r="P361" s="16"/>
    </row>
    <row r="362" spans="1:16" ht="13.5" thickBot="1" x14ac:dyDescent="0.25">
      <c r="A362" s="16"/>
      <c r="B362" s="92"/>
      <c r="C362" s="93"/>
      <c r="D362" s="94"/>
      <c r="E362" s="93"/>
      <c r="F362" s="140"/>
      <c r="G362" s="141"/>
      <c r="H362" s="142"/>
      <c r="I362" s="143"/>
      <c r="J362" s="140"/>
      <c r="K362" s="96"/>
      <c r="L362" s="144"/>
      <c r="M362" s="98"/>
      <c r="N362" s="145"/>
      <c r="O362" s="101"/>
      <c r="P362" s="16"/>
    </row>
    <row r="363" spans="1:16" x14ac:dyDescent="0.2">
      <c r="A363" s="16"/>
      <c r="B363" s="102" t="s">
        <v>58</v>
      </c>
      <c r="C363" s="44"/>
      <c r="D363" s="44"/>
      <c r="E363" s="44"/>
      <c r="F363" s="103"/>
      <c r="G363" s="104"/>
      <c r="H363" s="105">
        <f>SUM(H346:H350,H353:H355)</f>
        <v>8.8096910674122277</v>
      </c>
      <c r="I363" s="106"/>
      <c r="J363" s="107"/>
      <c r="K363" s="107"/>
      <c r="L363" s="146">
        <f>SUM(L346:L350,L353:L355)</f>
        <v>9.2486054657923908</v>
      </c>
      <c r="M363" s="109"/>
      <c r="N363" s="110">
        <f>L363-H363</f>
        <v>0.43891439838016311</v>
      </c>
      <c r="O363" s="111">
        <f>IF((H363)=0,"",(N363/H363))</f>
        <v>4.9821769574161755E-2</v>
      </c>
      <c r="P363" s="16"/>
    </row>
    <row r="364" spans="1:16" x14ac:dyDescent="0.2">
      <c r="A364" s="16"/>
      <c r="B364" s="112" t="s">
        <v>54</v>
      </c>
      <c r="C364" s="44"/>
      <c r="D364" s="44"/>
      <c r="E364" s="44"/>
      <c r="F364" s="113">
        <v>0.13</v>
      </c>
      <c r="G364" s="124"/>
      <c r="H364" s="114">
        <f>H363*F364</f>
        <v>1.1452598387635897</v>
      </c>
      <c r="I364" s="115"/>
      <c r="J364" s="147">
        <v>0.13</v>
      </c>
      <c r="K364" s="115"/>
      <c r="L364" s="118">
        <f>L363*J364</f>
        <v>1.2023187105530109</v>
      </c>
      <c r="M364" s="119"/>
      <c r="N364" s="120">
        <f t="shared" si="34"/>
        <v>5.7058871789421151E-2</v>
      </c>
      <c r="O364" s="121">
        <f t="shared" si="37"/>
        <v>4.9821769574161699E-2</v>
      </c>
      <c r="P364" s="16"/>
    </row>
    <row r="365" spans="1:16" x14ac:dyDescent="0.2">
      <c r="A365" s="16"/>
      <c r="B365" s="122" t="s">
        <v>55</v>
      </c>
      <c r="C365" s="44"/>
      <c r="D365" s="44"/>
      <c r="E365" s="44"/>
      <c r="F365" s="123"/>
      <c r="G365" s="124"/>
      <c r="H365" s="114">
        <f>H363+H364</f>
        <v>9.9549509061758172</v>
      </c>
      <c r="I365" s="115"/>
      <c r="J365" s="115"/>
      <c r="K365" s="115"/>
      <c r="L365" s="118">
        <f>L363+L364</f>
        <v>10.450924176345401</v>
      </c>
      <c r="M365" s="119"/>
      <c r="N365" s="120">
        <f t="shared" si="34"/>
        <v>0.49597327016958381</v>
      </c>
      <c r="O365" s="121">
        <f t="shared" si="37"/>
        <v>4.9821769574161706E-2</v>
      </c>
      <c r="P365" s="16"/>
    </row>
    <row r="366" spans="1:16" ht="12.75" customHeight="1" x14ac:dyDescent="0.2">
      <c r="A366" s="16"/>
      <c r="B366" s="125" t="s">
        <v>56</v>
      </c>
      <c r="C366" s="125"/>
      <c r="D366" s="125"/>
      <c r="E366" s="44"/>
      <c r="F366" s="123"/>
      <c r="G366" s="124"/>
      <c r="H366" s="126">
        <f>ROUND(-H365*10%,2)</f>
        <v>-1</v>
      </c>
      <c r="I366" s="115"/>
      <c r="J366" s="115"/>
      <c r="K366" s="115"/>
      <c r="L366" s="127">
        <f>ROUND(-L365*10%,2)</f>
        <v>-1.05</v>
      </c>
      <c r="M366" s="119"/>
      <c r="N366" s="128">
        <f t="shared" si="34"/>
        <v>-5.0000000000000044E-2</v>
      </c>
      <c r="O366" s="129">
        <f t="shared" si="37"/>
        <v>5.0000000000000044E-2</v>
      </c>
      <c r="P366" s="16"/>
    </row>
    <row r="367" spans="1:16" ht="13.5" customHeight="1" thickBot="1" x14ac:dyDescent="0.25">
      <c r="A367" s="16"/>
      <c r="B367" s="130" t="s">
        <v>59</v>
      </c>
      <c r="C367" s="130"/>
      <c r="D367" s="130"/>
      <c r="E367" s="131"/>
      <c r="F367" s="148"/>
      <c r="G367" s="149"/>
      <c r="H367" s="150">
        <f>H365+H366</f>
        <v>8.9549509061758172</v>
      </c>
      <c r="I367" s="151"/>
      <c r="J367" s="151"/>
      <c r="K367" s="151"/>
      <c r="L367" s="152">
        <f>L365+L366</f>
        <v>9.4009241763454003</v>
      </c>
      <c r="M367" s="153"/>
      <c r="N367" s="154">
        <f t="shared" si="34"/>
        <v>0.4459732701695831</v>
      </c>
      <c r="O367" s="155">
        <f t="shared" si="37"/>
        <v>4.9801866569923449E-2</v>
      </c>
      <c r="P367" s="16"/>
    </row>
    <row r="368" spans="1:16" ht="13.5" thickBot="1" x14ac:dyDescent="0.25">
      <c r="A368" s="16"/>
      <c r="B368" s="92"/>
      <c r="C368" s="93"/>
      <c r="D368" s="94"/>
      <c r="E368" s="93"/>
      <c r="F368" s="140"/>
      <c r="G368" s="141"/>
      <c r="H368" s="142"/>
      <c r="I368" s="143"/>
      <c r="J368" s="140"/>
      <c r="K368" s="96"/>
      <c r="L368" s="144"/>
      <c r="M368" s="98"/>
      <c r="N368" s="145"/>
      <c r="O368" s="101"/>
      <c r="P368" s="16"/>
    </row>
    <row r="369" spans="1:1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56"/>
      <c r="M369" s="16"/>
      <c r="N369" s="16"/>
      <c r="O369" s="16"/>
      <c r="P369" s="16"/>
    </row>
    <row r="370" spans="1:16" x14ac:dyDescent="0.2">
      <c r="A370" s="16"/>
      <c r="B370" s="23" t="s">
        <v>60</v>
      </c>
      <c r="C370" s="16"/>
      <c r="D370" s="26"/>
      <c r="E370" s="16"/>
      <c r="F370" s="157">
        <v>3.499999999999992E-2</v>
      </c>
      <c r="G370" s="16"/>
      <c r="H370" s="16"/>
      <c r="I370" s="16"/>
      <c r="J370" s="157">
        <v>3.9343501015957516E-2</v>
      </c>
      <c r="K370" s="16"/>
      <c r="L370" s="16"/>
      <c r="M370" s="16"/>
      <c r="N370" s="16"/>
      <c r="O370" s="16"/>
      <c r="P370" s="16"/>
    </row>
    <row r="371" spans="1:1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 ht="14.25" x14ac:dyDescent="0.2">
      <c r="A372" s="158" t="s">
        <v>61</v>
      </c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 x14ac:dyDescent="0.2">
      <c r="A374" s="16" t="s">
        <v>62</v>
      </c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 x14ac:dyDescent="0.2">
      <c r="A375" s="16" t="s">
        <v>63</v>
      </c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 x14ac:dyDescent="0.2">
      <c r="A377" s="16" t="s">
        <v>64</v>
      </c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 x14ac:dyDescent="0.2">
      <c r="A378" s="16" t="s">
        <v>65</v>
      </c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 x14ac:dyDescent="0.2">
      <c r="A380" s="16" t="s">
        <v>66</v>
      </c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 x14ac:dyDescent="0.2">
      <c r="A381" s="16" t="s">
        <v>67</v>
      </c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 x14ac:dyDescent="0.2">
      <c r="A382" s="16" t="s">
        <v>68</v>
      </c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 x14ac:dyDescent="0.2">
      <c r="A383" s="16" t="s">
        <v>69</v>
      </c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 ht="12.75" customHeight="1" x14ac:dyDescent="0.2">
      <c r="A384" s="16" t="s">
        <v>70</v>
      </c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94" ht="12.75" customHeight="1" x14ac:dyDescent="0.2"/>
    <row r="404" ht="12.75" customHeight="1" x14ac:dyDescent="0.2"/>
    <row r="413" ht="12.75" customHeight="1" x14ac:dyDescent="0.2"/>
    <row r="414" ht="13.5" customHeight="1" x14ac:dyDescent="0.2"/>
    <row r="419" ht="12.75" customHeight="1" x14ac:dyDescent="0.2"/>
    <row r="420" ht="13.5" customHeight="1" x14ac:dyDescent="0.2"/>
    <row r="425" ht="12.75" customHeight="1" x14ac:dyDescent="0.2"/>
    <row r="426" ht="13.5" customHeight="1" x14ac:dyDescent="0.2"/>
    <row r="431" ht="12.75" customHeight="1" x14ac:dyDescent="0.2"/>
    <row r="432" ht="13.5" customHeight="1" x14ac:dyDescent="0.2"/>
    <row r="437" ht="12.75" customHeight="1" x14ac:dyDescent="0.2"/>
    <row r="438" ht="13.5" customHeight="1" x14ac:dyDescent="0.2"/>
    <row r="443" ht="12.75" customHeight="1" x14ac:dyDescent="0.2"/>
    <row r="444" ht="13.5" customHeight="1" x14ac:dyDescent="0.2"/>
  </sheetData>
  <mergeCells count="70">
    <mergeCell ref="B367:D367"/>
    <mergeCell ref="D327:D328"/>
    <mergeCell ref="N327:N328"/>
    <mergeCell ref="O327:O328"/>
    <mergeCell ref="B360:D360"/>
    <mergeCell ref="B361:D361"/>
    <mergeCell ref="B366:D366"/>
    <mergeCell ref="B290:D290"/>
    <mergeCell ref="A311:K311"/>
    <mergeCell ref="B318:O318"/>
    <mergeCell ref="B319:O319"/>
    <mergeCell ref="D322:O322"/>
    <mergeCell ref="F326:H326"/>
    <mergeCell ref="J326:L326"/>
    <mergeCell ref="N326:O326"/>
    <mergeCell ref="D250:D251"/>
    <mergeCell ref="N250:N251"/>
    <mergeCell ref="O250:O251"/>
    <mergeCell ref="B283:D283"/>
    <mergeCell ref="B284:D284"/>
    <mergeCell ref="B289:D289"/>
    <mergeCell ref="B213:D213"/>
    <mergeCell ref="A234:K234"/>
    <mergeCell ref="B241:O241"/>
    <mergeCell ref="B242:O242"/>
    <mergeCell ref="D245:O245"/>
    <mergeCell ref="F249:H249"/>
    <mergeCell ref="J249:L249"/>
    <mergeCell ref="N249:O249"/>
    <mergeCell ref="D173:D174"/>
    <mergeCell ref="N173:N174"/>
    <mergeCell ref="O173:O174"/>
    <mergeCell ref="B206:D206"/>
    <mergeCell ref="B207:D207"/>
    <mergeCell ref="B212:D212"/>
    <mergeCell ref="B136:D136"/>
    <mergeCell ref="A157:K157"/>
    <mergeCell ref="B164:O164"/>
    <mergeCell ref="B165:O165"/>
    <mergeCell ref="D168:O168"/>
    <mergeCell ref="F172:H172"/>
    <mergeCell ref="J172:L172"/>
    <mergeCell ref="N172:O172"/>
    <mergeCell ref="D96:D97"/>
    <mergeCell ref="N96:N97"/>
    <mergeCell ref="O96:O97"/>
    <mergeCell ref="B129:D129"/>
    <mergeCell ref="B130:D130"/>
    <mergeCell ref="B135:D135"/>
    <mergeCell ref="B59:D59"/>
    <mergeCell ref="A80:K80"/>
    <mergeCell ref="B87:O87"/>
    <mergeCell ref="B88:O88"/>
    <mergeCell ref="D91:O91"/>
    <mergeCell ref="F95:H95"/>
    <mergeCell ref="J95:L95"/>
    <mergeCell ref="N95:O95"/>
    <mergeCell ref="D19:D20"/>
    <mergeCell ref="N19:N20"/>
    <mergeCell ref="O19:O20"/>
    <mergeCell ref="B52:D52"/>
    <mergeCell ref="B53:D53"/>
    <mergeCell ref="B58:D58"/>
    <mergeCell ref="A3:K3"/>
    <mergeCell ref="B10:O10"/>
    <mergeCell ref="B11:O11"/>
    <mergeCell ref="D14:O14"/>
    <mergeCell ref="F18:H18"/>
    <mergeCell ref="J18:L18"/>
    <mergeCell ref="N18:O18"/>
  </mergeCells>
  <pageMargins left="0.11811023622047245" right="0.11811023622047245" top="0.19685039370078741" bottom="0.19685039370078741" header="0.31496062992125984" footer="0.31496062992125984"/>
  <pageSetup scale="51" fitToHeight="5" orientation="landscape" r:id="rId1"/>
  <rowBreaks count="5" manualBreakCount="5">
    <brk id="77" max="16383" man="1"/>
    <brk id="154" max="16383" man="1"/>
    <brk id="231" max="16383" man="1"/>
    <brk id="308" max="16383" man="1"/>
    <brk id="3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3"/>
  <sheetViews>
    <sheetView showGridLines="0" tabSelected="1" workbookViewId="0">
      <selection activeCell="C14" sqref="C14:L23"/>
    </sheetView>
  </sheetViews>
  <sheetFormatPr defaultRowHeight="12.75" x14ac:dyDescent="0.2"/>
  <cols>
    <col min="3" max="3" width="14.85546875" bestFit="1" customWidth="1"/>
    <col min="4" max="4" width="1.7109375" customWidth="1"/>
    <col min="5" max="5" width="12.42578125" customWidth="1"/>
    <col min="6" max="6" width="11.42578125" bestFit="1" customWidth="1"/>
    <col min="7" max="7" width="1.7109375" customWidth="1"/>
    <col min="10" max="10" width="1.7109375" customWidth="1"/>
  </cols>
  <sheetData>
    <row r="2" spans="3:12" x14ac:dyDescent="0.2">
      <c r="C2" s="161" t="s">
        <v>80</v>
      </c>
      <c r="D2" s="161"/>
      <c r="E2" s="161"/>
      <c r="F2" s="161"/>
      <c r="G2" s="161"/>
      <c r="H2" s="161"/>
      <c r="I2" s="161"/>
      <c r="J2" s="161"/>
      <c r="K2" s="161"/>
      <c r="L2" s="161"/>
    </row>
    <row r="3" spans="3:12" ht="13.5" thickBot="1" x14ac:dyDescent="0.25">
      <c r="C3" s="162" t="s">
        <v>81</v>
      </c>
      <c r="D3" s="162"/>
      <c r="E3" s="162"/>
      <c r="F3" s="162"/>
      <c r="G3" s="162"/>
      <c r="H3" s="162"/>
      <c r="I3" s="162"/>
      <c r="J3" s="162"/>
      <c r="K3" s="162"/>
      <c r="L3" s="162"/>
    </row>
    <row r="4" spans="3:12" x14ac:dyDescent="0.2">
      <c r="E4" s="161" t="s">
        <v>82</v>
      </c>
      <c r="F4" s="161"/>
      <c r="G4" s="160"/>
      <c r="H4" s="161" t="s">
        <v>83</v>
      </c>
      <c r="I4" s="161"/>
      <c r="J4" s="160"/>
      <c r="K4" s="161" t="s">
        <v>84</v>
      </c>
      <c r="L4" s="161"/>
    </row>
    <row r="5" spans="3:12" ht="13.5" thickBot="1" x14ac:dyDescent="0.25">
      <c r="C5" s="163"/>
      <c r="D5" s="163"/>
      <c r="E5" s="164" t="s">
        <v>21</v>
      </c>
      <c r="F5" s="164" t="s">
        <v>22</v>
      </c>
      <c r="G5" s="164"/>
      <c r="H5" s="164" t="s">
        <v>21</v>
      </c>
      <c r="I5" s="164" t="s">
        <v>22</v>
      </c>
      <c r="J5" s="164"/>
      <c r="K5" s="164" t="s">
        <v>21</v>
      </c>
      <c r="L5" s="164" t="s">
        <v>22</v>
      </c>
    </row>
    <row r="6" spans="3:12" x14ac:dyDescent="0.2">
      <c r="C6" s="165"/>
      <c r="D6" s="165"/>
      <c r="E6" s="166"/>
      <c r="F6" s="166"/>
      <c r="G6" s="166"/>
      <c r="H6" s="166"/>
      <c r="I6" s="166"/>
      <c r="J6" s="166"/>
      <c r="K6" s="166"/>
      <c r="L6" s="166"/>
    </row>
    <row r="7" spans="3:12" x14ac:dyDescent="0.2">
      <c r="C7" t="s">
        <v>11</v>
      </c>
      <c r="E7" s="167">
        <v>3.38</v>
      </c>
      <c r="F7" s="159">
        <v>0.154</v>
      </c>
      <c r="G7" s="159"/>
      <c r="H7" s="167">
        <v>3.65</v>
      </c>
      <c r="I7" s="159">
        <v>0.114</v>
      </c>
      <c r="J7" s="159"/>
      <c r="K7" s="167">
        <v>3.83</v>
      </c>
      <c r="L7" s="159">
        <v>3.4000000000000002E-2</v>
      </c>
    </row>
    <row r="8" spans="3:12" x14ac:dyDescent="0.2">
      <c r="C8" t="s">
        <v>85</v>
      </c>
      <c r="E8" s="167">
        <v>6.31</v>
      </c>
      <c r="F8" s="159">
        <v>0.157</v>
      </c>
      <c r="G8" s="159"/>
      <c r="H8" s="167">
        <v>6.97</v>
      </c>
      <c r="I8" s="159">
        <v>0.108</v>
      </c>
      <c r="J8" s="159"/>
      <c r="K8" s="167">
        <v>7.38</v>
      </c>
      <c r="L8" s="159">
        <v>2.8000000000000001E-2</v>
      </c>
    </row>
    <row r="9" spans="3:12" x14ac:dyDescent="0.2">
      <c r="C9" t="s">
        <v>86</v>
      </c>
      <c r="E9" s="167">
        <v>38.92</v>
      </c>
      <c r="F9" s="159">
        <v>0.23400000000000001</v>
      </c>
      <c r="G9" s="159"/>
      <c r="H9" s="167">
        <v>50.8</v>
      </c>
      <c r="I9" s="159">
        <v>7.6999999999999999E-2</v>
      </c>
      <c r="J9" s="159"/>
      <c r="K9" s="167">
        <v>57.54</v>
      </c>
      <c r="L9" s="159">
        <v>1.2E-2</v>
      </c>
    </row>
    <row r="10" spans="3:12" x14ac:dyDescent="0.2">
      <c r="C10" t="s">
        <v>77</v>
      </c>
      <c r="E10" s="167">
        <v>-1.03</v>
      </c>
      <c r="F10" s="159">
        <v>-0.14799999999999999</v>
      </c>
      <c r="G10" s="159"/>
      <c r="H10" s="167">
        <v>-1.01</v>
      </c>
      <c r="I10" s="159">
        <v>-0.129</v>
      </c>
      <c r="J10" s="159"/>
      <c r="K10" s="167">
        <v>-1.03</v>
      </c>
      <c r="L10" s="159">
        <v>-8.7999999999999995E-2</v>
      </c>
    </row>
    <row r="11" spans="3:12" ht="13.5" thickBot="1" x14ac:dyDescent="0.25">
      <c r="C11" s="163" t="s">
        <v>79</v>
      </c>
      <c r="D11" s="163"/>
      <c r="E11" s="168">
        <v>0.38</v>
      </c>
      <c r="F11" s="169">
        <v>0.124</v>
      </c>
      <c r="G11" s="169"/>
      <c r="H11" s="168">
        <v>0.39</v>
      </c>
      <c r="I11" s="169">
        <v>0.109</v>
      </c>
      <c r="J11" s="169"/>
      <c r="K11" s="168">
        <v>0.4</v>
      </c>
      <c r="L11" s="169">
        <v>4.4999999999999998E-2</v>
      </c>
    </row>
    <row r="14" spans="3:12" x14ac:dyDescent="0.2">
      <c r="C14" s="161" t="s">
        <v>80</v>
      </c>
      <c r="D14" s="161"/>
      <c r="E14" s="161"/>
      <c r="F14" s="161"/>
      <c r="G14" s="161"/>
      <c r="H14" s="161"/>
      <c r="I14" s="161"/>
      <c r="J14" s="161"/>
      <c r="K14" s="161"/>
      <c r="L14" s="161"/>
    </row>
    <row r="15" spans="3:12" ht="13.5" thickBot="1" x14ac:dyDescent="0.25">
      <c r="C15" s="162" t="s">
        <v>87</v>
      </c>
      <c r="D15" s="162"/>
      <c r="E15" s="162"/>
      <c r="F15" s="162"/>
      <c r="G15" s="162"/>
      <c r="H15" s="162"/>
      <c r="I15" s="162"/>
      <c r="J15" s="162"/>
      <c r="K15" s="162"/>
      <c r="L15" s="162"/>
    </row>
    <row r="16" spans="3:12" x14ac:dyDescent="0.2">
      <c r="E16" s="161" t="s">
        <v>82</v>
      </c>
      <c r="F16" s="161"/>
      <c r="G16" s="160"/>
      <c r="H16" s="161" t="s">
        <v>83</v>
      </c>
      <c r="I16" s="161"/>
      <c r="J16" s="160"/>
      <c r="K16" s="161" t="s">
        <v>84</v>
      </c>
      <c r="L16" s="161"/>
    </row>
    <row r="17" spans="3:12" ht="13.5" thickBot="1" x14ac:dyDescent="0.25">
      <c r="C17" s="163"/>
      <c r="D17" s="163"/>
      <c r="E17" s="164" t="s">
        <v>21</v>
      </c>
      <c r="F17" s="164" t="s">
        <v>22</v>
      </c>
      <c r="G17" s="164"/>
      <c r="H17" s="164" t="s">
        <v>21</v>
      </c>
      <c r="I17" s="164" t="s">
        <v>22</v>
      </c>
      <c r="J17" s="164"/>
      <c r="K17" s="164" t="s">
        <v>21</v>
      </c>
      <c r="L17" s="164" t="s">
        <v>22</v>
      </c>
    </row>
    <row r="18" spans="3:12" x14ac:dyDescent="0.2">
      <c r="C18" s="165"/>
      <c r="D18" s="165"/>
      <c r="E18" s="166"/>
      <c r="F18" s="166"/>
      <c r="G18" s="166"/>
      <c r="H18" s="166"/>
      <c r="I18" s="166"/>
      <c r="J18" s="166"/>
      <c r="K18" s="166"/>
      <c r="L18" s="166"/>
    </row>
    <row r="19" spans="3:12" x14ac:dyDescent="0.2">
      <c r="C19" t="s">
        <v>11</v>
      </c>
      <c r="E19" s="167">
        <v>3.2</v>
      </c>
      <c r="F19" s="159">
        <v>0.14599999999999999</v>
      </c>
      <c r="G19" s="159"/>
      <c r="H19" s="167">
        <v>4.07</v>
      </c>
      <c r="I19" s="159">
        <v>0.127</v>
      </c>
      <c r="J19" s="159"/>
      <c r="K19" s="167">
        <v>4.46</v>
      </c>
      <c r="L19" s="159">
        <v>0.04</v>
      </c>
    </row>
    <row r="20" spans="3:12" x14ac:dyDescent="0.2">
      <c r="C20" t="s">
        <v>85</v>
      </c>
      <c r="E20" s="167">
        <v>6.4</v>
      </c>
      <c r="F20" s="159">
        <v>0.159</v>
      </c>
      <c r="G20" s="159"/>
      <c r="H20" s="167">
        <v>8.3699999999999992</v>
      </c>
      <c r="I20" s="159">
        <v>0.13</v>
      </c>
      <c r="J20" s="159"/>
      <c r="K20" s="167">
        <v>9.2899999999999991</v>
      </c>
      <c r="L20" s="159">
        <v>3.5000000000000003E-2</v>
      </c>
    </row>
    <row r="21" spans="3:12" x14ac:dyDescent="0.2">
      <c r="C21" t="s">
        <v>86</v>
      </c>
      <c r="E21" s="167">
        <v>37.54</v>
      </c>
      <c r="F21" s="159">
        <v>0.22600000000000001</v>
      </c>
      <c r="G21" s="159"/>
      <c r="H21" s="167">
        <v>79.88</v>
      </c>
      <c r="I21" s="159">
        <v>0.122</v>
      </c>
      <c r="J21" s="159"/>
      <c r="K21" s="167">
        <v>96.64</v>
      </c>
      <c r="L21" s="159">
        <v>2.1000000000000001E-2</v>
      </c>
    </row>
    <row r="22" spans="3:12" x14ac:dyDescent="0.2">
      <c r="C22" t="s">
        <v>77</v>
      </c>
      <c r="E22" s="167">
        <v>-1.06</v>
      </c>
      <c r="F22" s="159">
        <v>-0.151</v>
      </c>
      <c r="G22" s="159"/>
      <c r="H22" s="167">
        <v>-0.99</v>
      </c>
      <c r="I22" s="159">
        <v>-0.125</v>
      </c>
      <c r="J22" s="159"/>
      <c r="K22" s="167">
        <v>-0.99</v>
      </c>
      <c r="L22" s="159">
        <v>-8.5000000000000006E-2</v>
      </c>
    </row>
    <row r="23" spans="3:12" ht="13.5" thickBot="1" x14ac:dyDescent="0.25">
      <c r="C23" s="163" t="s">
        <v>79</v>
      </c>
      <c r="D23" s="163"/>
      <c r="E23" s="168">
        <v>0.37</v>
      </c>
      <c r="F23" s="169">
        <v>0.121</v>
      </c>
      <c r="G23" s="169"/>
      <c r="H23" s="168">
        <v>0.42</v>
      </c>
      <c r="I23" s="169">
        <v>0.11600000000000001</v>
      </c>
      <c r="J23" s="169"/>
      <c r="K23" s="168">
        <v>0.45</v>
      </c>
      <c r="L23" s="169">
        <v>0.05</v>
      </c>
    </row>
  </sheetData>
  <mergeCells count="10">
    <mergeCell ref="C15:L15"/>
    <mergeCell ref="E16:F16"/>
    <mergeCell ref="H16:I16"/>
    <mergeCell ref="K16:L16"/>
    <mergeCell ref="E4:F4"/>
    <mergeCell ref="H4:I4"/>
    <mergeCell ref="K4:L4"/>
    <mergeCell ref="C2:L2"/>
    <mergeCell ref="C3:L3"/>
    <mergeCell ref="C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H5.BillImpacts</vt:lpstr>
      <vt:lpstr>Change</vt:lpstr>
      <vt:lpstr>H5.BillImpacts!Print_Area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Robert Kent</cp:lastModifiedBy>
  <cp:lastPrinted>2014-09-25T16:39:20Z</cp:lastPrinted>
  <dcterms:created xsi:type="dcterms:W3CDTF">2014-09-25T16:17:10Z</dcterms:created>
  <dcterms:modified xsi:type="dcterms:W3CDTF">2014-09-25T17:10:14Z</dcterms:modified>
</cp:coreProperties>
</file>