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60" windowWidth="15300" windowHeight="7944" tabRatio="894" firstSheet="2" activeTab="7"/>
  </bookViews>
  <sheets>
    <sheet name="App.2-AB Capital Expenditures" sheetId="1" r:id="rId1"/>
    <sheet name="App.2-BA2" sheetId="7" r:id="rId2"/>
    <sheet name="App.2-CM" sheetId="8" r:id="rId3"/>
    <sheet name="App.2-H_Other_Oper_Rev" sheetId="2" r:id="rId4"/>
    <sheet name="App.2-JA" sheetId="9" r:id="rId5"/>
    <sheet name="App.2-OA Capital Structure" sheetId="3" r:id="rId6"/>
    <sheet name="App.2-P" sheetId="10" r:id="rId7"/>
    <sheet name="App.2-V Revenue Reconciliation" sheetId="5" r:id="rId8"/>
  </sheets>
  <externalReferences>
    <externalReference r:id="rId9"/>
    <externalReference r:id="rId10"/>
    <externalReference r:id="rId11"/>
    <externalReference r:id="rId12"/>
    <externalReference r:id="rId13"/>
  </externalReferences>
  <definedNames>
    <definedName name="BridgeYear">'[1]LDC Info'!$E$26</definedName>
    <definedName name="EBNUMBER">'[1]LDC Info'!$E$16</definedName>
    <definedName name="_xlnm.Print_Area" localSheetId="3">'App.2-H_Other_Oper_Rev'!$A$1:$G$145</definedName>
    <definedName name="_xlnm.Print_Area" localSheetId="5">'App.2-OA Capital Structure'!$A$1:$O$55</definedName>
    <definedName name="RebaseYear">'[1]LDC Info'!$E$28</definedName>
  </definedNames>
  <calcPr calcId="125725"/>
</workbook>
</file>

<file path=xl/calcChain.xml><?xml version="1.0" encoding="utf-8"?>
<calcChain xmlns="http://schemas.openxmlformats.org/spreadsheetml/2006/main">
  <c r="K37" i="9"/>
  <c r="L37" s="1"/>
  <c r="I37"/>
  <c r="G37"/>
  <c r="H37" s="1"/>
  <c r="E37"/>
  <c r="C37"/>
  <c r="F37" s="1"/>
  <c r="B37"/>
  <c r="D37" s="1"/>
  <c r="J36"/>
  <c r="I36"/>
  <c r="G36"/>
  <c r="F36"/>
  <c r="E36"/>
  <c r="H36" s="1"/>
  <c r="C36"/>
  <c r="B36"/>
  <c r="D36" s="1"/>
  <c r="I35"/>
  <c r="J35" s="1"/>
  <c r="G35"/>
  <c r="E35"/>
  <c r="F35" s="1"/>
  <c r="D35"/>
  <c r="C35"/>
  <c r="B35"/>
  <c r="I34"/>
  <c r="H34"/>
  <c r="G34"/>
  <c r="J34" s="1"/>
  <c r="E34"/>
  <c r="D34"/>
  <c r="C34"/>
  <c r="F34" s="1"/>
  <c r="B34"/>
  <c r="K33"/>
  <c r="I33"/>
  <c r="I38" s="1"/>
  <c r="I40" s="1"/>
  <c r="G33"/>
  <c r="H33" s="1"/>
  <c r="E33"/>
  <c r="E38" s="1"/>
  <c r="E40" s="1"/>
  <c r="E41" s="1"/>
  <c r="E42" s="1"/>
  <c r="C33"/>
  <c r="C38" s="1"/>
  <c r="C40" s="1"/>
  <c r="B33"/>
  <c r="B38" s="1"/>
  <c r="B40" s="1"/>
  <c r="K32"/>
  <c r="G32"/>
  <c r="F26"/>
  <c r="E26"/>
  <c r="D26"/>
  <c r="C26"/>
  <c r="B26"/>
  <c r="G25"/>
  <c r="F25"/>
  <c r="E25"/>
  <c r="D25"/>
  <c r="C25"/>
  <c r="B25"/>
  <c r="F24"/>
  <c r="E24"/>
  <c r="D24"/>
  <c r="C24"/>
  <c r="B24"/>
  <c r="G23"/>
  <c r="F23"/>
  <c r="F28" s="1"/>
  <c r="F29" s="1"/>
  <c r="E23"/>
  <c r="E28" s="1"/>
  <c r="D23"/>
  <c r="D28" s="1"/>
  <c r="D29" s="1"/>
  <c r="C23"/>
  <c r="C28" s="1"/>
  <c r="B23"/>
  <c r="B28" s="1"/>
  <c r="G22"/>
  <c r="E22"/>
  <c r="F18"/>
  <c r="C18"/>
  <c r="B18"/>
  <c r="F15"/>
  <c r="F16" s="1"/>
  <c r="E15"/>
  <c r="E18" s="1"/>
  <c r="E19" s="1"/>
  <c r="D15"/>
  <c r="D18" s="1"/>
  <c r="D19" s="1"/>
  <c r="C15"/>
  <c r="B15"/>
  <c r="G13"/>
  <c r="G26" s="1"/>
  <c r="G12"/>
  <c r="K35" s="1"/>
  <c r="L35" s="1"/>
  <c r="F9"/>
  <c r="F10" s="1"/>
  <c r="E9"/>
  <c r="E10" s="1"/>
  <c r="D9"/>
  <c r="D10" s="1"/>
  <c r="C9"/>
  <c r="B9"/>
  <c r="G8"/>
  <c r="G24" s="1"/>
  <c r="G7"/>
  <c r="G9" s="1"/>
  <c r="G10" s="1"/>
  <c r="F5"/>
  <c r="I32" s="1"/>
  <c r="E5"/>
  <c r="D5"/>
  <c r="E32" s="1"/>
  <c r="C5"/>
  <c r="C32" s="1"/>
  <c r="B5"/>
  <c r="B32" s="1"/>
  <c r="G28" l="1"/>
  <c r="G29" s="1"/>
  <c r="K38"/>
  <c r="E29"/>
  <c r="F19"/>
  <c r="D16"/>
  <c r="D22"/>
  <c r="F33"/>
  <c r="F38" s="1"/>
  <c r="F40" s="1"/>
  <c r="J33"/>
  <c r="K34"/>
  <c r="L34" s="1"/>
  <c r="H35"/>
  <c r="H38" s="1"/>
  <c r="H40" s="1"/>
  <c r="J37"/>
  <c r="G38"/>
  <c r="G40" s="1"/>
  <c r="G15"/>
  <c r="B22"/>
  <c r="F22"/>
  <c r="D33"/>
  <c r="D38" s="1"/>
  <c r="D40" s="1"/>
  <c r="L33"/>
  <c r="L38" s="1"/>
  <c r="L40" s="1"/>
  <c r="K36"/>
  <c r="L36" s="1"/>
  <c r="E16"/>
  <c r="C22"/>
  <c r="K40" l="1"/>
  <c r="G44"/>
  <c r="G46"/>
  <c r="G41"/>
  <c r="G42" s="1"/>
  <c r="G18"/>
  <c r="G19" s="1"/>
  <c r="G16"/>
  <c r="J38"/>
  <c r="J40" s="1"/>
  <c r="I41"/>
  <c r="I42" s="1"/>
  <c r="L45" l="1"/>
  <c r="K41"/>
  <c r="G43"/>
  <c r="G45" l="1"/>
  <c r="K42"/>
  <c r="L44" s="1"/>
  <c r="D114" i="10"/>
  <c r="F94"/>
  <c r="D119" s="1"/>
  <c r="F89"/>
  <c r="E89"/>
  <c r="G59"/>
  <c r="F59"/>
  <c r="E59"/>
  <c r="D59"/>
  <c r="G58"/>
  <c r="F58"/>
  <c r="E58"/>
  <c r="D58"/>
  <c r="G57"/>
  <c r="F92" s="1"/>
  <c r="D117" s="1"/>
  <c r="F57"/>
  <c r="E57"/>
  <c r="D57"/>
  <c r="G56"/>
  <c r="F56"/>
  <c r="E56"/>
  <c r="D56"/>
  <c r="G55"/>
  <c r="F90" s="1"/>
  <c r="D115" s="1"/>
  <c r="F55"/>
  <c r="E55"/>
  <c r="D55"/>
  <c r="G53"/>
  <c r="F53"/>
  <c r="E53"/>
  <c r="D53"/>
  <c r="G52"/>
  <c r="F52"/>
  <c r="E52"/>
  <c r="D52"/>
  <c r="G51"/>
  <c r="E86" s="1"/>
  <c r="F51"/>
  <c r="E51"/>
  <c r="D51"/>
  <c r="G50"/>
  <c r="F50"/>
  <c r="E50"/>
  <c r="D50"/>
  <c r="G49"/>
  <c r="F49"/>
  <c r="E49"/>
  <c r="D49"/>
  <c r="G48"/>
  <c r="G60" s="1"/>
  <c r="F48"/>
  <c r="F60" s="1"/>
  <c r="E48"/>
  <c r="E60" s="1"/>
  <c r="D48"/>
  <c r="D60" s="1"/>
  <c r="C28"/>
  <c r="D26" s="1"/>
  <c r="E27"/>
  <c r="E94" s="1"/>
  <c r="D27"/>
  <c r="E26"/>
  <c r="E93" s="1"/>
  <c r="E25"/>
  <c r="E92" s="1"/>
  <c r="E24"/>
  <c r="E91" s="1"/>
  <c r="D24"/>
  <c r="E23"/>
  <c r="E90" s="1"/>
  <c r="D23"/>
  <c r="E21"/>
  <c r="E88" s="1"/>
  <c r="D21"/>
  <c r="E20"/>
  <c r="E87" s="1"/>
  <c r="D20"/>
  <c r="E19"/>
  <c r="E18"/>
  <c r="E85" s="1"/>
  <c r="E17"/>
  <c r="F84" s="1"/>
  <c r="D109" s="1"/>
  <c r="D17"/>
  <c r="E16"/>
  <c r="E83" s="1"/>
  <c r="D16"/>
  <c r="E28" l="1"/>
  <c r="F86"/>
  <c r="D111" s="1"/>
  <c r="F88"/>
  <c r="D113" s="1"/>
  <c r="E84"/>
  <c r="D18"/>
  <c r="D22"/>
  <c r="D25"/>
  <c r="F83"/>
  <c r="D108" s="1"/>
  <c r="F85"/>
  <c r="D110" s="1"/>
  <c r="F87"/>
  <c r="D112" s="1"/>
  <c r="F91"/>
  <c r="D116" s="1"/>
  <c r="F93"/>
  <c r="D118" s="1"/>
  <c r="D19"/>
  <c r="F24" l="1"/>
  <c r="F21"/>
  <c r="F17"/>
  <c r="F22"/>
  <c r="F27"/>
  <c r="F23"/>
  <c r="F20"/>
  <c r="F16"/>
  <c r="F26"/>
  <c r="F19"/>
  <c r="F25"/>
  <c r="F18"/>
  <c r="H56" i="8" l="1"/>
  <c r="G56"/>
  <c r="F56"/>
  <c r="E56"/>
  <c r="C56"/>
  <c r="H55"/>
  <c r="G55"/>
  <c r="F55"/>
  <c r="E55"/>
  <c r="C55"/>
  <c r="G54"/>
  <c r="F54"/>
  <c r="H54" s="1"/>
  <c r="E54"/>
  <c r="C54"/>
  <c r="G53"/>
  <c r="F53"/>
  <c r="H53" s="1"/>
  <c r="E53"/>
  <c r="C53"/>
  <c r="H52"/>
  <c r="G52"/>
  <c r="F52"/>
  <c r="E52"/>
  <c r="C52"/>
  <c r="H51"/>
  <c r="G51"/>
  <c r="F51"/>
  <c r="E51"/>
  <c r="C51"/>
  <c r="G50"/>
  <c r="F50"/>
  <c r="H50" s="1"/>
  <c r="E50"/>
  <c r="C50"/>
  <c r="G49"/>
  <c r="F49"/>
  <c r="H49" s="1"/>
  <c r="E49"/>
  <c r="C49"/>
  <c r="H48"/>
  <c r="G48"/>
  <c r="F48"/>
  <c r="E48"/>
  <c r="C48"/>
  <c r="H47"/>
  <c r="G47"/>
  <c r="F47"/>
  <c r="E47"/>
  <c r="C47"/>
  <c r="G46"/>
  <c r="F46"/>
  <c r="H46" s="1"/>
  <c r="E46"/>
  <c r="C46"/>
  <c r="G45"/>
  <c r="F45"/>
  <c r="H45" s="1"/>
  <c r="E45"/>
  <c r="C45"/>
  <c r="H44"/>
  <c r="G44"/>
  <c r="F44"/>
  <c r="E44"/>
  <c r="C44"/>
  <c r="H43"/>
  <c r="G43"/>
  <c r="F43"/>
  <c r="E43"/>
  <c r="C43"/>
  <c r="G42"/>
  <c r="F42"/>
  <c r="H42" s="1"/>
  <c r="E42"/>
  <c r="C42"/>
  <c r="G41"/>
  <c r="F41"/>
  <c r="H41" s="1"/>
  <c r="E41"/>
  <c r="C41"/>
  <c r="H40"/>
  <c r="G40"/>
  <c r="F40"/>
  <c r="E40"/>
  <c r="C40"/>
  <c r="H39"/>
  <c r="G39"/>
  <c r="F39"/>
  <c r="E39"/>
  <c r="C39"/>
  <c r="G38"/>
  <c r="F38"/>
  <c r="H38" s="1"/>
  <c r="E38"/>
  <c r="C38"/>
  <c r="G37"/>
  <c r="F37"/>
  <c r="H37" s="1"/>
  <c r="E37"/>
  <c r="C37"/>
  <c r="H36"/>
  <c r="G36"/>
  <c r="F36"/>
  <c r="E36"/>
  <c r="C36"/>
  <c r="H35"/>
  <c r="G35"/>
  <c r="F35"/>
  <c r="E35"/>
  <c r="C35"/>
  <c r="G34"/>
  <c r="F34"/>
  <c r="H34" s="1"/>
  <c r="E34"/>
  <c r="C34"/>
  <c r="G33"/>
  <c r="F33"/>
  <c r="H33" s="1"/>
  <c r="E33"/>
  <c r="C33"/>
  <c r="H32"/>
  <c r="G32"/>
  <c r="F32"/>
  <c r="E32"/>
  <c r="C32"/>
  <c r="H31"/>
  <c r="G31"/>
  <c r="F31"/>
  <c r="E31"/>
  <c r="C31"/>
  <c r="G30"/>
  <c r="F30"/>
  <c r="H30" s="1"/>
  <c r="E30"/>
  <c r="C30"/>
  <c r="G29"/>
  <c r="F29"/>
  <c r="H29" s="1"/>
  <c r="E29"/>
  <c r="C29"/>
  <c r="H28"/>
  <c r="G28"/>
  <c r="F28"/>
  <c r="E28"/>
  <c r="C28"/>
  <c r="H27"/>
  <c r="G27"/>
  <c r="F27"/>
  <c r="E27"/>
  <c r="C27"/>
  <c r="G26"/>
  <c r="F26"/>
  <c r="H26" s="1"/>
  <c r="E26"/>
  <c r="C26"/>
  <c r="G25"/>
  <c r="F25"/>
  <c r="H25" s="1"/>
  <c r="E25"/>
  <c r="C25"/>
  <c r="H24"/>
  <c r="G24"/>
  <c r="F24"/>
  <c r="E24"/>
  <c r="C24"/>
  <c r="H23"/>
  <c r="G23"/>
  <c r="F23"/>
  <c r="E23"/>
  <c r="C23"/>
  <c r="G22"/>
  <c r="F22"/>
  <c r="H22" s="1"/>
  <c r="E22"/>
  <c r="C22"/>
  <c r="G21"/>
  <c r="F21"/>
  <c r="H21" s="1"/>
  <c r="E21"/>
  <c r="C21"/>
  <c r="H20"/>
  <c r="G20"/>
  <c r="F20"/>
  <c r="E20"/>
  <c r="C20"/>
  <c r="H19"/>
  <c r="G19"/>
  <c r="F19"/>
  <c r="E19"/>
  <c r="C19"/>
  <c r="G18"/>
  <c r="F18"/>
  <c r="H18" s="1"/>
  <c r="E18"/>
  <c r="C18"/>
  <c r="G17"/>
  <c r="F17"/>
  <c r="H17" s="1"/>
  <c r="E17"/>
  <c r="C17"/>
  <c r="H16"/>
  <c r="G16"/>
  <c r="G57" s="1"/>
  <c r="F16"/>
  <c r="F57" s="1"/>
  <c r="F59" s="1"/>
  <c r="E16"/>
  <c r="C16"/>
  <c r="C57" s="1"/>
  <c r="K70" i="7"/>
  <c r="I70"/>
  <c r="K69"/>
  <c r="I69"/>
  <c r="K68"/>
  <c r="K67"/>
  <c r="L61"/>
  <c r="G61"/>
  <c r="M61" s="1"/>
  <c r="L60"/>
  <c r="G60"/>
  <c r="M60" s="1"/>
  <c r="K58"/>
  <c r="J58"/>
  <c r="I58"/>
  <c r="L58" s="1"/>
  <c r="F58"/>
  <c r="E58"/>
  <c r="D58"/>
  <c r="G58" s="1"/>
  <c r="M58" s="1"/>
  <c r="L57"/>
  <c r="J57"/>
  <c r="G57"/>
  <c r="M57" s="1"/>
  <c r="L56"/>
  <c r="K56"/>
  <c r="J56"/>
  <c r="I56"/>
  <c r="G56"/>
  <c r="M56" s="1"/>
  <c r="F56"/>
  <c r="E56"/>
  <c r="D56"/>
  <c r="K55"/>
  <c r="J55"/>
  <c r="I55"/>
  <c r="L55" s="1"/>
  <c r="F55"/>
  <c r="E55"/>
  <c r="D55"/>
  <c r="G55" s="1"/>
  <c r="M55" s="1"/>
  <c r="K54"/>
  <c r="J54"/>
  <c r="I54"/>
  <c r="L54" s="1"/>
  <c r="F54"/>
  <c r="E54"/>
  <c r="D54"/>
  <c r="G54" s="1"/>
  <c r="K53"/>
  <c r="J53"/>
  <c r="I53"/>
  <c r="L53" s="1"/>
  <c r="F53"/>
  <c r="E53"/>
  <c r="D53"/>
  <c r="G53" s="1"/>
  <c r="M53" s="1"/>
  <c r="L52"/>
  <c r="K52"/>
  <c r="J52"/>
  <c r="I52"/>
  <c r="G52"/>
  <c r="M52" s="1"/>
  <c r="F52"/>
  <c r="E52"/>
  <c r="D52"/>
  <c r="K51"/>
  <c r="J51"/>
  <c r="I51"/>
  <c r="L51" s="1"/>
  <c r="F51"/>
  <c r="E51"/>
  <c r="D51"/>
  <c r="G51" s="1"/>
  <c r="K50"/>
  <c r="J50"/>
  <c r="I50"/>
  <c r="L50" s="1"/>
  <c r="F50"/>
  <c r="E50"/>
  <c r="D50"/>
  <c r="G50" s="1"/>
  <c r="M50" s="1"/>
  <c r="K49"/>
  <c r="J49"/>
  <c r="I49"/>
  <c r="L49" s="1"/>
  <c r="F49"/>
  <c r="E49"/>
  <c r="D49"/>
  <c r="G49" s="1"/>
  <c r="L48"/>
  <c r="K48"/>
  <c r="J48"/>
  <c r="I48"/>
  <c r="G48"/>
  <c r="M48" s="1"/>
  <c r="F48"/>
  <c r="E48"/>
  <c r="D48"/>
  <c r="K47"/>
  <c r="J47"/>
  <c r="I47"/>
  <c r="L47" s="1"/>
  <c r="F47"/>
  <c r="E47"/>
  <c r="D47"/>
  <c r="G47" s="1"/>
  <c r="M47" s="1"/>
  <c r="K46"/>
  <c r="J46"/>
  <c r="I46"/>
  <c r="L46" s="1"/>
  <c r="F46"/>
  <c r="E46"/>
  <c r="D46"/>
  <c r="G46" s="1"/>
  <c r="K45"/>
  <c r="J45"/>
  <c r="I45"/>
  <c r="L45" s="1"/>
  <c r="F45"/>
  <c r="E45"/>
  <c r="D45"/>
  <c r="G45" s="1"/>
  <c r="M45" s="1"/>
  <c r="L44"/>
  <c r="K44"/>
  <c r="J44"/>
  <c r="I44"/>
  <c r="G44"/>
  <c r="M44" s="1"/>
  <c r="F44"/>
  <c r="E44"/>
  <c r="D44"/>
  <c r="K43"/>
  <c r="J43"/>
  <c r="I43"/>
  <c r="L43" s="1"/>
  <c r="F43"/>
  <c r="E43"/>
  <c r="D43"/>
  <c r="G43" s="1"/>
  <c r="K42"/>
  <c r="J42"/>
  <c r="I42"/>
  <c r="L42" s="1"/>
  <c r="F42"/>
  <c r="E42"/>
  <c r="D42"/>
  <c r="G42" s="1"/>
  <c r="M42" s="1"/>
  <c r="K41"/>
  <c r="J41"/>
  <c r="I41"/>
  <c r="L41" s="1"/>
  <c r="F41"/>
  <c r="E41"/>
  <c r="D41"/>
  <c r="G41" s="1"/>
  <c r="L40"/>
  <c r="K40"/>
  <c r="J40"/>
  <c r="I40"/>
  <c r="G40"/>
  <c r="M40" s="1"/>
  <c r="F40"/>
  <c r="E40"/>
  <c r="D40"/>
  <c r="K39"/>
  <c r="J39"/>
  <c r="I39"/>
  <c r="L39" s="1"/>
  <c r="F39"/>
  <c r="E39"/>
  <c r="D39"/>
  <c r="G39" s="1"/>
  <c r="M39" s="1"/>
  <c r="K38"/>
  <c r="J38"/>
  <c r="I38"/>
  <c r="L38" s="1"/>
  <c r="F38"/>
  <c r="E38"/>
  <c r="D38"/>
  <c r="G38" s="1"/>
  <c r="K37"/>
  <c r="J37"/>
  <c r="I37"/>
  <c r="L37" s="1"/>
  <c r="F37"/>
  <c r="E37"/>
  <c r="D37"/>
  <c r="G37" s="1"/>
  <c r="M37" s="1"/>
  <c r="L36"/>
  <c r="K36"/>
  <c r="J36"/>
  <c r="I36"/>
  <c r="G36"/>
  <c r="M36" s="1"/>
  <c r="F36"/>
  <c r="E36"/>
  <c r="D36"/>
  <c r="K35"/>
  <c r="J35"/>
  <c r="I35"/>
  <c r="L35" s="1"/>
  <c r="F35"/>
  <c r="E35"/>
  <c r="D35"/>
  <c r="G35" s="1"/>
  <c r="K34"/>
  <c r="J34"/>
  <c r="I34"/>
  <c r="L34" s="1"/>
  <c r="F34"/>
  <c r="E34"/>
  <c r="D34"/>
  <c r="G34" s="1"/>
  <c r="M34" s="1"/>
  <c r="K33"/>
  <c r="J33"/>
  <c r="I33"/>
  <c r="L33" s="1"/>
  <c r="F33"/>
  <c r="E33"/>
  <c r="D33"/>
  <c r="G33" s="1"/>
  <c r="L32"/>
  <c r="K32"/>
  <c r="J32"/>
  <c r="I32"/>
  <c r="G32"/>
  <c r="M32" s="1"/>
  <c r="F32"/>
  <c r="E32"/>
  <c r="D32"/>
  <c r="K31"/>
  <c r="J31"/>
  <c r="I31"/>
  <c r="L31" s="1"/>
  <c r="F31"/>
  <c r="E31"/>
  <c r="D31"/>
  <c r="G31" s="1"/>
  <c r="M31" s="1"/>
  <c r="K30"/>
  <c r="J30"/>
  <c r="I30"/>
  <c r="L30" s="1"/>
  <c r="F30"/>
  <c r="E30"/>
  <c r="D30"/>
  <c r="G30" s="1"/>
  <c r="K29"/>
  <c r="J29"/>
  <c r="I29"/>
  <c r="L29" s="1"/>
  <c r="F29"/>
  <c r="E29"/>
  <c r="D29"/>
  <c r="G29" s="1"/>
  <c r="M29" s="1"/>
  <c r="L28"/>
  <c r="K28"/>
  <c r="J28"/>
  <c r="I28"/>
  <c r="G28"/>
  <c r="M28" s="1"/>
  <c r="F28"/>
  <c r="E28"/>
  <c r="D28"/>
  <c r="K27"/>
  <c r="J27"/>
  <c r="I27"/>
  <c r="L27" s="1"/>
  <c r="F27"/>
  <c r="E27"/>
  <c r="D27"/>
  <c r="G27" s="1"/>
  <c r="K26"/>
  <c r="J26"/>
  <c r="I26"/>
  <c r="L26" s="1"/>
  <c r="F26"/>
  <c r="E26"/>
  <c r="D26"/>
  <c r="G26" s="1"/>
  <c r="M26" s="1"/>
  <c r="K25"/>
  <c r="J25"/>
  <c r="I25"/>
  <c r="L25" s="1"/>
  <c r="F25"/>
  <c r="E25"/>
  <c r="D25"/>
  <c r="G25" s="1"/>
  <c r="L24"/>
  <c r="K24"/>
  <c r="J24"/>
  <c r="I24"/>
  <c r="G24"/>
  <c r="M24" s="1"/>
  <c r="F24"/>
  <c r="E24"/>
  <c r="D24"/>
  <c r="K23"/>
  <c r="J23"/>
  <c r="I23"/>
  <c r="L23" s="1"/>
  <c r="F23"/>
  <c r="E23"/>
  <c r="D23"/>
  <c r="G23" s="1"/>
  <c r="M23" s="1"/>
  <c r="K22"/>
  <c r="J22"/>
  <c r="I22"/>
  <c r="L22" s="1"/>
  <c r="F22"/>
  <c r="E22"/>
  <c r="D22"/>
  <c r="G22" s="1"/>
  <c r="K21"/>
  <c r="J21"/>
  <c r="I21"/>
  <c r="L21" s="1"/>
  <c r="F21"/>
  <c r="E21"/>
  <c r="D21"/>
  <c r="G21" s="1"/>
  <c r="M21" s="1"/>
  <c r="L20"/>
  <c r="J20"/>
  <c r="G20"/>
  <c r="M20" s="1"/>
  <c r="L19"/>
  <c r="K19"/>
  <c r="J19"/>
  <c r="I19"/>
  <c r="G19"/>
  <c r="M19" s="1"/>
  <c r="F19"/>
  <c r="E19"/>
  <c r="D19"/>
  <c r="K18"/>
  <c r="J18"/>
  <c r="I18"/>
  <c r="L18" s="1"/>
  <c r="F18"/>
  <c r="E18"/>
  <c r="D18"/>
  <c r="G18" s="1"/>
  <c r="M18" s="1"/>
  <c r="K17"/>
  <c r="K59" s="1"/>
  <c r="K62" s="1"/>
  <c r="J17"/>
  <c r="J59" s="1"/>
  <c r="J62" s="1"/>
  <c r="K72" s="1"/>
  <c r="I17"/>
  <c r="L17" s="1"/>
  <c r="F17"/>
  <c r="F59" s="1"/>
  <c r="F62" s="1"/>
  <c r="E17"/>
  <c r="E59" s="1"/>
  <c r="E62" s="1"/>
  <c r="D17"/>
  <c r="G17" s="1"/>
  <c r="H57" i="8" l="1"/>
  <c r="G59" i="7"/>
  <c r="G62" s="1"/>
  <c r="M17"/>
  <c r="L59"/>
  <c r="L62" s="1"/>
  <c r="M22"/>
  <c r="M25"/>
  <c r="M27"/>
  <c r="M30"/>
  <c r="M33"/>
  <c r="M35"/>
  <c r="M38"/>
  <c r="M41"/>
  <c r="M43"/>
  <c r="M46"/>
  <c r="M49"/>
  <c r="M51"/>
  <c r="M54"/>
  <c r="D59"/>
  <c r="D62" s="1"/>
  <c r="I59"/>
  <c r="I62" s="1"/>
  <c r="M59" l="1"/>
  <c r="M62" s="1"/>
  <c r="Q20" i="5" l="1"/>
  <c r="P20"/>
  <c r="L20"/>
  <c r="P19"/>
  <c r="L19"/>
  <c r="F19"/>
  <c r="P18"/>
  <c r="F18"/>
  <c r="L18" s="1"/>
  <c r="P17"/>
  <c r="F17"/>
  <c r="L17" s="1"/>
  <c r="P16"/>
  <c r="F16"/>
  <c r="L16" s="1"/>
  <c r="P15"/>
  <c r="F15"/>
  <c r="L15" s="1"/>
  <c r="P14"/>
  <c r="F14"/>
  <c r="L14" s="1"/>
  <c r="P13"/>
  <c r="F13"/>
  <c r="P12"/>
  <c r="F12"/>
  <c r="L12" s="1"/>
  <c r="P11"/>
  <c r="F11"/>
  <c r="L11" s="1"/>
  <c r="P10"/>
  <c r="F10"/>
  <c r="L10" s="1"/>
  <c r="P9"/>
  <c r="O22"/>
  <c r="F9"/>
  <c r="L9" s="1"/>
  <c r="P8"/>
  <c r="N22"/>
  <c r="F8"/>
  <c r="L8" s="1"/>
  <c r="Q17" l="1"/>
  <c r="Q9"/>
  <c r="Q10"/>
  <c r="Q19"/>
  <c r="Q18"/>
  <c r="P22"/>
  <c r="Q16"/>
  <c r="Q11"/>
  <c r="Q15"/>
  <c r="Q14"/>
  <c r="L13"/>
  <c r="Q13" s="1"/>
  <c r="Q12"/>
  <c r="Q8"/>
  <c r="L22" l="1"/>
  <c r="Q22"/>
  <c r="K48" i="3" l="1"/>
  <c r="I48"/>
  <c r="E48"/>
  <c r="O47"/>
  <c r="I47"/>
  <c r="O46"/>
  <c r="O48" s="1"/>
  <c r="I46"/>
  <c r="K43"/>
  <c r="I43"/>
  <c r="E43"/>
  <c r="O42"/>
  <c r="I42"/>
  <c r="O41"/>
  <c r="O43" s="1"/>
  <c r="O50" s="1"/>
  <c r="I41"/>
  <c r="E20"/>
  <c r="K20" s="1"/>
  <c r="E15"/>
  <c r="G145" i="2"/>
  <c r="F145"/>
  <c r="E145"/>
  <c r="D145"/>
  <c r="C145"/>
  <c r="G142"/>
  <c r="F142"/>
  <c r="G137"/>
  <c r="F137"/>
  <c r="E137"/>
  <c r="D137"/>
  <c r="C137"/>
  <c r="G134"/>
  <c r="F134"/>
  <c r="G129"/>
  <c r="F129"/>
  <c r="E129"/>
  <c r="D129"/>
  <c r="C129"/>
  <c r="G123"/>
  <c r="F123"/>
  <c r="G118"/>
  <c r="F118"/>
  <c r="E118"/>
  <c r="D118"/>
  <c r="C118"/>
  <c r="G115"/>
  <c r="F115"/>
  <c r="G110"/>
  <c r="F110"/>
  <c r="E110"/>
  <c r="D110"/>
  <c r="C110"/>
  <c r="G105"/>
  <c r="F105"/>
  <c r="G100"/>
  <c r="F100"/>
  <c r="E100"/>
  <c r="D100"/>
  <c r="C100"/>
  <c r="G97"/>
  <c r="F97"/>
  <c r="G92"/>
  <c r="F92"/>
  <c r="E92"/>
  <c r="D92"/>
  <c r="C92"/>
  <c r="G89"/>
  <c r="F89"/>
  <c r="G84"/>
  <c r="F84"/>
  <c r="E84"/>
  <c r="D84"/>
  <c r="C84"/>
  <c r="G79"/>
  <c r="F79"/>
  <c r="G71"/>
  <c r="F71"/>
  <c r="E71"/>
  <c r="D71"/>
  <c r="C71"/>
  <c r="G64"/>
  <c r="F64"/>
  <c r="G59"/>
  <c r="F59"/>
  <c r="E59"/>
  <c r="D59"/>
  <c r="C59"/>
  <c r="G56"/>
  <c r="F56"/>
  <c r="G51"/>
  <c r="F51"/>
  <c r="E51"/>
  <c r="D51"/>
  <c r="C51"/>
  <c r="G22"/>
  <c r="F22"/>
  <c r="E22"/>
  <c r="D22"/>
  <c r="C22"/>
  <c r="G21"/>
  <c r="F21"/>
  <c r="E21"/>
  <c r="D21"/>
  <c r="C21"/>
  <c r="G20"/>
  <c r="F20"/>
  <c r="E20"/>
  <c r="D20"/>
  <c r="C20"/>
  <c r="G19"/>
  <c r="F19"/>
  <c r="E19"/>
  <c r="D19"/>
  <c r="C19"/>
  <c r="F4"/>
  <c r="E4"/>
  <c r="D4"/>
  <c r="C4"/>
  <c r="L13" i="1"/>
  <c r="K13"/>
  <c r="J13"/>
  <c r="I13"/>
  <c r="G13"/>
  <c r="F13"/>
  <c r="E13"/>
  <c r="D13"/>
  <c r="C13"/>
  <c r="B13"/>
  <c r="I6"/>
  <c r="J6" s="1"/>
  <c r="K6" s="1"/>
  <c r="L6" s="1"/>
  <c r="E23" i="2" l="1"/>
  <c r="K50" i="3"/>
  <c r="D23" i="2"/>
  <c r="G23"/>
  <c r="C23"/>
  <c r="F23"/>
  <c r="H13" i="1" l="1"/>
  <c r="K15" i="3" l="1"/>
  <c r="K22" s="1"/>
  <c r="I19" l="1"/>
  <c r="O19" s="1"/>
  <c r="I18"/>
  <c r="I13"/>
  <c r="I14"/>
  <c r="O14" s="1"/>
  <c r="I20" l="1"/>
  <c r="O18"/>
  <c r="O20" s="1"/>
  <c r="I15"/>
  <c r="O13"/>
  <c r="O15" s="1"/>
  <c r="O22" l="1"/>
</calcChain>
</file>

<file path=xl/sharedStrings.xml><?xml version="1.0" encoding="utf-8"?>
<sst xmlns="http://schemas.openxmlformats.org/spreadsheetml/2006/main" count="631" uniqueCount="334">
  <si>
    <t>Appendix 2-AB</t>
  </si>
  <si>
    <t>Table 2 - Capital Expenditure Summary from Chapter 5 Consolidated
Distribution System Plan Filing Requirements</t>
  </si>
  <si>
    <t>First year of Forecast Period:</t>
  </si>
  <si>
    <t>CATEGORY</t>
  </si>
  <si>
    <t>Actual</t>
  </si>
  <si>
    <t>Bridge</t>
  </si>
  <si>
    <t>Test Year</t>
  </si>
  <si>
    <t>System Access</t>
  </si>
  <si>
    <t>System Renewal</t>
  </si>
  <si>
    <t>System Service</t>
  </si>
  <si>
    <t>General Plant</t>
  </si>
  <si>
    <t>TOTAL EXPENDITURE</t>
  </si>
  <si>
    <t>System O&amp;M</t>
  </si>
  <si>
    <t>Notes to the Table:</t>
  </si>
  <si>
    <t>1.  2014 Bridge year is a forecast, no "actual" results are included</t>
  </si>
  <si>
    <t>Explanatory Notes on Variances (complete only if applicable)</t>
  </si>
  <si>
    <t>Notes on shifts in forecast vs. histrical budgets by category</t>
  </si>
  <si>
    <t xml:space="preserve">2009 System Access - included a major one time investment in system capacity at Hydro One Networks Goreway TS of 5.1 M, 8.5 M in smart metering and 6 M in road widening.
2010 System Access - included a major one time investment in system capacity at Hydro One Networks Goreway TS of 5 M, 3.2 M in smart metering and 3.8 M in residential subdivision.
2012 System Access - included a one time investment of 1.4 M in system capacity at Hydro One Networks Pleasant TS
2013 System Renewal - included a one time investment in the purchase of a spare power transformer for Hydro One Brampton's Jim Yarrow TS of 2.1 M
2014 System Access - includes a one time true-up payment of 3.6 M for Pleasant Transformer Station
2015 System Access - includes a one time true-up payment of 2.3 M for Goreway Transformer Station
2015 General Plant - includes a one time investment of 5 M in a new ERP system
</t>
  </si>
  <si>
    <t>Notes on year over year Plan vs. Actual variances for Total Expenditures</t>
  </si>
  <si>
    <t>This is the first DSP filed by Hydro One Brampton Networks Inc. therefore no previous plan data exists.</t>
  </si>
  <si>
    <t>Notes on Plan vs. Actual variance trends for individual expenditure categories</t>
  </si>
  <si>
    <t>Appendix 2-H</t>
  </si>
  <si>
    <t>Other Operating Revenue</t>
  </si>
  <si>
    <t>USoA #</t>
  </si>
  <si>
    <t>USoA Description</t>
  </si>
  <si>
    <t>Reporting Basis</t>
  </si>
  <si>
    <t>CGAAP</t>
  </si>
  <si>
    <t>MIFRS</t>
  </si>
  <si>
    <t>Specific Service Charges</t>
  </si>
  <si>
    <t>Late Payment Charges</t>
  </si>
  <si>
    <t xml:space="preserve"> </t>
  </si>
  <si>
    <t>Retail Services Revenues</t>
  </si>
  <si>
    <t>Service Transaction Requests (STR) Revenues</t>
  </si>
  <si>
    <t>SSS Administration Charges</t>
  </si>
  <si>
    <t>Electric Services Incidental to Energy Sales</t>
  </si>
  <si>
    <t>Rent from Electric Property</t>
  </si>
  <si>
    <t>Government Assistance Directly</t>
  </si>
  <si>
    <t>Miscellaneous Non-Operating Income</t>
  </si>
  <si>
    <t>Foreign Exchange Gains / Losses</t>
  </si>
  <si>
    <t>Interest and Dividend Income</t>
  </si>
  <si>
    <t>Other Operating Revenues</t>
  </si>
  <si>
    <t>Other Income or Deductions</t>
  </si>
  <si>
    <t>Total</t>
  </si>
  <si>
    <t>Account 4235 - Specific Service Charges</t>
  </si>
  <si>
    <t>2011 Actual</t>
  </si>
  <si>
    <t>2012 Actual</t>
  </si>
  <si>
    <t>2013 Actual²</t>
  </si>
  <si>
    <t>Bridge Year</t>
  </si>
  <si>
    <t>Account History</t>
  </si>
  <si>
    <t>Admin Charge</t>
  </si>
  <si>
    <t>Arrears Certificate</t>
  </si>
  <si>
    <t>Cash Discounts</t>
  </si>
  <si>
    <t>Credit Reference/Credit Check</t>
  </si>
  <si>
    <t>Disconnect/Reconnect At Pole During Regular Hours</t>
  </si>
  <si>
    <t>Disconnect/Reconnect For &gt;300 Volts After Regular Hours</t>
  </si>
  <si>
    <t>Duplicate Invoices For Previous Billing</t>
  </si>
  <si>
    <t>Easement Letter</t>
  </si>
  <si>
    <t>Income Tax Letter</t>
  </si>
  <si>
    <t>Lawyer Letter Fees</t>
  </si>
  <si>
    <t>Legal Letter Charge</t>
  </si>
  <si>
    <t>Misc Energy Charges</t>
  </si>
  <si>
    <t xml:space="preserve">Misc Ser Revs - Discon/Recon </t>
  </si>
  <si>
    <t>Misc Service Revenues - New Oc</t>
  </si>
  <si>
    <t>Miscellaneous Income</t>
  </si>
  <si>
    <t>NSF Cheque Revenues</t>
  </si>
  <si>
    <t>Owner Requested Disconnection/ Reconnection Regular Hours</t>
  </si>
  <si>
    <t>Pool Approvals</t>
  </si>
  <si>
    <t>Special Charges</t>
  </si>
  <si>
    <t>Special Meter Read Residential</t>
  </si>
  <si>
    <t>Account 4225 - Late Payment Charges</t>
  </si>
  <si>
    <t/>
  </si>
  <si>
    <t>Account 4082 - Retail Services Revenues</t>
  </si>
  <si>
    <t>Standard One Time Charge</t>
  </si>
  <si>
    <t>Fixed Monthly Charge</t>
  </si>
  <si>
    <t>Request Fee</t>
  </si>
  <si>
    <t>Standard Billing Charge</t>
  </si>
  <si>
    <t>Variable Monthly Charge</t>
  </si>
  <si>
    <t>Account 4084 - Service Transaction Requests Revenues</t>
  </si>
  <si>
    <t>Processing Fee</t>
  </si>
  <si>
    <t>Account 4086 - SSS Administration Revenue</t>
  </si>
  <si>
    <t>Account 4090 - Electric Services Incidental to Energy Sales</t>
  </si>
  <si>
    <t>Distribution Revenue Load Transfers</t>
  </si>
  <si>
    <t>Account 4210 - Rent From Electric Property</t>
  </si>
  <si>
    <t>Rental Income - Joint Use</t>
  </si>
  <si>
    <t>Rental Income - Poles</t>
  </si>
  <si>
    <t>Rental Income - Building Spaces</t>
  </si>
  <si>
    <t>Account 4245 - Government Assistance Directly</t>
  </si>
  <si>
    <t>Linemans Apprenticeship Government Grants</t>
  </si>
  <si>
    <t>Account 4390 - Miscellaneous Non-Operating Income</t>
  </si>
  <si>
    <t>Sale of Scrap</t>
  </si>
  <si>
    <t>Sale of Surplus Inventory</t>
  </si>
  <si>
    <t xml:space="preserve">Misc.Non-Recoverable Expense Engineering </t>
  </si>
  <si>
    <t>Green Energy Prefit Evaluation</t>
  </si>
  <si>
    <t>Account 4398 Foreign Exchange Gains and Losses</t>
  </si>
  <si>
    <t>Foreign Exchange Gains and Losses</t>
  </si>
  <si>
    <t>Account 4405  Interest and Dividend Income</t>
  </si>
  <si>
    <t>Interest Income from RBC &amp; TD</t>
  </si>
  <si>
    <t>Appendix 2-OA</t>
  </si>
  <si>
    <t>Capital Structure and Cost of Capital</t>
  </si>
  <si>
    <t>This table must be completed for the last Board approved year and the test year.</t>
  </si>
  <si>
    <t>Year:</t>
  </si>
  <si>
    <t>2015 - Test Year</t>
  </si>
  <si>
    <t>Line No.</t>
  </si>
  <si>
    <t>Particulars</t>
  </si>
  <si>
    <t>Capitalization Ratio</t>
  </si>
  <si>
    <t>Cost Rate</t>
  </si>
  <si>
    <t>Return</t>
  </si>
  <si>
    <t>(%)</t>
  </si>
  <si>
    <t>($)</t>
  </si>
  <si>
    <t>Debt</t>
  </si>
  <si>
    <t xml:space="preserve">  Long-term Debt</t>
  </si>
  <si>
    <t xml:space="preserve">  Short-term Debt</t>
  </si>
  <si>
    <t>(1)</t>
  </si>
  <si>
    <t>Total Debt</t>
  </si>
  <si>
    <t>Equity</t>
  </si>
  <si>
    <t xml:space="preserve">  Common Equity</t>
  </si>
  <si>
    <t xml:space="preserve">  Preferred Shares</t>
  </si>
  <si>
    <t>Total Equity</t>
  </si>
  <si>
    <t>Notes</t>
  </si>
  <si>
    <t>4.0% unless an applicant has proposed or been approved for a different amount.</t>
  </si>
  <si>
    <t>2011- Board Approved</t>
  </si>
  <si>
    <t>Appendix 2-V</t>
  </si>
  <si>
    <t>Revenue Reconciliation</t>
  </si>
  <si>
    <t>Rate Class</t>
  </si>
  <si>
    <t>Customers/ Connections</t>
  </si>
  <si>
    <t>Number of Customers/Connections</t>
  </si>
  <si>
    <t>Test Year Consumption</t>
  </si>
  <si>
    <t>Proposed Rates</t>
  </si>
  <si>
    <t>Revenues at Proposed Rates</t>
  </si>
  <si>
    <t>Class Specific Revenue Requirement</t>
  </si>
  <si>
    <t>Transformer Allowance Credit</t>
  </si>
  <si>
    <t>Difference</t>
  </si>
  <si>
    <t>Start of Test Year</t>
  </si>
  <si>
    <t>End of Test Year</t>
  </si>
  <si>
    <t>Average</t>
  </si>
  <si>
    <t>kWh</t>
  </si>
  <si>
    <t>kW</t>
  </si>
  <si>
    <t>Monthly Service Charge</t>
  </si>
  <si>
    <t>Volumetric</t>
  </si>
  <si>
    <t>Residential</t>
  </si>
  <si>
    <t>Customers</t>
  </si>
  <si>
    <t>GS &lt; 50 kW</t>
  </si>
  <si>
    <t>GS &gt; 50 to 699 kW</t>
  </si>
  <si>
    <t>GS &gt; 700 to 4,999 kW</t>
  </si>
  <si>
    <t>Large Use</t>
  </si>
  <si>
    <t>Streetlighting</t>
  </si>
  <si>
    <t>Connections</t>
  </si>
  <si>
    <t>Unmetered Scattered Load</t>
  </si>
  <si>
    <t>Standby Power</t>
  </si>
  <si>
    <t>Embedded Distributor Class</t>
  </si>
  <si>
    <t>Distributor Generator</t>
  </si>
  <si>
    <t>Energy from Waste Generation</t>
  </si>
  <si>
    <t>Note</t>
  </si>
  <si>
    <t>1       The class specific revenue requirements in column N must be the amounts used in the final rate design process.  The total of column N should equate to the proposed base revenue requirement.</t>
  </si>
  <si>
    <t>2       Rates should be entered with the number of decimal places that will show on the Tariff of Rates and Charges.</t>
  </si>
  <si>
    <t>File Number:</t>
  </si>
  <si>
    <t>2014-xxxx</t>
  </si>
  <si>
    <t>Exhibit:</t>
  </si>
  <si>
    <t>Tab:</t>
  </si>
  <si>
    <t>Schedule:</t>
  </si>
  <si>
    <t>Page:</t>
  </si>
  <si>
    <t>6 OF 6</t>
  </si>
  <si>
    <t>Date:</t>
  </si>
  <si>
    <t>Appendix 2-BA</t>
  </si>
  <si>
    <t>Fixed Asset Continuity Schedule - CGAAP/ASPE/USGAAP</t>
  </si>
  <si>
    <t xml:space="preserve">Year </t>
  </si>
  <si>
    <t>Cost</t>
  </si>
  <si>
    <t>Accumulated Depreciation</t>
  </si>
  <si>
    <t>CCA Class</t>
  </si>
  <si>
    <t>OEB</t>
  </si>
  <si>
    <t>Description</t>
  </si>
  <si>
    <t>Opening Balance</t>
  </si>
  <si>
    <t>Additions</t>
  </si>
  <si>
    <t>Disposals</t>
  </si>
  <si>
    <t>Closing Balance</t>
  </si>
  <si>
    <t>Net Book Value</t>
  </si>
  <si>
    <t>CEC</t>
  </si>
  <si>
    <t>Capital contributions Paid</t>
  </si>
  <si>
    <t>Computer Software (Formally known as Account 1925)</t>
  </si>
  <si>
    <t>Land Rights (Formally known as Account 1906)</t>
  </si>
  <si>
    <t>Land</t>
  </si>
  <si>
    <t>Buildings</t>
  </si>
  <si>
    <t>Leasehold Improvements</t>
  </si>
  <si>
    <t>Transformer Station Equipment &gt;50 kV</t>
  </si>
  <si>
    <t>Distribution Station Equipment &lt;50 kV</t>
  </si>
  <si>
    <t>Storage Battery Equipment</t>
  </si>
  <si>
    <t>Poles, Towers &amp; Fixtures</t>
  </si>
  <si>
    <t>Overhead Conductors &amp; Devices</t>
  </si>
  <si>
    <t>Underground Conduit</t>
  </si>
  <si>
    <t>Underground Conductors &amp; Devices</t>
  </si>
  <si>
    <t>Line Transformers</t>
  </si>
  <si>
    <t>Services (Overhead &amp; Underground)</t>
  </si>
  <si>
    <t>Meters</t>
  </si>
  <si>
    <t>Meters (Smart Meters)</t>
  </si>
  <si>
    <t>N/A</t>
  </si>
  <si>
    <t>Buildings &amp; Fixtures</t>
  </si>
  <si>
    <t>Office Furniture &amp; Equipment (10 years)</t>
  </si>
  <si>
    <t>Office Furniture &amp; Equipment (5 years)</t>
  </si>
  <si>
    <t>Computer Equipment - Hardware</t>
  </si>
  <si>
    <t>Computer Equip.-Hardware(Post Mar. 22/04)</t>
  </si>
  <si>
    <t>Computer Equip.-Hardware(Post Mar. 19/07)</t>
  </si>
  <si>
    <t>Transportation Equipment</t>
  </si>
  <si>
    <t>Stores Equipment</t>
  </si>
  <si>
    <t>Tools, Shop &amp; Garage Equipment</t>
  </si>
  <si>
    <t>Measurement &amp; Testing Equipment</t>
  </si>
  <si>
    <t>Power Operated Equipment</t>
  </si>
  <si>
    <t>Communications Equipment</t>
  </si>
  <si>
    <t>Communication Equipment (Smart Meters)</t>
  </si>
  <si>
    <t xml:space="preserve">Miscellaneous Equipment </t>
  </si>
  <si>
    <t>Load Management Controls Customer Premises</t>
  </si>
  <si>
    <t>Load Management Controls Utility Premises</t>
  </si>
  <si>
    <t>System Supervisor Equipment</t>
  </si>
  <si>
    <t>Miscellaneous Fixed Assets</t>
  </si>
  <si>
    <t>Other Tangible Property</t>
  </si>
  <si>
    <t>Contributions &amp; Grants</t>
  </si>
  <si>
    <t>Miscellaneous Intangible Plant</t>
  </si>
  <si>
    <t>Components and Spares</t>
  </si>
  <si>
    <t>Sub-Total</t>
  </si>
  <si>
    <r>
      <t xml:space="preserve">Less Socialized Renewable Energy Generation Investments </t>
    </r>
    <r>
      <rPr>
        <b/>
        <sz val="9"/>
        <rFont val="Arial"/>
        <family val="2"/>
      </rPr>
      <t>(input as negative)</t>
    </r>
  </si>
  <si>
    <r>
      <t xml:space="preserve">Less Other Non Rate-Regulated Utility Assets </t>
    </r>
    <r>
      <rPr>
        <b/>
        <i/>
        <sz val="9"/>
        <rFont val="Arial"/>
        <family val="2"/>
      </rPr>
      <t>(input as negative)</t>
    </r>
  </si>
  <si>
    <t>Total PP&amp;E</t>
  </si>
  <si>
    <t>Misc Amortization in a/c 5725</t>
  </si>
  <si>
    <t>Gain on Disposal of Property</t>
  </si>
  <si>
    <t>Loss on Removal of Fixed assets</t>
  </si>
  <si>
    <r>
      <rPr>
        <b/>
        <sz val="10"/>
        <rFont val="Arial"/>
        <family val="2"/>
      </rPr>
      <t>Less:</t>
    </r>
    <r>
      <rPr>
        <sz val="10"/>
        <rFont val="Arial"/>
        <family val="2"/>
      </rPr>
      <t xml:space="preserve"> </t>
    </r>
    <r>
      <rPr>
        <i/>
        <sz val="10"/>
        <rFont val="Arial"/>
        <family val="2"/>
      </rPr>
      <t>Fully Allocated Depreciation</t>
    </r>
  </si>
  <si>
    <t>Transportation</t>
  </si>
  <si>
    <t>Net Depreciation</t>
  </si>
  <si>
    <t>Appendix 2-CM</t>
  </si>
  <si>
    <t>Depreciation and Amortization Expense</t>
  </si>
  <si>
    <r>
      <t xml:space="preserve">Assumes the applicant adopted IFRS for financial reporting purposes January 1, </t>
    </r>
    <r>
      <rPr>
        <b/>
        <sz val="10"/>
        <color indexed="10"/>
        <rFont val="Arial"/>
        <family val="2"/>
      </rPr>
      <t>2015</t>
    </r>
  </si>
  <si>
    <t>Year</t>
  </si>
  <si>
    <t>Account</t>
  </si>
  <si>
    <t>Years (new additions only)</t>
  </si>
  <si>
    <t>Depreciation Rate on New Additions</t>
  </si>
  <si>
    <r>
      <t xml:space="preserve">2015 Depreciation Expense </t>
    </r>
    <r>
      <rPr>
        <b/>
        <vertAlign val="superscript"/>
        <sz val="10"/>
        <rFont val="Arial"/>
        <family val="2"/>
      </rPr>
      <t>1</t>
    </r>
  </si>
  <si>
    <t>2015 Depreciation Expense per Appendix 2-B Fixed Assets, Column J
 (l)</t>
  </si>
  <si>
    <r>
      <t xml:space="preserve">Variance </t>
    </r>
    <r>
      <rPr>
        <b/>
        <vertAlign val="superscript"/>
        <sz val="10"/>
        <rFont val="Arial"/>
        <family val="2"/>
      </rPr>
      <t>2</t>
    </r>
  </si>
  <si>
    <t>(d)</t>
  </si>
  <si>
    <t>(f)</t>
  </si>
  <si>
    <t>(g) = 1 / (f)</t>
  </si>
  <si>
    <t xml:space="preserve">(h)=2013 Full Year Depreciation + ((d)*0.5)/(f) </t>
  </si>
  <si>
    <t>(m) = (h) - (l)</t>
  </si>
  <si>
    <t>1860</t>
  </si>
  <si>
    <t>Depreciation exp. adj. from gain or loss on the retirement of assets (pool of like assets)</t>
  </si>
  <si>
    <t>Total Depreciation expense to be included in the test year revenue requirement</t>
  </si>
  <si>
    <t>Notes:</t>
  </si>
  <si>
    <t>Board policy of the "half-year" rule - the applicant must ensure that additions in the year attract a half-year depreciation expense in the first year.  Deviations from this standard practice must be supported in the application.</t>
  </si>
  <si>
    <t>The applicant must provide an explanation of material variances in evidence.</t>
  </si>
  <si>
    <t>General:</t>
  </si>
  <si>
    <t>Applicants must provide a breakdown of depreciation and amortization expense in the above format for all relevant accounts.  Asset Retirement Obligations (AROs), depreciation and accretion expense should be disclosed separately consistent with the Notes of historical Audited Financial Statements.</t>
  </si>
  <si>
    <t>EB-2014-0083</t>
  </si>
  <si>
    <t>Appendix 2-P</t>
  </si>
  <si>
    <t>Cost Allocation</t>
  </si>
  <si>
    <t>Please complete the following four tables.</t>
  </si>
  <si>
    <t>A)  Allocated Costs</t>
  </si>
  <si>
    <t>Classes</t>
  </si>
  <si>
    <t>Costs Allocated from Previous Study</t>
  </si>
  <si>
    <t>%</t>
  </si>
  <si>
    <t>Costs Allocated in Test Year Study                    (Column 7A)</t>
  </si>
  <si>
    <t>GS &gt; 50 - 699 KW</t>
  </si>
  <si>
    <t>GS &gt; 700 - 4,999 kW</t>
  </si>
  <si>
    <t>Large User, if applicable</t>
  </si>
  <si>
    <t>Street Lighting</t>
  </si>
  <si>
    <t>Sentinel Lighting</t>
  </si>
  <si>
    <t>Unmetered Scattered Load (USL)</t>
  </si>
  <si>
    <t>Distributed Generation Class</t>
  </si>
  <si>
    <t>Embedded distributor class</t>
  </si>
  <si>
    <t>Standby  Power</t>
  </si>
  <si>
    <r>
      <rPr>
        <sz val="10"/>
        <rFont val="Arial"/>
        <family val="2"/>
      </rPr>
      <t>1</t>
    </r>
    <r>
      <rPr>
        <b/>
        <sz val="10"/>
        <rFont val="Arial"/>
        <family val="2"/>
      </rPr>
      <t xml:space="preserve">     </t>
    </r>
    <r>
      <rPr>
        <sz val="10"/>
        <rFont val="Arial"/>
        <family val="2"/>
      </rPr>
      <t>Customer Classification - If proposed rate classes differ from those in place in the previous Cost Allocation study, modify the rate classes to match the current application as closely as possible.</t>
    </r>
  </si>
  <si>
    <t>2     Host Distributors -  Provide information on embedded distributor(s) as a separate class, if applicable.   If embedded distributor(s) are billed as customers in a General Service class, include the allocated cost and revenue of the embedded distributor(s) in the applicable class.  Also complete Appendix 2-Q.</t>
  </si>
  <si>
    <t xml:space="preserve">  </t>
  </si>
  <si>
    <t xml:space="preserve">3     Class Revenue Requirements - If using the Board-issued model, in column 7A enter the results from Worksheet O-1, Revenue Requirement (row 40 in the 2013 model).  This excludes costs in deferral and variance accounts.  Note to Embedded Distributor(s), it also does not include Account 4750 - Low Voltage (LV) Costs. </t>
  </si>
  <si>
    <t>B)  Calculated Class Revenues</t>
  </si>
  <si>
    <t>Column 7B</t>
  </si>
  <si>
    <t>Column 7C</t>
  </si>
  <si>
    <t>Column 7D</t>
  </si>
  <si>
    <t>Column 7E</t>
  </si>
  <si>
    <t>Classes (same as previous table)</t>
  </si>
  <si>
    <t>Load Forecast (LF) X current approved rates</t>
  </si>
  <si>
    <t>L.F. X current approved rates X (1 + d)</t>
  </si>
  <si>
    <t>LF X proposed rates</t>
  </si>
  <si>
    <t>Miscellaneous Revenue</t>
  </si>
  <si>
    <t xml:space="preserve">1     Columns 7B to 7D - LF means Load Forecast of Annual Billing Quantities (i.e. customers or connections X 12, (kWh or kW, as applicable).  Revenue Quantities should be net of Transfomrer Ownership Allowance.  Exclude revenue from rate adders and rate riders.  </t>
  </si>
  <si>
    <t>2     Columns 7C and 7D - Column total in each column should equal the Base Revenue Requirement</t>
  </si>
  <si>
    <t>3     Columns 7C - The Board cost allocation model calculates "1+d" in worksheet O-1, cell C21. "d" is defined as Revenue Deficiency/ Revenue at Current Rates.</t>
  </si>
  <si>
    <t>4     Columns 7E - If using the Board-issued Cost Allocation model, enter Miscellaneous Revenue as it appears in Worksheet O-1, row 19.</t>
  </si>
  <si>
    <t>C)  Rebalancing Revenue-to-Cost (R/C) Ratios</t>
  </si>
  <si>
    <t>Class</t>
  </si>
  <si>
    <t>Previously Approved Ratios</t>
  </si>
  <si>
    <t>Status Quo Ratios</t>
  </si>
  <si>
    <t>Proposed Ratios</t>
  </si>
  <si>
    <t>Policy Range</t>
  </si>
  <si>
    <t>Most Recent Year:</t>
  </si>
  <si>
    <t>(7C + 7E) / (7A)</t>
  </si>
  <si>
    <t>(7D + 7E) / (7A)</t>
  </si>
  <si>
    <t>85 - 115</t>
  </si>
  <si>
    <t>80 - 120</t>
  </si>
  <si>
    <t>70 - 120</t>
  </si>
  <si>
    <t>1     Previously Approved Revenue-to-Cost Ratios - For most applicants, Most Recent Year would be the third year of the IRM 3 period,  e.g. if the applicant rebased in 2009 with further adjustments over 2 years, the Most recent year is 2011.  For applicants whose most recent rebasing year is 2006, the applicant should enter the ratios from their Informational Filing.</t>
  </si>
  <si>
    <t>2     Status Quo Ratios - The Board's updated Cost Allocation Model yields the Status Quo Ratios in Worksheet O-1.  Status Quo means "Before Rebalancing".</t>
  </si>
  <si>
    <t>D)  Proposed Revenue-to-Cost Ratios</t>
  </si>
  <si>
    <t>Proposed Revenue-to-Cost Ratios</t>
  </si>
  <si>
    <t xml:space="preserve">1     The applicant should complete Table D if it is applying for approval of a revenue to cost ratio in 2013 that is outside the Board’s policy range for any customer class. Table (d) will show the information that the distributor would likely enter in the IRM model) in 2013.  In 2014 Table (d), enter the planned ratios for the classes that will be ‘Change’ and ‘No Change’ in 2014 (in the current Revenue Cost Ratio Adjustment Workform, Worksheet C1.1 ‘Decision – Cost Revenue Adjustment’, column d), and enter TBD for class(es) that will be entered as ‘Rebalance’. </t>
  </si>
  <si>
    <t>Appendix 2-JA</t>
  </si>
  <si>
    <t>Summary of Recoverable OM&amp;A Expenses</t>
  </si>
  <si>
    <t>2015 Test Year</t>
  </si>
  <si>
    <t>Operations</t>
  </si>
  <si>
    <t>Maintenance</t>
  </si>
  <si>
    <t>SubTotal</t>
  </si>
  <si>
    <t>%Change (year over year)</t>
  </si>
  <si>
    <t>%Change (Test Year vs 
Last Rebasing Year - Actual)</t>
  </si>
  <si>
    <t>Customer Service</t>
  </si>
  <si>
    <t>Administration</t>
  </si>
  <si>
    <t>reconciling items</t>
  </si>
  <si>
    <t>Variance   BA –  Actuals</t>
  </si>
  <si>
    <t>Variance 23430852 Actuals vs.  Actuals</t>
  </si>
  <si>
    <t>Variance 23430853 Actuals vs. 23430852 Actuals</t>
  </si>
  <si>
    <t>Variance 23430854 Bridge vs. 23430853 Actuals</t>
  </si>
  <si>
    <t>Variance 2015 Test vs. 2014 Bridge</t>
  </si>
  <si>
    <t xml:space="preserve">Maintenance </t>
  </si>
  <si>
    <t xml:space="preserve">Administrative and General </t>
  </si>
  <si>
    <t xml:space="preserve">Total OM&amp;A Expenses </t>
  </si>
  <si>
    <t>Adjustments for Total non-recoverable items (from Appendices 2-JA and 2-JB)</t>
  </si>
  <si>
    <t xml:space="preserve">Total Recoverable OM&amp;A Expenses </t>
  </si>
  <si>
    <t xml:space="preserve">Variance from previous year </t>
  </si>
  <si>
    <t xml:space="preserve">Percent change (year over year) </t>
  </si>
  <si>
    <t xml:space="preserve">Percent Change:                                                    Test year vs. Most Current Actual </t>
  </si>
  <si>
    <t>Simple average of % variance for all years</t>
  </si>
  <si>
    <t>Compound Annual Growth Rate for all years</t>
  </si>
  <si>
    <t>Compound Growth Rate                                                            (2013 Actuals vs. 0 Actuals)</t>
  </si>
  <si>
    <t>Note:</t>
  </si>
  <si>
    <t>1     "BA" = Board-Approved</t>
  </si>
  <si>
    <t>2     If it has been more than three years since the applicant last filed a cost of service application, additional years of historical actuals should be incorporated into the table, as necessary, to go back to the last cost of service application.  If the applicant last filed a cost of service application less than three years ago, a minimum of three years of actual information is required.</t>
  </si>
  <si>
    <t>3     Recoverable OM&amp;A that is included on these tables should be identical to the recoverable OM&amp;A that is shown for the corresponding periods on Appendix 2-JB.</t>
  </si>
</sst>
</file>

<file path=xl/styles.xml><?xml version="1.0" encoding="utf-8"?>
<styleSheet xmlns="http://schemas.openxmlformats.org/spreadsheetml/2006/main">
  <numFmts count="1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 #,##0_-;\-* #,##0_-;_-* &quot;-&quot;??_-;_-@_-"/>
    <numFmt numFmtId="165" formatCode="_(&quot;$&quot;* #,##0_);_(&quot;$&quot;* \(#,##0\);_(&quot;$&quot;* &quot;-&quot;_);_(@_)"/>
    <numFmt numFmtId="166" formatCode="_-&quot;$&quot;* #,##0_-;\-&quot;$&quot;* #,##0_-;_-&quot;$&quot;* &quot;-&quot;??_-;_-@_-"/>
    <numFmt numFmtId="167" formatCode="_(&quot;$&quot;* #,##0_);_(&quot;$&quot;* \(#,##0\);_(&quot;$&quot;* &quot;-&quot;??_);_(@_)"/>
    <numFmt numFmtId="168" formatCode="\(#\)"/>
    <numFmt numFmtId="169" formatCode="&quot;$&quot;#,##0_);[Red]\(&quot;$&quot;#,##0\);&quot;$&quot;\ \-"/>
    <numFmt numFmtId="170" formatCode="0.0%"/>
    <numFmt numFmtId="171" formatCode="_-&quot;$&quot;* #,##0.0000_-;\-&quot;$&quot;* #,##0.0000_-;_-&quot;$&quot;* &quot;-&quot;??_-;_-@_-"/>
    <numFmt numFmtId="172" formatCode="_(&quot;$&quot;* #,##0.00_);_(&quot;$&quot;* \(#,##0.00\);_(&quot;$&quot;* &quot;-&quot;??_);_(@_)"/>
    <numFmt numFmtId="173" formatCode="_(* #,##0.00_);_(* \(#,##0.00\);_(* &quot;-&quot;??_);_(@_)"/>
    <numFmt numFmtId="174" formatCode="* #,##0;* \-#,##0;* &quot;-&quot;??;@"/>
    <numFmt numFmtId="175" formatCode="0_ ;\-0\ "/>
    <numFmt numFmtId="176" formatCode="_(* #,##0_);_(* \(#,##0\);_(* &quot;-&quot;??_);_(@_)"/>
  </numFmts>
  <fonts count="30">
    <font>
      <sz val="11"/>
      <color theme="1"/>
      <name val="Calibri"/>
      <family val="2"/>
      <scheme val="minor"/>
    </font>
    <font>
      <sz val="11"/>
      <color theme="1"/>
      <name val="Calibri"/>
      <family val="2"/>
      <scheme val="minor"/>
    </font>
    <font>
      <b/>
      <sz val="11"/>
      <color theme="1"/>
      <name val="Calibri"/>
      <family val="2"/>
      <scheme val="minor"/>
    </font>
    <font>
      <b/>
      <sz val="10"/>
      <name val="Arial"/>
      <family val="2"/>
    </font>
    <font>
      <b/>
      <sz val="14"/>
      <name val="Arial"/>
      <family val="2"/>
    </font>
    <font>
      <sz val="10"/>
      <name val="Arial"/>
      <family val="2"/>
    </font>
    <font>
      <b/>
      <sz val="9"/>
      <name val="Arial"/>
      <family val="2"/>
    </font>
    <font>
      <i/>
      <sz val="10"/>
      <name val="Arial"/>
      <family val="2"/>
    </font>
    <font>
      <b/>
      <sz val="12"/>
      <name val="Arial"/>
      <family val="2"/>
    </font>
    <font>
      <b/>
      <sz val="14"/>
      <color theme="1"/>
      <name val="Calibri"/>
      <family val="2"/>
      <scheme val="minor"/>
    </font>
    <font>
      <sz val="10"/>
      <color theme="3" tint="0.39997558519241921"/>
      <name val="Arial"/>
      <family val="2"/>
    </font>
    <font>
      <sz val="10"/>
      <color theme="1"/>
      <name val="Arial"/>
      <family val="2"/>
    </font>
    <font>
      <b/>
      <i/>
      <sz val="10"/>
      <name val="Arial"/>
      <family val="2"/>
    </font>
    <font>
      <sz val="11"/>
      <color theme="1"/>
      <name val="Arial"/>
      <family val="2"/>
    </font>
    <font>
      <b/>
      <sz val="10"/>
      <color rgb="FFFF0000"/>
      <name val="Arial"/>
      <family val="2"/>
    </font>
    <font>
      <u/>
      <sz val="10"/>
      <name val="Arial"/>
      <family val="2"/>
    </font>
    <font>
      <b/>
      <u/>
      <sz val="10"/>
      <name val="Arial"/>
      <family val="2"/>
    </font>
    <font>
      <sz val="8"/>
      <name val="Arial"/>
      <family val="2"/>
    </font>
    <font>
      <b/>
      <sz val="11"/>
      <name val="Arial"/>
      <family val="2"/>
    </font>
    <font>
      <b/>
      <u/>
      <sz val="11"/>
      <color rgb="FF00B050"/>
      <name val="Arial"/>
      <family val="2"/>
    </font>
    <font>
      <b/>
      <i/>
      <sz val="9"/>
      <name val="Arial"/>
      <family val="2"/>
    </font>
    <font>
      <b/>
      <sz val="10"/>
      <color rgb="FF00B050"/>
      <name val="Arial"/>
      <family val="2"/>
    </font>
    <font>
      <b/>
      <sz val="10"/>
      <color rgb="FF7030A0"/>
      <name val="Arial"/>
      <family val="2"/>
    </font>
    <font>
      <b/>
      <sz val="10"/>
      <color indexed="10"/>
      <name val="Arial"/>
      <family val="2"/>
    </font>
    <font>
      <b/>
      <vertAlign val="superscript"/>
      <sz val="10"/>
      <name val="Arial"/>
      <family val="2"/>
    </font>
    <font>
      <sz val="10"/>
      <color indexed="10"/>
      <name val="Arial"/>
      <family val="2"/>
    </font>
    <font>
      <sz val="9"/>
      <name val="Arial"/>
      <family val="2"/>
    </font>
    <font>
      <b/>
      <i/>
      <sz val="9"/>
      <color rgb="FFFF0000"/>
      <name val="Arial"/>
      <family val="2"/>
    </font>
    <font>
      <sz val="9"/>
      <color theme="1"/>
      <name val="Arial"/>
      <family val="2"/>
    </font>
    <font>
      <b/>
      <sz val="9"/>
      <color theme="1"/>
      <name val="Arial"/>
      <family val="2"/>
    </font>
  </fonts>
  <fills count="10">
    <fill>
      <patternFill patternType="none"/>
    </fill>
    <fill>
      <patternFill patternType="gray125"/>
    </fill>
    <fill>
      <patternFill patternType="solid">
        <fgColor theme="6" tint="0.79998168889431442"/>
        <bgColor indexed="64"/>
      </patternFill>
    </fill>
    <fill>
      <patternFill patternType="solid">
        <fgColor indexed="9"/>
        <bgColor indexed="64"/>
      </patternFill>
    </fill>
    <fill>
      <patternFill patternType="solid">
        <fgColor theme="4" tint="0.79998168889431442"/>
        <bgColor indexed="64"/>
      </patternFill>
    </fill>
    <fill>
      <patternFill patternType="solid">
        <fgColor indexed="8"/>
        <bgColor indexed="64"/>
      </patternFill>
    </fill>
    <fill>
      <patternFill patternType="solid">
        <fgColor theme="1"/>
        <bgColor indexed="64"/>
      </patternFill>
    </fill>
    <fill>
      <patternFill patternType="lightDown">
        <bgColor indexed="55"/>
      </patternFill>
    </fill>
    <fill>
      <patternFill patternType="lightDown">
        <bgColor theme="0" tint="-0.34998626667073579"/>
      </patternFill>
    </fill>
    <fill>
      <patternFill patternType="lightDown">
        <bgColor theme="0" tint="-0.249977111117893"/>
      </patternFill>
    </fill>
  </fills>
  <borders count="8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thin">
        <color indexed="64"/>
      </top>
      <bottom style="double">
        <color indexed="64"/>
      </bottom>
      <diagonal/>
    </border>
    <border>
      <left/>
      <right/>
      <top/>
      <bottom style="double">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diagonal/>
    </border>
    <border>
      <left/>
      <right/>
      <top/>
      <bottom style="thin">
        <color theme="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top style="medium">
        <color indexed="64"/>
      </top>
      <bottom/>
      <diagonal/>
    </border>
    <border>
      <left style="medium">
        <color indexed="64"/>
      </left>
      <right/>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thin">
        <color indexed="64"/>
      </bottom>
      <diagonal/>
    </border>
    <border>
      <left style="thin">
        <color indexed="64"/>
      </left>
      <right/>
      <top/>
      <bottom style="medium">
        <color indexed="64"/>
      </bottom>
      <diagonal/>
    </border>
  </borders>
  <cellStyleXfs count="2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5" fillId="0" borderId="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1" fillId="0" borderId="0"/>
    <xf numFmtId="0" fontId="5" fillId="0" borderId="0"/>
    <xf numFmtId="44"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1" fillId="0" borderId="0"/>
    <xf numFmtId="0" fontId="5" fillId="0" borderId="0"/>
    <xf numFmtId="0" fontId="5" fillId="0" borderId="0"/>
    <xf numFmtId="9" fontId="5" fillId="0" borderId="0" applyFont="0" applyFill="0" applyBorder="0" applyAlignment="0" applyProtection="0"/>
    <xf numFmtId="0" fontId="1" fillId="0" borderId="0"/>
  </cellStyleXfs>
  <cellXfs count="668">
    <xf numFmtId="0" fontId="0" fillId="0" borderId="0" xfId="0"/>
    <xf numFmtId="0" fontId="3" fillId="0" borderId="0" xfId="0" applyFont="1"/>
    <xf numFmtId="0" fontId="4" fillId="0" borderId="0" xfId="0" applyFont="1" applyAlignment="1"/>
    <xf numFmtId="0" fontId="3" fillId="0" borderId="0" xfId="0" applyFont="1" applyAlignment="1">
      <alignment horizontal="right" vertical="center"/>
    </xf>
    <xf numFmtId="0" fontId="3" fillId="0" borderId="2" xfId="0" applyFont="1" applyFill="1" applyBorder="1" applyAlignment="1">
      <alignment vertical="center" wrapText="1"/>
    </xf>
    <xf numFmtId="0" fontId="3" fillId="0" borderId="3" xfId="0" applyFont="1" applyFill="1" applyBorder="1" applyAlignment="1">
      <alignment vertical="center" wrapText="1"/>
    </xf>
    <xf numFmtId="0" fontId="5" fillId="0" borderId="0" xfId="0" applyFont="1" applyFill="1"/>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8"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2" xfId="0" applyFont="1" applyFill="1" applyBorder="1" applyAlignment="1">
      <alignment vertical="center" wrapText="1"/>
    </xf>
    <xf numFmtId="0" fontId="6" fillId="0" borderId="13" xfId="0" applyFont="1" applyFill="1" applyBorder="1" applyAlignment="1">
      <alignment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7" fillId="0" borderId="14" xfId="0" applyFont="1" applyFill="1" applyBorder="1" applyAlignment="1">
      <alignment vertical="center" wrapText="1"/>
    </xf>
    <xf numFmtId="0" fontId="0" fillId="0" borderId="15" xfId="0" applyBorder="1" applyAlignment="1"/>
    <xf numFmtId="0" fontId="0" fillId="0" borderId="16" xfId="0" applyBorder="1" applyAlignment="1"/>
    <xf numFmtId="0" fontId="8" fillId="0" borderId="7" xfId="0" applyFont="1" applyFill="1" applyBorder="1" applyAlignment="1">
      <alignment horizontal="right" vertical="center" wrapText="1" indent="1"/>
    </xf>
    <xf numFmtId="37" fontId="5" fillId="2" borderId="8" xfId="0" applyNumberFormat="1" applyFont="1" applyFill="1" applyBorder="1" applyAlignment="1">
      <alignment horizontal="right" vertical="center"/>
    </xf>
    <xf numFmtId="37" fontId="5" fillId="2" borderId="9" xfId="0" applyNumberFormat="1" applyFont="1" applyFill="1" applyBorder="1" applyAlignment="1">
      <alignment horizontal="right" vertical="center"/>
    </xf>
    <xf numFmtId="37" fontId="5" fillId="2" borderId="17" xfId="0" applyNumberFormat="1" applyFont="1" applyFill="1" applyBorder="1" applyAlignment="1">
      <alignment horizontal="right" vertical="center"/>
    </xf>
    <xf numFmtId="0" fontId="8" fillId="0" borderId="18" xfId="0" applyFont="1" applyFill="1" applyBorder="1" applyAlignment="1">
      <alignment horizontal="right" vertical="center"/>
    </xf>
    <xf numFmtId="37" fontId="5" fillId="0" borderId="19" xfId="0" applyNumberFormat="1" applyFont="1" applyFill="1" applyBorder="1" applyAlignment="1">
      <alignment horizontal="right" vertical="center"/>
    </xf>
    <xf numFmtId="37" fontId="5" fillId="0" borderId="20" xfId="0" applyNumberFormat="1" applyFont="1" applyFill="1" applyBorder="1" applyAlignment="1">
      <alignment horizontal="right" vertical="center"/>
    </xf>
    <xf numFmtId="37" fontId="5" fillId="0" borderId="21" xfId="0" applyNumberFormat="1" applyFont="1" applyFill="1" applyBorder="1" applyAlignment="1">
      <alignment horizontal="right" vertical="center"/>
    </xf>
    <xf numFmtId="0" fontId="5" fillId="0" borderId="0" xfId="0" applyFont="1" applyFill="1" applyAlignment="1"/>
    <xf numFmtId="0" fontId="8" fillId="0" borderId="22" xfId="0" applyFont="1" applyFill="1" applyBorder="1" applyAlignment="1">
      <alignment horizontal="right" vertical="center" wrapText="1" indent="1"/>
    </xf>
    <xf numFmtId="42" fontId="5" fillId="0" borderId="23" xfId="0" applyNumberFormat="1" applyFont="1" applyFill="1" applyBorder="1" applyAlignment="1">
      <alignment horizontal="center" vertical="center" wrapText="1"/>
    </xf>
    <xf numFmtId="42" fontId="5" fillId="0" borderId="24" xfId="0" applyNumberFormat="1" applyFont="1" applyFill="1" applyBorder="1" applyAlignment="1">
      <alignment horizontal="center" vertical="center" wrapText="1"/>
    </xf>
    <xf numFmtId="0" fontId="5" fillId="0" borderId="0" xfId="0" applyFont="1"/>
    <xf numFmtId="164" fontId="5" fillId="0" borderId="0" xfId="1" applyNumberFormat="1" applyFont="1"/>
    <xf numFmtId="0" fontId="2" fillId="0" borderId="0" xfId="0" applyFont="1"/>
    <xf numFmtId="0" fontId="0" fillId="0" borderId="0" xfId="0" applyFill="1"/>
    <xf numFmtId="41" fontId="5" fillId="0" borderId="0" xfId="0" applyNumberFormat="1" applyFont="1" applyFill="1"/>
    <xf numFmtId="0" fontId="9" fillId="0" borderId="25" xfId="0" applyFont="1" applyBorder="1"/>
    <xf numFmtId="0" fontId="9" fillId="0" borderId="26" xfId="0" applyFont="1" applyBorder="1"/>
    <xf numFmtId="0" fontId="0" fillId="0" borderId="26" xfId="0" applyBorder="1"/>
    <xf numFmtId="0" fontId="2" fillId="0" borderId="25" xfId="0" applyFont="1" applyBorder="1"/>
    <xf numFmtId="0" fontId="2" fillId="0" borderId="26" xfId="0" applyFont="1" applyBorder="1"/>
    <xf numFmtId="0" fontId="2" fillId="0" borderId="27" xfId="0" applyFont="1" applyBorder="1"/>
    <xf numFmtId="0" fontId="2" fillId="0" borderId="0" xfId="0" applyFont="1" applyBorder="1"/>
    <xf numFmtId="0" fontId="0" fillId="0" borderId="0" xfId="0" applyBorder="1"/>
    <xf numFmtId="0" fontId="4" fillId="0" borderId="0" xfId="0" applyFont="1" applyFill="1" applyAlignment="1">
      <alignment horizontal="center"/>
    </xf>
    <xf numFmtId="0" fontId="3" fillId="0" borderId="1" xfId="0" applyFont="1" applyBorder="1"/>
    <xf numFmtId="0" fontId="3" fillId="0" borderId="2" xfId="0" applyFont="1" applyBorder="1"/>
    <xf numFmtId="0" fontId="3" fillId="0" borderId="2" xfId="0" applyFont="1" applyFill="1" applyBorder="1" applyAlignment="1">
      <alignment horizontal="center"/>
    </xf>
    <xf numFmtId="0" fontId="3" fillId="3" borderId="2" xfId="0" applyFont="1" applyFill="1" applyBorder="1" applyAlignment="1">
      <alignment horizontal="center"/>
    </xf>
    <xf numFmtId="0" fontId="3" fillId="3" borderId="30" xfId="0" applyFont="1" applyFill="1" applyBorder="1" applyAlignment="1">
      <alignment horizontal="center"/>
    </xf>
    <xf numFmtId="0" fontId="3" fillId="0" borderId="0" xfId="0" applyFont="1" applyFill="1" applyBorder="1" applyAlignment="1">
      <alignment horizontal="center"/>
    </xf>
    <xf numFmtId="0" fontId="11" fillId="0" borderId="0" xfId="0" applyFont="1"/>
    <xf numFmtId="0" fontId="3" fillId="0" borderId="31" xfId="0" applyFont="1" applyBorder="1"/>
    <xf numFmtId="0" fontId="3" fillId="0" borderId="12" xfId="0" applyFont="1" applyBorder="1"/>
    <xf numFmtId="0" fontId="3" fillId="3" borderId="12" xfId="0" applyFont="1" applyFill="1" applyBorder="1" applyAlignment="1">
      <alignment horizontal="center"/>
    </xf>
    <xf numFmtId="0" fontId="3" fillId="3" borderId="28" xfId="0" applyFont="1" applyFill="1" applyBorder="1" applyAlignment="1">
      <alignment horizontal="center"/>
    </xf>
    <xf numFmtId="0" fontId="3" fillId="3" borderId="13" xfId="0" applyFont="1" applyFill="1" applyBorder="1" applyAlignment="1">
      <alignment horizontal="center"/>
    </xf>
    <xf numFmtId="0" fontId="12" fillId="0" borderId="12" xfId="0" applyFont="1" applyBorder="1"/>
    <xf numFmtId="0" fontId="3" fillId="4" borderId="12" xfId="0" applyFont="1" applyFill="1" applyBorder="1" applyAlignment="1">
      <alignment horizontal="center"/>
    </xf>
    <xf numFmtId="0" fontId="3" fillId="4" borderId="13" xfId="0" applyFont="1" applyFill="1" applyBorder="1" applyAlignment="1">
      <alignment horizontal="center"/>
    </xf>
    <xf numFmtId="0" fontId="3" fillId="0" borderId="7" xfId="0" applyFont="1" applyBorder="1" applyAlignment="1">
      <alignment horizontal="center"/>
    </xf>
    <xf numFmtId="0" fontId="3" fillId="0" borderId="8" xfId="0" applyFont="1" applyBorder="1"/>
    <xf numFmtId="165" fontId="11" fillId="2" borderId="8" xfId="2" applyNumberFormat="1" applyFont="1" applyFill="1" applyBorder="1"/>
    <xf numFmtId="165" fontId="11" fillId="2" borderId="17" xfId="2" applyNumberFormat="1" applyFont="1" applyFill="1" applyBorder="1"/>
    <xf numFmtId="165" fontId="11" fillId="0" borderId="0" xfId="2" applyNumberFormat="1" applyFont="1" applyFill="1" applyBorder="1"/>
    <xf numFmtId="0" fontId="5" fillId="2" borderId="7" xfId="0" applyFont="1" applyFill="1" applyBorder="1" applyAlignment="1">
      <alignment horizontal="center"/>
    </xf>
    <xf numFmtId="0" fontId="5" fillId="2" borderId="8" xfId="0" applyFont="1" applyFill="1" applyBorder="1"/>
    <xf numFmtId="0" fontId="11" fillId="5" borderId="32" xfId="0" applyFont="1" applyFill="1" applyBorder="1" applyAlignment="1"/>
    <xf numFmtId="0" fontId="11" fillId="5" borderId="15" xfId="0" applyFont="1" applyFill="1" applyBorder="1" applyAlignment="1"/>
    <xf numFmtId="165" fontId="11" fillId="5" borderId="15" xfId="0" applyNumberFormat="1" applyFont="1" applyFill="1" applyBorder="1" applyAlignment="1"/>
    <xf numFmtId="165" fontId="11" fillId="6" borderId="33" xfId="0" applyNumberFormat="1" applyFont="1" applyFill="1" applyBorder="1"/>
    <xf numFmtId="165" fontId="11" fillId="0" borderId="0" xfId="0" applyNumberFormat="1" applyFont="1" applyFill="1" applyBorder="1"/>
    <xf numFmtId="165" fontId="11" fillId="0" borderId="8" xfId="0" applyNumberFormat="1" applyFont="1" applyFill="1" applyBorder="1"/>
    <xf numFmtId="165" fontId="11" fillId="0" borderId="17" xfId="0" applyNumberFormat="1" applyFont="1" applyFill="1" applyBorder="1"/>
    <xf numFmtId="165" fontId="11" fillId="0" borderId="8" xfId="0" applyNumberFormat="1" applyFont="1" applyBorder="1"/>
    <xf numFmtId="165" fontId="11" fillId="0" borderId="17" xfId="0" applyNumberFormat="1" applyFont="1" applyBorder="1"/>
    <xf numFmtId="165" fontId="11" fillId="2" borderId="8" xfId="0" applyNumberFormat="1" applyFont="1" applyFill="1" applyBorder="1"/>
    <xf numFmtId="165" fontId="11" fillId="2" borderId="17" xfId="0" applyNumberFormat="1" applyFont="1" applyFill="1" applyBorder="1"/>
    <xf numFmtId="165" fontId="11" fillId="2" borderId="35" xfId="0" applyNumberFormat="1" applyFont="1" applyFill="1" applyBorder="1"/>
    <xf numFmtId="165" fontId="11" fillId="2" borderId="36" xfId="0" applyNumberFormat="1" applyFont="1" applyFill="1" applyBorder="1"/>
    <xf numFmtId="165" fontId="11" fillId="0" borderId="23" xfId="2" applyNumberFormat="1" applyFont="1" applyBorder="1"/>
    <xf numFmtId="165" fontId="11" fillId="0" borderId="24" xfId="2" applyNumberFormat="1" applyFont="1" applyBorder="1"/>
    <xf numFmtId="0" fontId="11" fillId="0" borderId="0" xfId="0" applyFont="1" applyFill="1"/>
    <xf numFmtId="165" fontId="11" fillId="0" borderId="0" xfId="0" applyNumberFormat="1" applyFont="1"/>
    <xf numFmtId="165" fontId="11" fillId="0" borderId="0" xfId="0" applyNumberFormat="1" applyFont="1" applyFill="1"/>
    <xf numFmtId="0" fontId="11" fillId="0" borderId="37" xfId="0" applyFont="1" applyBorder="1"/>
    <xf numFmtId="0" fontId="11" fillId="0" borderId="3" xfId="0" applyFont="1" applyBorder="1"/>
    <xf numFmtId="0" fontId="3" fillId="0" borderId="6" xfId="0" applyFont="1" applyFill="1" applyBorder="1" applyAlignment="1">
      <alignment horizontal="center"/>
    </xf>
    <xf numFmtId="0" fontId="3" fillId="0" borderId="8" xfId="0" applyFont="1" applyFill="1" applyBorder="1" applyAlignment="1">
      <alignment horizontal="center"/>
    </xf>
    <xf numFmtId="0" fontId="3" fillId="0" borderId="17" xfId="0" applyFont="1" applyFill="1" applyBorder="1" applyAlignment="1">
      <alignment horizontal="center"/>
    </xf>
    <xf numFmtId="0" fontId="11" fillId="2" borderId="7" xfId="0" applyFont="1" applyFill="1" applyBorder="1" applyAlignment="1">
      <alignment horizontal="left"/>
    </xf>
    <xf numFmtId="0" fontId="11" fillId="2" borderId="8" xfId="0" applyFont="1" applyFill="1" applyBorder="1" applyAlignment="1">
      <alignment horizontal="left"/>
    </xf>
    <xf numFmtId="166" fontId="11" fillId="2" borderId="35" xfId="2" applyNumberFormat="1" applyFont="1" applyFill="1" applyBorder="1"/>
    <xf numFmtId="166" fontId="11" fillId="2" borderId="36" xfId="2" applyNumberFormat="1" applyFont="1" applyFill="1" applyBorder="1"/>
    <xf numFmtId="166" fontId="11" fillId="0" borderId="0" xfId="2" applyNumberFormat="1" applyFont="1" applyFill="1" applyBorder="1"/>
    <xf numFmtId="167" fontId="11" fillId="0" borderId="0" xfId="0" applyNumberFormat="1" applyFont="1"/>
    <xf numFmtId="166" fontId="11" fillId="0" borderId="0" xfId="0" applyNumberFormat="1" applyFont="1"/>
    <xf numFmtId="166" fontId="11" fillId="0" borderId="0" xfId="0" applyNumberFormat="1" applyFont="1" applyFill="1"/>
    <xf numFmtId="0" fontId="3" fillId="0" borderId="42" xfId="0" applyFont="1" applyFill="1" applyBorder="1" applyAlignment="1">
      <alignment horizontal="center"/>
    </xf>
    <xf numFmtId="0" fontId="3" fillId="0" borderId="43" xfId="0" applyFont="1" applyFill="1" applyBorder="1" applyAlignment="1">
      <alignment horizontal="center"/>
    </xf>
    <xf numFmtId="0" fontId="11" fillId="0" borderId="0" xfId="0" applyFont="1" applyAlignment="1">
      <alignment horizontal="center"/>
    </xf>
    <xf numFmtId="0" fontId="11" fillId="0" borderId="0" xfId="0" applyFont="1" applyFill="1" applyAlignment="1">
      <alignment horizontal="center"/>
    </xf>
    <xf numFmtId="0" fontId="11" fillId="2" borderId="32" xfId="0" applyFont="1" applyFill="1" applyBorder="1" applyAlignment="1">
      <alignment horizontal="left"/>
    </xf>
    <xf numFmtId="0" fontId="11" fillId="2" borderId="9" xfId="0" applyFont="1" applyFill="1" applyBorder="1" applyAlignment="1">
      <alignment horizontal="left"/>
    </xf>
    <xf numFmtId="165" fontId="11" fillId="2" borderId="10" xfId="2" applyNumberFormat="1" applyFont="1" applyFill="1" applyBorder="1"/>
    <xf numFmtId="165" fontId="11" fillId="0" borderId="46" xfId="2" applyNumberFormat="1" applyFont="1" applyBorder="1"/>
    <xf numFmtId="166" fontId="11" fillId="2" borderId="8" xfId="2" applyNumberFormat="1" applyFont="1" applyFill="1" applyBorder="1"/>
    <xf numFmtId="166" fontId="11" fillId="2" borderId="17" xfId="2" applyNumberFormat="1" applyFont="1" applyFill="1" applyBorder="1"/>
    <xf numFmtId="166" fontId="11" fillId="2" borderId="10" xfId="2" applyNumberFormat="1" applyFont="1" applyFill="1" applyBorder="1"/>
    <xf numFmtId="166" fontId="11" fillId="2" borderId="11" xfId="2" applyNumberFormat="1" applyFont="1" applyFill="1" applyBorder="1"/>
    <xf numFmtId="0" fontId="3" fillId="0" borderId="0" xfId="0" applyFont="1" applyBorder="1" applyAlignment="1">
      <alignment horizontal="left"/>
    </xf>
    <xf numFmtId="166" fontId="11" fillId="0" borderId="0" xfId="2" applyNumberFormat="1" applyFont="1" applyBorder="1"/>
    <xf numFmtId="165" fontId="11" fillId="0" borderId="49" xfId="2" applyNumberFormat="1" applyFont="1" applyBorder="1"/>
    <xf numFmtId="0" fontId="13" fillId="0" borderId="0" xfId="0" applyFont="1" applyFill="1"/>
    <xf numFmtId="0" fontId="13" fillId="0" borderId="0" xfId="0" applyFont="1"/>
    <xf numFmtId="0" fontId="5" fillId="0" borderId="0" xfId="5"/>
    <xf numFmtId="0" fontId="5" fillId="0" borderId="0" xfId="5" applyProtection="1"/>
    <xf numFmtId="0" fontId="14" fillId="0" borderId="0" xfId="5" applyFont="1" applyFill="1" applyAlignment="1" applyProtection="1">
      <alignment horizontal="center" vertical="center"/>
    </xf>
    <xf numFmtId="0" fontId="5" fillId="0" borderId="0" xfId="5" applyFill="1"/>
    <xf numFmtId="0" fontId="3" fillId="0" borderId="0" xfId="0" applyFont="1" applyFill="1" applyAlignment="1">
      <alignment horizontal="right"/>
    </xf>
    <xf numFmtId="0" fontId="5" fillId="0" borderId="0" xfId="5" applyFill="1" applyProtection="1"/>
    <xf numFmtId="0" fontId="5" fillId="0" borderId="0" xfId="5" applyFill="1" applyBorder="1" applyProtection="1"/>
    <xf numFmtId="0" fontId="3" fillId="0" borderId="29" xfId="5" applyFont="1" applyFill="1" applyBorder="1" applyAlignment="1" applyProtection="1">
      <alignment horizontal="center" vertical="center"/>
    </xf>
    <xf numFmtId="0" fontId="3" fillId="0" borderId="0" xfId="5" applyFont="1" applyFill="1" applyBorder="1" applyAlignment="1" applyProtection="1">
      <alignment vertical="center"/>
    </xf>
    <xf numFmtId="0" fontId="3" fillId="0" borderId="0" xfId="5" applyFont="1" applyFill="1" applyBorder="1" applyAlignment="1" applyProtection="1">
      <alignment horizontal="center" vertical="center"/>
    </xf>
    <xf numFmtId="0" fontId="3" fillId="0" borderId="0" xfId="5" applyFont="1" applyFill="1" applyProtection="1"/>
    <xf numFmtId="0" fontId="5" fillId="0" borderId="0" xfId="5" applyFill="1" applyBorder="1" applyAlignment="1" applyProtection="1">
      <alignment horizontal="center"/>
    </xf>
    <xf numFmtId="0" fontId="3" fillId="0" borderId="0" xfId="5" applyFont="1" applyFill="1" applyBorder="1" applyProtection="1"/>
    <xf numFmtId="0" fontId="5" fillId="0" borderId="0" xfId="5" quotePrefix="1" applyFill="1" applyBorder="1" applyAlignment="1" applyProtection="1">
      <alignment horizontal="center"/>
    </xf>
    <xf numFmtId="0" fontId="5" fillId="0" borderId="0" xfId="5" quotePrefix="1" applyFill="1" applyBorder="1" applyAlignment="1" applyProtection="1">
      <alignment horizontal="right"/>
    </xf>
    <xf numFmtId="0" fontId="5" fillId="0" borderId="0" xfId="5" applyBorder="1"/>
    <xf numFmtId="0" fontId="3" fillId="0" borderId="29" xfId="5" applyFont="1" applyFill="1" applyBorder="1" applyProtection="1"/>
    <xf numFmtId="0" fontId="5" fillId="0" borderId="0" xfId="5" quotePrefix="1" applyFill="1" applyBorder="1" applyProtection="1"/>
    <xf numFmtId="10" fontId="5" fillId="2" borderId="0" xfId="3" applyNumberFormat="1" applyFont="1" applyFill="1" applyBorder="1" applyProtection="1"/>
    <xf numFmtId="10" fontId="5" fillId="0" borderId="0" xfId="3" applyNumberFormat="1" applyFont="1" applyFill="1" applyBorder="1" applyProtection="1"/>
    <xf numFmtId="168" fontId="5" fillId="2" borderId="0" xfId="5" applyNumberFormat="1" applyFill="1" applyBorder="1" applyProtection="1">
      <protection locked="0"/>
    </xf>
    <xf numFmtId="168" fontId="5" fillId="0" borderId="0" xfId="5" applyNumberFormat="1" applyFill="1" applyBorder="1" applyProtection="1">
      <protection locked="0"/>
    </xf>
    <xf numFmtId="169" fontId="5" fillId="0" borderId="0" xfId="2" applyNumberFormat="1" applyFont="1" applyFill="1" applyBorder="1" applyProtection="1"/>
    <xf numFmtId="10" fontId="5" fillId="2" borderId="29" xfId="3" applyNumberFormat="1" applyFont="1" applyFill="1" applyBorder="1" applyProtection="1"/>
    <xf numFmtId="168" fontId="5" fillId="2" borderId="0" xfId="5" quotePrefix="1" applyNumberFormat="1" applyFill="1" applyBorder="1" applyProtection="1">
      <protection locked="0"/>
    </xf>
    <xf numFmtId="168" fontId="5" fillId="0" borderId="0" xfId="5" quotePrefix="1" applyNumberFormat="1" applyFill="1" applyBorder="1" applyProtection="1">
      <protection locked="0"/>
    </xf>
    <xf numFmtId="169" fontId="5" fillId="0" borderId="29" xfId="2" applyNumberFormat="1" applyFont="1" applyFill="1" applyBorder="1" applyProtection="1"/>
    <xf numFmtId="170" fontId="5" fillId="0" borderId="50" xfId="3" applyNumberFormat="1" applyFont="1" applyFill="1" applyBorder="1" applyProtection="1"/>
    <xf numFmtId="169" fontId="5" fillId="0" borderId="50" xfId="2" applyNumberFormat="1" applyFont="1" applyFill="1" applyBorder="1" applyProtection="1"/>
    <xf numFmtId="10" fontId="5" fillId="0" borderId="50" xfId="3" applyNumberFormat="1" applyFont="1" applyFill="1" applyBorder="1" applyProtection="1"/>
    <xf numFmtId="170" fontId="5" fillId="0" borderId="0" xfId="3" applyNumberFormat="1" applyFont="1" applyFill="1" applyBorder="1" applyProtection="1"/>
    <xf numFmtId="169" fontId="5" fillId="0" borderId="0" xfId="5" applyNumberFormat="1" applyFill="1" applyBorder="1" applyProtection="1"/>
    <xf numFmtId="0" fontId="3" fillId="0" borderId="0" xfId="5" applyFont="1" applyFill="1" applyBorder="1" applyAlignment="1" applyProtection="1"/>
    <xf numFmtId="0" fontId="5" fillId="0" borderId="0" xfId="5" applyFill="1" applyBorder="1" applyAlignment="1" applyProtection="1"/>
    <xf numFmtId="0" fontId="5" fillId="0" borderId="0" xfId="5" quotePrefix="1" applyFill="1" applyBorder="1" applyAlignment="1" applyProtection="1"/>
    <xf numFmtId="10" fontId="5" fillId="2" borderId="0" xfId="3" applyNumberFormat="1" applyFont="1" applyFill="1" applyBorder="1" applyAlignment="1" applyProtection="1"/>
    <xf numFmtId="10" fontId="5" fillId="0" borderId="0" xfId="3" applyNumberFormat="1" applyFont="1" applyFill="1" applyBorder="1" applyAlignment="1" applyProtection="1"/>
    <xf numFmtId="169" fontId="5" fillId="0" borderId="0" xfId="2" applyNumberFormat="1" applyFont="1" applyFill="1" applyBorder="1" applyAlignment="1" applyProtection="1"/>
    <xf numFmtId="10" fontId="5" fillId="2" borderId="29" xfId="3" applyNumberFormat="1" applyFont="1" applyFill="1" applyBorder="1" applyAlignment="1" applyProtection="1"/>
    <xf numFmtId="169" fontId="5" fillId="0" borderId="29" xfId="2" applyNumberFormat="1" applyFont="1" applyFill="1" applyBorder="1" applyAlignment="1" applyProtection="1"/>
    <xf numFmtId="170" fontId="5" fillId="0" borderId="51" xfId="5" applyNumberFormat="1" applyFill="1" applyBorder="1" applyProtection="1"/>
    <xf numFmtId="9" fontId="5" fillId="0" borderId="51" xfId="5" applyNumberFormat="1" applyFill="1" applyBorder="1" applyProtection="1"/>
    <xf numFmtId="169" fontId="5" fillId="2" borderId="51" xfId="2" applyNumberFormat="1" applyFont="1" applyFill="1" applyBorder="1" applyProtection="1"/>
    <xf numFmtId="10" fontId="5" fillId="0" borderId="51" xfId="3" applyNumberFormat="1" applyFont="1" applyFill="1" applyBorder="1" applyProtection="1"/>
    <xf numFmtId="169" fontId="5" fillId="0" borderId="51" xfId="2" applyNumberFormat="1" applyFont="1" applyFill="1" applyBorder="1" applyProtection="1"/>
    <xf numFmtId="0" fontId="3" fillId="0" borderId="0" xfId="5" quotePrefix="1" applyFont="1" applyFill="1" applyAlignment="1" applyProtection="1">
      <alignment horizontal="center" vertical="center"/>
    </xf>
    <xf numFmtId="168" fontId="5" fillId="0" borderId="0" xfId="5" applyNumberFormat="1" applyFill="1" applyAlignment="1" applyProtection="1">
      <alignment horizontal="center" vertical="center"/>
      <protection locked="0"/>
    </xf>
    <xf numFmtId="0" fontId="5" fillId="2" borderId="0" xfId="5" applyFill="1"/>
    <xf numFmtId="168" fontId="5" fillId="2" borderId="29" xfId="5" applyNumberFormat="1" applyFill="1" applyBorder="1" applyProtection="1">
      <protection locked="0"/>
    </xf>
    <xf numFmtId="166" fontId="5" fillId="0" borderId="62" xfId="2" applyNumberFormat="1" applyFont="1" applyBorder="1"/>
    <xf numFmtId="0" fontId="5" fillId="0" borderId="0" xfId="6"/>
    <xf numFmtId="0" fontId="3" fillId="0" borderId="52" xfId="6" applyFont="1" applyFill="1" applyBorder="1" applyAlignment="1">
      <alignment horizontal="center" vertical="center"/>
    </xf>
    <xf numFmtId="0" fontId="3" fillId="5" borderId="53" xfId="6" applyFont="1" applyFill="1" applyBorder="1"/>
    <xf numFmtId="0" fontId="3" fillId="0" borderId="38" xfId="6" applyFont="1" applyFill="1" applyBorder="1" applyAlignment="1">
      <alignment horizontal="center" vertical="center"/>
    </xf>
    <xf numFmtId="0" fontId="3" fillId="0" borderId="58" xfId="6" applyFont="1" applyFill="1" applyBorder="1" applyAlignment="1">
      <alignment horizontal="center" vertical="center" wrapText="1"/>
    </xf>
    <xf numFmtId="0" fontId="3" fillId="0" borderId="58" xfId="6" applyFont="1" applyFill="1" applyBorder="1" applyAlignment="1">
      <alignment horizontal="center" vertical="center"/>
    </xf>
    <xf numFmtId="0" fontId="3" fillId="0" borderId="59" xfId="6" applyFont="1" applyFill="1" applyBorder="1" applyAlignment="1">
      <alignment horizontal="center" vertical="center"/>
    </xf>
    <xf numFmtId="0" fontId="3" fillId="5" borderId="61" xfId="6" applyFont="1" applyFill="1" applyBorder="1"/>
    <xf numFmtId="0" fontId="5" fillId="0" borderId="61" xfId="6" applyBorder="1"/>
    <xf numFmtId="0" fontId="5" fillId="0" borderId="33" xfId="6" applyBorder="1"/>
    <xf numFmtId="0" fontId="5" fillId="0" borderId="53" xfId="6" applyBorder="1" applyAlignment="1">
      <alignment horizontal="center"/>
    </xf>
    <xf numFmtId="0" fontId="5" fillId="0" borderId="53" xfId="6" applyBorder="1"/>
    <xf numFmtId="0" fontId="5" fillId="5" borderId="61" xfId="6" applyFill="1" applyBorder="1"/>
    <xf numFmtId="0" fontId="5" fillId="2" borderId="61" xfId="6" applyFill="1" applyBorder="1"/>
    <xf numFmtId="0" fontId="5" fillId="4" borderId="61" xfId="7" applyFill="1" applyBorder="1" applyAlignment="1">
      <alignment vertical="center"/>
    </xf>
    <xf numFmtId="164" fontId="5" fillId="2" borderId="61" xfId="8" applyNumberFormat="1" applyFill="1" applyBorder="1"/>
    <xf numFmtId="164" fontId="5" fillId="0" borderId="61" xfId="8" applyNumberFormat="1" applyBorder="1"/>
    <xf numFmtId="164" fontId="5" fillId="2" borderId="33" xfId="8" applyNumberFormat="1" applyFill="1" applyBorder="1"/>
    <xf numFmtId="44" fontId="5" fillId="2" borderId="61" xfId="9" applyFill="1" applyBorder="1"/>
    <xf numFmtId="171" fontId="5" fillId="2" borderId="61" xfId="9" applyNumberFormat="1" applyFill="1" applyBorder="1"/>
    <xf numFmtId="166" fontId="5" fillId="0" borderId="61" xfId="2" applyNumberFormat="1" applyFont="1" applyFill="1" applyBorder="1"/>
    <xf numFmtId="166" fontId="5" fillId="2" borderId="61" xfId="9" applyNumberFormat="1" applyFill="1" applyBorder="1"/>
    <xf numFmtId="166" fontId="5" fillId="0" borderId="61" xfId="9" applyNumberFormat="1" applyBorder="1"/>
    <xf numFmtId="167" fontId="5" fillId="0" borderId="33" xfId="2" applyNumberFormat="1" applyFont="1" applyBorder="1"/>
    <xf numFmtId="167" fontId="0" fillId="0" borderId="0" xfId="2" applyNumberFormat="1" applyFont="1"/>
    <xf numFmtId="172" fontId="0" fillId="0" borderId="0" xfId="0" applyNumberFormat="1"/>
    <xf numFmtId="165" fontId="5" fillId="2" borderId="61" xfId="9" applyNumberFormat="1" applyFill="1" applyBorder="1"/>
    <xf numFmtId="165" fontId="5" fillId="0" borderId="61" xfId="9" applyNumberFormat="1" applyBorder="1"/>
    <xf numFmtId="0" fontId="5" fillId="4" borderId="61" xfId="6" applyFill="1" applyBorder="1" applyAlignment="1">
      <alignment vertical="center"/>
    </xf>
    <xf numFmtId="43" fontId="5" fillId="2" borderId="61" xfId="8" applyFill="1" applyBorder="1"/>
    <xf numFmtId="43" fontId="5" fillId="0" borderId="61" xfId="8" applyBorder="1"/>
    <xf numFmtId="166" fontId="5" fillId="0" borderId="62" xfId="9" applyNumberFormat="1" applyBorder="1"/>
    <xf numFmtId="167" fontId="5" fillId="0" borderId="62" xfId="2" applyNumberFormat="1" applyFont="1" applyBorder="1"/>
    <xf numFmtId="44" fontId="5" fillId="0" borderId="61" xfId="6" applyNumberFormat="1" applyBorder="1"/>
    <xf numFmtId="0" fontId="5" fillId="0" borderId="63" xfId="6" applyBorder="1"/>
    <xf numFmtId="0" fontId="3" fillId="0" borderId="58" xfId="6" applyFont="1" applyBorder="1"/>
    <xf numFmtId="0" fontId="5" fillId="0" borderId="58" xfId="6" applyBorder="1"/>
    <xf numFmtId="0" fontId="5" fillId="0" borderId="59" xfId="6" applyBorder="1"/>
    <xf numFmtId="166" fontId="5" fillId="0" borderId="58" xfId="6" applyNumberFormat="1" applyBorder="1"/>
    <xf numFmtId="0" fontId="5" fillId="5" borderId="58" xfId="6" applyFill="1" applyBorder="1"/>
    <xf numFmtId="165" fontId="5" fillId="0" borderId="58" xfId="6" applyNumberFormat="1" applyBorder="1"/>
    <xf numFmtId="167" fontId="5" fillId="0" borderId="59" xfId="2" applyNumberFormat="1" applyFont="1" applyBorder="1"/>
    <xf numFmtId="167" fontId="0" fillId="0" borderId="0" xfId="0" applyNumberFormat="1"/>
    <xf numFmtId="0" fontId="3" fillId="0" borderId="0" xfId="6" applyFont="1" applyAlignment="1">
      <alignment horizontal="left" vertical="center" wrapText="1"/>
    </xf>
    <xf numFmtId="0" fontId="5" fillId="0" borderId="0" xfId="6" applyAlignment="1">
      <alignment horizontal="left" vertical="center" wrapText="1"/>
    </xf>
    <xf numFmtId="173" fontId="0" fillId="0" borderId="0" xfId="0" applyNumberFormat="1"/>
    <xf numFmtId="166" fontId="5" fillId="0" borderId="0" xfId="2" applyNumberFormat="1" applyFont="1"/>
    <xf numFmtId="3" fontId="5" fillId="0" borderId="0" xfId="0" applyNumberFormat="1" applyFont="1"/>
    <xf numFmtId="165" fontId="11" fillId="0" borderId="0" xfId="2" applyNumberFormat="1" applyFont="1" applyBorder="1"/>
    <xf numFmtId="0" fontId="5" fillId="0" borderId="0" xfId="10" applyFont="1" applyAlignment="1">
      <alignment horizontal="center"/>
    </xf>
    <xf numFmtId="0" fontId="5" fillId="0" borderId="0" xfId="10" applyFont="1"/>
    <xf numFmtId="0" fontId="5" fillId="0" borderId="0" xfId="10" applyFont="1" applyBorder="1"/>
    <xf numFmtId="0" fontId="3" fillId="0" borderId="0" xfId="10" applyFont="1"/>
    <xf numFmtId="0" fontId="17" fillId="0" borderId="0" xfId="0" applyFont="1" applyAlignment="1">
      <alignment horizontal="right" vertical="top"/>
    </xf>
    <xf numFmtId="0" fontId="17" fillId="2" borderId="64" xfId="10" applyFont="1" applyFill="1" applyBorder="1" applyAlignment="1">
      <alignment horizontal="right" vertical="top"/>
    </xf>
    <xf numFmtId="38" fontId="5" fillId="0" borderId="0" xfId="10" applyNumberFormat="1" applyFont="1"/>
    <xf numFmtId="165" fontId="5" fillId="0" borderId="0" xfId="10" applyNumberFormat="1" applyFont="1"/>
    <xf numFmtId="0" fontId="17" fillId="2" borderId="0" xfId="10" applyFont="1" applyFill="1" applyAlignment="1">
      <alignment horizontal="right" vertical="top"/>
    </xf>
    <xf numFmtId="0" fontId="17" fillId="0" borderId="0" xfId="10" applyFont="1" applyAlignment="1">
      <alignment horizontal="right" vertical="top"/>
    </xf>
    <xf numFmtId="15" fontId="17" fillId="2" borderId="0" xfId="10" applyNumberFormat="1" applyFont="1" applyFill="1" applyAlignment="1">
      <alignment horizontal="right" vertical="top"/>
    </xf>
    <xf numFmtId="0" fontId="3" fillId="0" borderId="0" xfId="10" applyFont="1" applyAlignment="1">
      <alignment horizontal="right"/>
    </xf>
    <xf numFmtId="0" fontId="18" fillId="2" borderId="0" xfId="10" applyFont="1" applyFill="1" applyAlignment="1"/>
    <xf numFmtId="15" fontId="19" fillId="0" borderId="0" xfId="10" applyNumberFormat="1" applyFont="1" applyFill="1" applyAlignment="1">
      <alignment horizontal="center"/>
    </xf>
    <xf numFmtId="0" fontId="5" fillId="3" borderId="14" xfId="10" applyFont="1" applyFill="1" applyBorder="1"/>
    <xf numFmtId="0" fontId="3" fillId="3" borderId="15" xfId="10" applyFont="1" applyFill="1" applyBorder="1" applyAlignment="1"/>
    <xf numFmtId="0" fontId="3" fillId="3" borderId="9" xfId="10" applyFont="1" applyFill="1" applyBorder="1" applyAlignment="1"/>
    <xf numFmtId="0" fontId="3" fillId="3" borderId="14" xfId="10" applyFont="1" applyFill="1" applyBorder="1" applyAlignment="1">
      <alignment horizontal="center"/>
    </xf>
    <xf numFmtId="0" fontId="3" fillId="3" borderId="15" xfId="10" applyFont="1" applyFill="1" applyBorder="1" applyAlignment="1">
      <alignment horizontal="center"/>
    </xf>
    <xf numFmtId="0" fontId="3" fillId="3" borderId="9" xfId="10" applyFont="1" applyFill="1" applyBorder="1" applyAlignment="1">
      <alignment horizontal="center"/>
    </xf>
    <xf numFmtId="0" fontId="5" fillId="3" borderId="29" xfId="10" applyFont="1" applyFill="1" applyBorder="1"/>
    <xf numFmtId="0" fontId="3" fillId="3" borderId="29" xfId="10" applyFont="1" applyFill="1" applyBorder="1" applyAlignment="1"/>
    <xf numFmtId="0" fontId="3" fillId="3" borderId="41" xfId="10" applyFont="1" applyFill="1" applyBorder="1" applyAlignment="1"/>
    <xf numFmtId="0" fontId="3" fillId="3" borderId="8" xfId="10" applyFont="1" applyFill="1" applyBorder="1" applyAlignment="1">
      <alignment horizontal="center" wrapText="1"/>
    </xf>
    <xf numFmtId="0" fontId="3" fillId="3" borderId="8" xfId="10" applyFont="1" applyFill="1" applyBorder="1" applyAlignment="1">
      <alignment horizontal="center"/>
    </xf>
    <xf numFmtId="0" fontId="3" fillId="3" borderId="8" xfId="10" applyFont="1" applyFill="1" applyBorder="1"/>
    <xf numFmtId="0" fontId="5" fillId="3" borderId="42" xfId="10" applyFont="1" applyFill="1" applyBorder="1"/>
    <xf numFmtId="0" fontId="3" fillId="3" borderId="41" xfId="10" applyFont="1" applyFill="1" applyBorder="1" applyAlignment="1">
      <alignment horizontal="center" wrapText="1"/>
    </xf>
    <xf numFmtId="0" fontId="3" fillId="3" borderId="12" xfId="10" applyFont="1" applyFill="1" applyBorder="1" applyAlignment="1">
      <alignment horizontal="center"/>
    </xf>
    <xf numFmtId="0" fontId="3" fillId="3" borderId="12" xfId="10" applyFont="1" applyFill="1" applyBorder="1" applyAlignment="1">
      <alignment horizontal="center" wrapText="1"/>
    </xf>
    <xf numFmtId="0" fontId="5" fillId="3" borderId="8" xfId="10" applyFont="1" applyFill="1" applyBorder="1" applyAlignment="1">
      <alignment horizontal="center" wrapText="1"/>
    </xf>
    <xf numFmtId="0" fontId="5" fillId="3" borderId="8" xfId="10" applyFont="1" applyFill="1" applyBorder="1" applyAlignment="1">
      <alignment horizontal="center"/>
    </xf>
    <xf numFmtId="0" fontId="5" fillId="3" borderId="8" xfId="10" applyFont="1" applyFill="1" applyBorder="1"/>
    <xf numFmtId="165" fontId="0" fillId="0" borderId="8" xfId="2" applyNumberFormat="1" applyFont="1" applyFill="1" applyBorder="1"/>
    <xf numFmtId="165" fontId="0" fillId="2" borderId="8" xfId="2" applyNumberFormat="1" applyFont="1" applyFill="1" applyBorder="1"/>
    <xf numFmtId="165" fontId="0" fillId="0" borderId="8" xfId="2" applyNumberFormat="1" applyFont="1" applyBorder="1"/>
    <xf numFmtId="165" fontId="0" fillId="2" borderId="9" xfId="2" applyNumberFormat="1" applyFont="1" applyFill="1" applyBorder="1"/>
    <xf numFmtId="165" fontId="5" fillId="0" borderId="8" xfId="10" applyNumberFormat="1" applyFont="1" applyBorder="1"/>
    <xf numFmtId="0" fontId="5" fillId="0" borderId="8" xfId="10" applyFont="1" applyBorder="1" applyAlignment="1">
      <alignment horizontal="center" vertical="center"/>
    </xf>
    <xf numFmtId="0" fontId="5" fillId="0" borderId="8" xfId="10" applyFont="1" applyBorder="1" applyAlignment="1">
      <alignment vertical="center" wrapText="1"/>
    </xf>
    <xf numFmtId="0" fontId="5" fillId="0" borderId="42" xfId="10" applyFont="1" applyBorder="1"/>
    <xf numFmtId="166" fontId="0" fillId="2" borderId="8" xfId="2" applyNumberFormat="1" applyFont="1" applyFill="1" applyBorder="1"/>
    <xf numFmtId="0" fontId="5" fillId="0" borderId="8" xfId="10" applyFont="1" applyFill="1" applyBorder="1" applyAlignment="1">
      <alignment vertical="center" wrapText="1"/>
    </xf>
    <xf numFmtId="0" fontId="5" fillId="0" borderId="8" xfId="10" applyFont="1" applyFill="1" applyBorder="1" applyAlignment="1">
      <alignment horizontal="center" vertical="center"/>
    </xf>
    <xf numFmtId="0" fontId="5" fillId="0" borderId="8" xfId="10" applyFont="1" applyBorder="1" applyAlignment="1">
      <alignment horizontal="left" vertical="center"/>
    </xf>
    <xf numFmtId="0" fontId="5" fillId="0" borderId="8" xfId="10" applyFont="1" applyBorder="1" applyAlignment="1">
      <alignment horizontal="center"/>
    </xf>
    <xf numFmtId="0" fontId="3" fillId="0" borderId="8" xfId="10" applyFont="1" applyBorder="1"/>
    <xf numFmtId="165" fontId="3" fillId="0" borderId="8" xfId="10" applyNumberFormat="1" applyFont="1" applyFill="1" applyBorder="1"/>
    <xf numFmtId="165" fontId="3" fillId="0" borderId="8" xfId="10" applyNumberFormat="1" applyFont="1" applyBorder="1"/>
    <xf numFmtId="0" fontId="3" fillId="0" borderId="8" xfId="10" applyFont="1" applyBorder="1" applyAlignment="1">
      <alignment vertical="center" wrapText="1"/>
    </xf>
    <xf numFmtId="165" fontId="5" fillId="0" borderId="8" xfId="10" applyNumberFormat="1" applyFont="1" applyFill="1" applyBorder="1"/>
    <xf numFmtId="165" fontId="5" fillId="2" borderId="8" xfId="10" applyNumberFormat="1" applyFont="1" applyFill="1" applyBorder="1"/>
    <xf numFmtId="0" fontId="12" fillId="0" borderId="8" xfId="10" applyFont="1" applyBorder="1" applyAlignment="1">
      <alignment vertical="top" wrapText="1"/>
    </xf>
    <xf numFmtId="0" fontId="21" fillId="0" borderId="0" xfId="10" applyFont="1"/>
    <xf numFmtId="167" fontId="21" fillId="0" borderId="0" xfId="2" applyNumberFormat="1" applyFont="1"/>
    <xf numFmtId="165" fontId="21" fillId="0" borderId="0" xfId="10" applyNumberFormat="1" applyFont="1"/>
    <xf numFmtId="167" fontId="21" fillId="0" borderId="0" xfId="2" applyNumberFormat="1" applyFont="1" applyBorder="1"/>
    <xf numFmtId="44" fontId="21" fillId="0" borderId="0" xfId="10" applyNumberFormat="1" applyFont="1"/>
    <xf numFmtId="174" fontId="0" fillId="0" borderId="0" xfId="0" applyNumberFormat="1"/>
    <xf numFmtId="0" fontId="21" fillId="0" borderId="0" xfId="10" applyFont="1" applyBorder="1"/>
    <xf numFmtId="165" fontId="21" fillId="0" borderId="0" xfId="10" applyNumberFormat="1" applyFont="1" applyBorder="1"/>
    <xf numFmtId="167" fontId="5" fillId="0" borderId="0" xfId="2" applyNumberFormat="1" applyFont="1" applyBorder="1"/>
    <xf numFmtId="166" fontId="21" fillId="0" borderId="0" xfId="10" applyNumberFormat="1" applyFont="1"/>
    <xf numFmtId="0" fontId="5" fillId="0" borderId="0" xfId="10" applyFont="1" applyAlignment="1"/>
    <xf numFmtId="40" fontId="5" fillId="0" borderId="0" xfId="10" applyNumberFormat="1" applyFont="1"/>
    <xf numFmtId="0" fontId="5" fillId="0" borderId="8" xfId="10" applyFont="1" applyBorder="1"/>
    <xf numFmtId="165" fontId="5" fillId="0" borderId="0" xfId="10" applyNumberFormat="1" applyFont="1" applyBorder="1"/>
    <xf numFmtId="0" fontId="5" fillId="0" borderId="0" xfId="10" applyFont="1" applyBorder="1" applyAlignment="1">
      <alignment horizontal="center"/>
    </xf>
    <xf numFmtId="0" fontId="5" fillId="0" borderId="0" xfId="10" applyFont="1" applyFill="1"/>
    <xf numFmtId="0" fontId="5" fillId="0" borderId="0" xfId="10" applyFont="1" applyFill="1" applyBorder="1"/>
    <xf numFmtId="167" fontId="5" fillId="0" borderId="0" xfId="2" applyNumberFormat="1" applyFont="1" applyFill="1" applyBorder="1"/>
    <xf numFmtId="0" fontId="3" fillId="0" borderId="0" xfId="10" applyFont="1" applyFill="1" applyBorder="1" applyAlignment="1"/>
    <xf numFmtId="165" fontId="5" fillId="0" borderId="15" xfId="10" applyNumberFormat="1" applyFont="1" applyBorder="1"/>
    <xf numFmtId="38" fontId="5" fillId="0" borderId="0" xfId="10" applyNumberFormat="1" applyFont="1" applyFill="1"/>
    <xf numFmtId="165" fontId="5" fillId="0" borderId="0" xfId="10" applyNumberFormat="1" applyFont="1" applyFill="1"/>
    <xf numFmtId="0" fontId="12" fillId="0" borderId="0" xfId="10" applyFont="1" applyAlignment="1">
      <alignment horizontal="center"/>
    </xf>
    <xf numFmtId="173" fontId="0" fillId="0" borderId="64" xfId="1" applyNumberFormat="1" applyFont="1" applyFill="1" applyBorder="1"/>
    <xf numFmtId="166" fontId="5" fillId="0" borderId="0" xfId="2" applyNumberFormat="1" applyFont="1" applyFill="1"/>
    <xf numFmtId="165" fontId="22" fillId="0" borderId="0" xfId="10" applyNumberFormat="1" applyFont="1" applyFill="1"/>
    <xf numFmtId="0" fontId="22" fillId="0" borderId="0" xfId="10" applyFont="1" applyBorder="1"/>
    <xf numFmtId="0" fontId="22" fillId="0" borderId="0" xfId="10" applyFont="1" applyAlignment="1">
      <alignment horizontal="right"/>
    </xf>
    <xf numFmtId="167" fontId="22" fillId="0" borderId="0" xfId="2" applyNumberFormat="1" applyFont="1"/>
    <xf numFmtId="44" fontId="5" fillId="0" borderId="0" xfId="10" applyNumberFormat="1" applyFont="1"/>
    <xf numFmtId="0" fontId="5" fillId="0" borderId="0" xfId="11"/>
    <xf numFmtId="0" fontId="4" fillId="0" borderId="0" xfId="11" applyFont="1" applyAlignment="1">
      <alignment horizontal="center"/>
    </xf>
    <xf numFmtId="0" fontId="8" fillId="0" borderId="0" xfId="11" applyFont="1"/>
    <xf numFmtId="175" fontId="8" fillId="0" borderId="0" xfId="12" applyNumberFormat="1" applyFont="1" applyFill="1" applyBorder="1" applyAlignment="1">
      <alignment horizontal="center" vertical="center"/>
    </xf>
    <xf numFmtId="0" fontId="8" fillId="0" borderId="0" xfId="11" applyFont="1" applyAlignment="1">
      <alignment horizontal="center"/>
    </xf>
    <xf numFmtId="0" fontId="3" fillId="3" borderId="66" xfId="11" applyFont="1" applyFill="1" applyBorder="1" applyAlignment="1">
      <alignment horizontal="center" vertical="center" wrapText="1"/>
    </xf>
    <xf numFmtId="0" fontId="3" fillId="3" borderId="67" xfId="11" applyFont="1" applyFill="1" applyBorder="1" applyAlignment="1">
      <alignment horizontal="center" vertical="center" wrapText="1"/>
    </xf>
    <xf numFmtId="0" fontId="3" fillId="3" borderId="23" xfId="11" quotePrefix="1" applyFont="1" applyFill="1" applyBorder="1" applyAlignment="1">
      <alignment horizontal="center"/>
    </xf>
    <xf numFmtId="0" fontId="3" fillId="3" borderId="24" xfId="11" quotePrefix="1" applyFont="1" applyFill="1" applyBorder="1" applyAlignment="1">
      <alignment horizontal="center" wrapText="1"/>
    </xf>
    <xf numFmtId="0" fontId="5" fillId="0" borderId="31" xfId="11" applyBorder="1" applyAlignment="1">
      <alignment horizontal="center" vertical="center"/>
    </xf>
    <xf numFmtId="0" fontId="5" fillId="0" borderId="12" xfId="11" applyFont="1" applyBorder="1" applyAlignment="1">
      <alignment vertical="center" wrapText="1"/>
    </xf>
    <xf numFmtId="166" fontId="0" fillId="2" borderId="8" xfId="12" applyNumberFormat="1" applyFont="1" applyFill="1" applyBorder="1"/>
    <xf numFmtId="164" fontId="5" fillId="2" borderId="12" xfId="13" applyNumberFormat="1" applyFill="1" applyBorder="1"/>
    <xf numFmtId="10" fontId="5" fillId="0" borderId="12" xfId="14" applyNumberFormat="1" applyBorder="1"/>
    <xf numFmtId="166" fontId="3" fillId="0" borderId="8" xfId="11" applyNumberFormat="1" applyFont="1" applyBorder="1"/>
    <xf numFmtId="166" fontId="0" fillId="2" borderId="14" xfId="12" applyNumberFormat="1" applyFont="1" applyFill="1" applyBorder="1"/>
    <xf numFmtId="166" fontId="0" fillId="2" borderId="17" xfId="12" applyNumberFormat="1" applyFont="1" applyFill="1" applyBorder="1"/>
    <xf numFmtId="0" fontId="5" fillId="0" borderId="7" xfId="11" applyBorder="1" applyAlignment="1">
      <alignment horizontal="center" vertical="center"/>
    </xf>
    <xf numFmtId="0" fontId="5" fillId="0" borderId="8" xfId="11" applyFont="1" applyBorder="1" applyAlignment="1">
      <alignment vertical="center" wrapText="1"/>
    </xf>
    <xf numFmtId="10" fontId="5" fillId="0" borderId="8" xfId="14" applyNumberFormat="1" applyBorder="1"/>
    <xf numFmtId="0" fontId="5" fillId="0" borderId="7" xfId="11" applyFill="1" applyBorder="1" applyAlignment="1">
      <alignment horizontal="center" vertical="center"/>
    </xf>
    <xf numFmtId="0" fontId="5" fillId="0" borderId="8" xfId="11" applyFill="1" applyBorder="1" applyAlignment="1">
      <alignment vertical="center" wrapText="1"/>
    </xf>
    <xf numFmtId="0" fontId="5" fillId="0" borderId="8" xfId="11" applyBorder="1" applyAlignment="1">
      <alignment vertical="center" wrapText="1"/>
    </xf>
    <xf numFmtId="0" fontId="5" fillId="0" borderId="7" xfId="11" quotePrefix="1" applyBorder="1" applyAlignment="1">
      <alignment horizontal="center" vertical="center"/>
    </xf>
    <xf numFmtId="0" fontId="5" fillId="0" borderId="7" xfId="11" applyFont="1" applyBorder="1" applyAlignment="1">
      <alignment horizontal="center" vertical="center"/>
    </xf>
    <xf numFmtId="0" fontId="5" fillId="0" borderId="7" xfId="11" applyFont="1" applyFill="1" applyBorder="1" applyAlignment="1">
      <alignment horizontal="center" vertical="center"/>
    </xf>
    <xf numFmtId="0" fontId="5" fillId="0" borderId="8" xfId="11" applyFont="1" applyFill="1" applyBorder="1" applyAlignment="1">
      <alignment vertical="center" wrapText="1"/>
    </xf>
    <xf numFmtId="0" fontId="5" fillId="0" borderId="8" xfId="11" applyFont="1" applyFill="1" applyBorder="1" applyAlignment="1">
      <alignment vertical="center"/>
    </xf>
    <xf numFmtId="0" fontId="5" fillId="0" borderId="8" xfId="11" applyBorder="1" applyAlignment="1">
      <alignment horizontal="left" vertical="center"/>
    </xf>
    <xf numFmtId="0" fontId="5" fillId="0" borderId="7" xfId="15" applyFont="1" applyBorder="1" applyAlignment="1">
      <alignment horizontal="center"/>
    </xf>
    <xf numFmtId="0" fontId="5" fillId="0" borderId="8" xfId="15" applyFont="1" applyBorder="1"/>
    <xf numFmtId="164" fontId="5" fillId="2" borderId="8" xfId="12" applyNumberFormat="1" applyFill="1" applyBorder="1"/>
    <xf numFmtId="0" fontId="5" fillId="0" borderId="34" xfId="11" applyFont="1" applyBorder="1" applyAlignment="1">
      <alignment horizontal="center"/>
    </xf>
    <xf numFmtId="0" fontId="5" fillId="0" borderId="35" xfId="11" applyFont="1" applyBorder="1"/>
    <xf numFmtId="166" fontId="0" fillId="2" borderId="35" xfId="12" applyNumberFormat="1" applyFont="1" applyFill="1" applyBorder="1"/>
    <xf numFmtId="44" fontId="5" fillId="2" borderId="35" xfId="12" applyFill="1" applyBorder="1"/>
    <xf numFmtId="10" fontId="5" fillId="0" borderId="35" xfId="14" applyNumberFormat="1" applyBorder="1"/>
    <xf numFmtId="166" fontId="3" fillId="0" borderId="35" xfId="11" applyNumberFormat="1" applyFont="1" applyBorder="1"/>
    <xf numFmtId="166" fontId="0" fillId="2" borderId="36" xfId="12" applyNumberFormat="1" applyFont="1" applyFill="1" applyBorder="1"/>
    <xf numFmtId="0" fontId="5" fillId="0" borderId="22" xfId="11" applyFont="1" applyBorder="1" applyAlignment="1">
      <alignment horizontal="center"/>
    </xf>
    <xf numFmtId="0" fontId="3" fillId="0" borderId="23" xfId="11" applyFont="1" applyBorder="1"/>
    <xf numFmtId="167" fontId="3" fillId="0" borderId="23" xfId="2" applyNumberFormat="1" applyFont="1" applyBorder="1"/>
    <xf numFmtId="44" fontId="5" fillId="0" borderId="23" xfId="12" applyBorder="1"/>
    <xf numFmtId="166" fontId="3" fillId="2" borderId="59" xfId="11" applyNumberFormat="1" applyFont="1" applyFill="1" applyBorder="1"/>
    <xf numFmtId="0" fontId="5" fillId="0" borderId="0" xfId="11" applyFont="1" applyBorder="1" applyAlignment="1">
      <alignment horizontal="center"/>
    </xf>
    <xf numFmtId="0" fontId="5" fillId="0" borderId="0" xfId="11" applyFont="1" applyBorder="1"/>
    <xf numFmtId="0" fontId="3" fillId="0" borderId="0" xfId="11" applyFont="1" applyAlignment="1">
      <alignment horizontal="left" vertical="center" wrapText="1"/>
    </xf>
    <xf numFmtId="44" fontId="5" fillId="0" borderId="0" xfId="12" applyBorder="1"/>
    <xf numFmtId="166" fontId="3" fillId="2" borderId="12" xfId="11" applyNumberFormat="1" applyFont="1" applyFill="1" applyBorder="1"/>
    <xf numFmtId="0" fontId="3" fillId="0" borderId="0" xfId="11" applyFont="1" applyAlignment="1">
      <alignment horizontal="left" vertical="center"/>
    </xf>
    <xf numFmtId="0" fontId="5" fillId="0" borderId="0" xfId="11" applyAlignment="1"/>
    <xf numFmtId="0" fontId="3" fillId="0" borderId="68" xfId="11" applyFont="1" applyBorder="1" applyAlignment="1">
      <alignment horizontal="left" vertical="center"/>
    </xf>
    <xf numFmtId="176" fontId="3" fillId="0" borderId="8" xfId="1" applyNumberFormat="1" applyFont="1" applyBorder="1"/>
    <xf numFmtId="0" fontId="5" fillId="0" borderId="0" xfId="12" applyNumberFormat="1" applyBorder="1"/>
    <xf numFmtId="0" fontId="5" fillId="0" borderId="0" xfId="11" applyFont="1" applyAlignment="1"/>
    <xf numFmtId="0" fontId="5" fillId="0" borderId="0" xfId="11" applyFont="1"/>
    <xf numFmtId="0" fontId="3" fillId="0" borderId="0" xfId="11" applyFont="1"/>
    <xf numFmtId="0" fontId="5" fillId="0" borderId="0" xfId="11" applyFont="1" applyAlignment="1">
      <alignment horizontal="left" vertical="center" wrapText="1"/>
    </xf>
    <xf numFmtId="0" fontId="5" fillId="0" borderId="0" xfId="11" applyFont="1" applyAlignment="1">
      <alignment horizontal="center" vertical="center"/>
    </xf>
    <xf numFmtId="167" fontId="5" fillId="0" borderId="0" xfId="2" applyNumberFormat="1" applyFont="1" applyAlignment="1">
      <alignment horizontal="left" vertical="center" wrapText="1"/>
    </xf>
    <xf numFmtId="0" fontId="5" fillId="0" borderId="0" xfId="11" applyAlignment="1">
      <alignment horizontal="center" vertical="center"/>
    </xf>
    <xf numFmtId="44" fontId="5" fillId="0" borderId="0" xfId="11" applyNumberFormat="1"/>
    <xf numFmtId="0" fontId="3" fillId="0" borderId="0" xfId="11" applyFont="1" applyAlignment="1">
      <alignment horizontal="left" vertical="top" wrapText="1"/>
    </xf>
    <xf numFmtId="0" fontId="3" fillId="0" borderId="0" xfId="11" applyFont="1" applyAlignment="1">
      <alignment vertical="top" wrapText="1"/>
    </xf>
    <xf numFmtId="0" fontId="5" fillId="0" borderId="0" xfId="11" applyFont="1" applyAlignment="1">
      <alignment wrapText="1"/>
    </xf>
    <xf numFmtId="0" fontId="5" fillId="0" borderId="0" xfId="11" applyFont="1" applyAlignment="1">
      <alignment vertical="top" wrapText="1"/>
    </xf>
    <xf numFmtId="0" fontId="0" fillId="0" borderId="52" xfId="0" applyBorder="1"/>
    <xf numFmtId="0" fontId="5" fillId="0" borderId="69" xfId="6" applyBorder="1"/>
    <xf numFmtId="0" fontId="3" fillId="0" borderId="69" xfId="6" applyFont="1" applyBorder="1" applyAlignment="1">
      <alignment horizontal="left"/>
    </xf>
    <xf numFmtId="0" fontId="17" fillId="0" borderId="69" xfId="5" applyFont="1" applyBorder="1" applyAlignment="1">
      <alignment horizontal="right" vertical="top"/>
    </xf>
    <xf numFmtId="0" fontId="0" fillId="0" borderId="57" xfId="0" applyBorder="1"/>
    <xf numFmtId="0" fontId="0" fillId="0" borderId="70" xfId="0" applyBorder="1"/>
    <xf numFmtId="0" fontId="5" fillId="0" borderId="0" xfId="6" applyBorder="1"/>
    <xf numFmtId="0" fontId="3" fillId="0" borderId="0" xfId="6" applyFont="1" applyBorder="1" applyAlignment="1">
      <alignment horizontal="left"/>
    </xf>
    <xf numFmtId="0" fontId="17" fillId="2" borderId="64" xfId="6" applyFont="1" applyFill="1" applyBorder="1" applyAlignment="1">
      <alignment horizontal="right" vertical="top"/>
    </xf>
    <xf numFmtId="0" fontId="0" fillId="0" borderId="33" xfId="0" applyBorder="1"/>
    <xf numFmtId="0" fontId="17" fillId="2" borderId="0" xfId="6" applyFont="1" applyFill="1" applyBorder="1" applyAlignment="1">
      <alignment horizontal="right" vertical="top"/>
    </xf>
    <xf numFmtId="0" fontId="3" fillId="0" borderId="0" xfId="16" applyFont="1" applyBorder="1" applyAlignment="1">
      <alignment horizontal="left"/>
    </xf>
    <xf numFmtId="15" fontId="17" fillId="2" borderId="0" xfId="16" applyNumberFormat="1" applyFont="1" applyFill="1" applyBorder="1" applyAlignment="1">
      <alignment horizontal="right" vertical="top"/>
    </xf>
    <xf numFmtId="0" fontId="3" fillId="0" borderId="0" xfId="17" applyFont="1" applyBorder="1"/>
    <xf numFmtId="0" fontId="5" fillId="0" borderId="0" xfId="17" applyBorder="1"/>
    <xf numFmtId="0" fontId="3" fillId="0" borderId="37" xfId="17" applyFont="1" applyFill="1" applyBorder="1" applyAlignment="1">
      <alignment vertical="center" wrapText="1"/>
    </xf>
    <xf numFmtId="0" fontId="3" fillId="0" borderId="2" xfId="17" applyFont="1" applyFill="1" applyBorder="1" applyAlignment="1">
      <alignment horizontal="center" vertical="center" wrapText="1"/>
    </xf>
    <xf numFmtId="0" fontId="5" fillId="0" borderId="30" xfId="17" applyFill="1" applyBorder="1" applyAlignment="1">
      <alignment horizontal="center" vertical="center" wrapText="1"/>
    </xf>
    <xf numFmtId="0" fontId="5" fillId="0" borderId="32" xfId="17" applyBorder="1" applyAlignment="1">
      <alignment horizontal="left" vertical="center" wrapText="1"/>
    </xf>
    <xf numFmtId="166" fontId="5" fillId="2" borderId="8" xfId="9" applyNumberFormat="1" applyFont="1" applyFill="1" applyBorder="1"/>
    <xf numFmtId="10" fontId="5" fillId="0" borderId="8" xfId="18" applyNumberFormat="1" applyFont="1" applyBorder="1"/>
    <xf numFmtId="10" fontId="5" fillId="0" borderId="17" xfId="18" applyNumberFormat="1" applyFont="1" applyBorder="1"/>
    <xf numFmtId="166" fontId="5" fillId="0" borderId="33" xfId="9" applyNumberFormat="1" applyFont="1" applyFill="1" applyBorder="1"/>
    <xf numFmtId="172" fontId="0" fillId="0" borderId="0" xfId="0" applyNumberFormat="1" applyFill="1" applyBorder="1"/>
    <xf numFmtId="10" fontId="0" fillId="0" borderId="0" xfId="3" applyNumberFormat="1" applyFont="1" applyFill="1" applyBorder="1"/>
    <xf numFmtId="0" fontId="0" fillId="0" borderId="0" xfId="0" applyFill="1" applyBorder="1"/>
    <xf numFmtId="0" fontId="5" fillId="2" borderId="32" xfId="17" applyFill="1" applyBorder="1" applyAlignment="1">
      <alignment horizontal="left" vertical="center" wrapText="1"/>
    </xf>
    <xf numFmtId="0" fontId="5" fillId="2" borderId="32" xfId="17" applyFont="1" applyFill="1" applyBorder="1" applyAlignment="1">
      <alignment horizontal="left" vertical="center" wrapText="1"/>
    </xf>
    <xf numFmtId="0" fontId="5" fillId="2" borderId="71" xfId="17" applyFont="1" applyFill="1" applyBorder="1" applyAlignment="1">
      <alignment horizontal="left" vertical="center" wrapText="1"/>
    </xf>
    <xf numFmtId="166" fontId="5" fillId="2" borderId="10" xfId="9" applyNumberFormat="1" applyFont="1" applyFill="1" applyBorder="1"/>
    <xf numFmtId="0" fontId="3" fillId="0" borderId="72" xfId="17" applyFont="1" applyBorder="1" applyAlignment="1"/>
    <xf numFmtId="166" fontId="5" fillId="0" borderId="19" xfId="9" applyNumberFormat="1" applyFont="1" applyBorder="1"/>
    <xf numFmtId="10" fontId="5" fillId="0" borderId="19" xfId="17" applyNumberFormat="1" applyBorder="1"/>
    <xf numFmtId="10" fontId="5" fillId="0" borderId="21" xfId="17" applyNumberFormat="1" applyBorder="1"/>
    <xf numFmtId="166" fontId="0" fillId="0" borderId="33" xfId="0" applyNumberFormat="1" applyFill="1" applyBorder="1"/>
    <xf numFmtId="10" fontId="0" fillId="0" borderId="0" xfId="0" applyNumberFormat="1" applyFill="1" applyBorder="1"/>
    <xf numFmtId="0" fontId="5" fillId="0" borderId="0" xfId="6" applyFont="1" applyFill="1" applyBorder="1" applyAlignment="1">
      <alignment vertical="top" wrapText="1"/>
    </xf>
    <xf numFmtId="0" fontId="0" fillId="0" borderId="33" xfId="0" applyFill="1" applyBorder="1"/>
    <xf numFmtId="166" fontId="0" fillId="0" borderId="0" xfId="0" applyNumberFormat="1" applyFill="1" applyBorder="1"/>
    <xf numFmtId="0" fontId="5" fillId="0" borderId="0" xfId="6" applyFont="1" applyFill="1" applyBorder="1" applyAlignment="1">
      <alignment horizontal="left" vertical="top" wrapText="1"/>
    </xf>
    <xf numFmtId="172" fontId="0" fillId="0" borderId="33" xfId="0" applyNumberFormat="1" applyFill="1" applyBorder="1"/>
    <xf numFmtId="0" fontId="5" fillId="0" borderId="0" xfId="17" applyFont="1" applyFill="1" applyBorder="1" applyAlignment="1">
      <alignment vertical="top" wrapText="1"/>
    </xf>
    <xf numFmtId="0" fontId="5" fillId="0" borderId="0" xfId="17" applyFont="1" applyFill="1" applyBorder="1" applyAlignment="1">
      <alignment horizontal="left" vertical="top" wrapText="1"/>
    </xf>
    <xf numFmtId="0" fontId="5" fillId="0" borderId="0" xfId="17" applyFont="1" applyFill="1" applyBorder="1" applyAlignment="1">
      <alignment horizontal="left" vertical="top"/>
    </xf>
    <xf numFmtId="0" fontId="5" fillId="0" borderId="0" xfId="17" applyFill="1" applyBorder="1" applyAlignment="1">
      <alignment horizontal="left" vertical="top" wrapText="1"/>
    </xf>
    <xf numFmtId="0" fontId="3" fillId="0" borderId="0" xfId="6" applyFont="1" applyFill="1" applyBorder="1" applyAlignment="1">
      <alignment vertical="top" wrapText="1"/>
    </xf>
    <xf numFmtId="0" fontId="3" fillId="0" borderId="0" xfId="6" applyFont="1" applyFill="1" applyBorder="1" applyAlignment="1">
      <alignment horizontal="center" vertical="center" wrapText="1"/>
    </xf>
    <xf numFmtId="0" fontId="3" fillId="0" borderId="0" xfId="17" applyFont="1" applyBorder="1" applyAlignment="1">
      <alignment vertical="top"/>
    </xf>
    <xf numFmtId="0" fontId="3" fillId="0" borderId="0" xfId="17" applyFont="1" applyBorder="1" applyAlignment="1">
      <alignment wrapText="1"/>
    </xf>
    <xf numFmtId="0" fontId="3" fillId="0" borderId="2" xfId="17" applyFont="1" applyFill="1" applyBorder="1" applyAlignment="1">
      <alignment horizontal="center"/>
    </xf>
    <xf numFmtId="0" fontId="3" fillId="0" borderId="30" xfId="17" applyFont="1" applyFill="1" applyBorder="1" applyAlignment="1">
      <alignment horizontal="center"/>
    </xf>
    <xf numFmtId="166" fontId="5" fillId="2" borderId="17" xfId="9" applyNumberFormat="1" applyFont="1" applyFill="1" applyBorder="1"/>
    <xf numFmtId="166" fontId="5" fillId="2" borderId="42" xfId="9" applyNumberFormat="1" applyFont="1" applyFill="1" applyBorder="1"/>
    <xf numFmtId="0" fontId="5" fillId="0" borderId="33" xfId="6" applyFill="1" applyBorder="1"/>
    <xf numFmtId="0" fontId="5" fillId="0" borderId="0" xfId="6" applyFill="1" applyBorder="1"/>
    <xf numFmtId="166" fontId="5" fillId="0" borderId="46" xfId="9" applyNumberFormat="1" applyFont="1" applyBorder="1"/>
    <xf numFmtId="166" fontId="5" fillId="0" borderId="49" xfId="9" applyNumberFormat="1" applyFont="1" applyBorder="1"/>
    <xf numFmtId="0" fontId="5" fillId="0" borderId="0" xfId="6" applyFill="1"/>
    <xf numFmtId="0" fontId="5" fillId="0" borderId="0" xfId="17" applyFont="1" applyBorder="1"/>
    <xf numFmtId="0" fontId="5" fillId="0" borderId="33" xfId="17" applyFill="1" applyBorder="1"/>
    <xf numFmtId="0" fontId="25" fillId="0" borderId="0" xfId="6" applyFont="1" applyFill="1" applyBorder="1"/>
    <xf numFmtId="0" fontId="25" fillId="0" borderId="0" xfId="17" applyFont="1" applyBorder="1"/>
    <xf numFmtId="0" fontId="0" fillId="0" borderId="38" xfId="0" applyBorder="1"/>
    <xf numFmtId="0" fontId="5" fillId="0" borderId="59" xfId="17" applyBorder="1"/>
    <xf numFmtId="0" fontId="5" fillId="0" borderId="0" xfId="17" applyFont="1" applyBorder="1" applyAlignment="1"/>
    <xf numFmtId="0" fontId="5" fillId="0" borderId="33" xfId="17" applyBorder="1"/>
    <xf numFmtId="0" fontId="3" fillId="0" borderId="2" xfId="17" applyFont="1" applyFill="1" applyBorder="1" applyAlignment="1">
      <alignment horizontal="center" wrapText="1"/>
    </xf>
    <xf numFmtId="0" fontId="3" fillId="0" borderId="10" xfId="17" applyFont="1" applyFill="1" applyBorder="1" applyAlignment="1">
      <alignment horizontal="center" vertical="center" wrapText="1"/>
    </xf>
    <xf numFmtId="0" fontId="3" fillId="2" borderId="12" xfId="17" applyFont="1" applyFill="1" applyBorder="1" applyAlignment="1">
      <alignment horizontal="center" vertical="center"/>
    </xf>
    <xf numFmtId="0" fontId="3" fillId="0" borderId="12" xfId="17" applyFont="1" applyFill="1" applyBorder="1" applyAlignment="1">
      <alignment horizontal="center"/>
    </xf>
    <xf numFmtId="0" fontId="3" fillId="0" borderId="8" xfId="17" applyFont="1" applyFill="1" applyBorder="1" applyAlignment="1">
      <alignment horizontal="center" vertical="top" wrapText="1"/>
    </xf>
    <xf numFmtId="0" fontId="3" fillId="0" borderId="17" xfId="17" applyFont="1" applyFill="1" applyBorder="1" applyAlignment="1">
      <alignment horizontal="center" vertical="top" wrapText="1"/>
    </xf>
    <xf numFmtId="43" fontId="5" fillId="2" borderId="8" xfId="8" applyFont="1" applyFill="1" applyBorder="1"/>
    <xf numFmtId="43" fontId="5" fillId="0" borderId="8" xfId="8" applyFont="1" applyBorder="1"/>
    <xf numFmtId="0" fontId="5" fillId="0" borderId="17" xfId="17" applyBorder="1" applyAlignment="1">
      <alignment horizontal="center"/>
    </xf>
    <xf numFmtId="43" fontId="5" fillId="2" borderId="19" xfId="8" applyFont="1" applyFill="1" applyBorder="1"/>
    <xf numFmtId="0" fontId="5" fillId="7" borderId="17" xfId="17" applyFill="1" applyBorder="1" applyAlignment="1">
      <alignment horizontal="center"/>
    </xf>
    <xf numFmtId="0" fontId="5" fillId="0" borderId="0" xfId="6" applyFont="1" applyBorder="1" applyAlignment="1">
      <alignment vertical="top" wrapText="1"/>
    </xf>
    <xf numFmtId="0" fontId="5" fillId="0" borderId="0" xfId="17" applyFont="1" applyBorder="1" applyAlignment="1">
      <alignment vertical="top" wrapText="1"/>
    </xf>
    <xf numFmtId="0" fontId="3" fillId="0" borderId="0" xfId="17" applyFont="1" applyBorder="1" applyAlignment="1">
      <alignment horizontal="left" vertical="center"/>
    </xf>
    <xf numFmtId="0" fontId="3" fillId="0" borderId="0" xfId="17" applyFont="1" applyBorder="1" applyAlignment="1"/>
    <xf numFmtId="0" fontId="3" fillId="0" borderId="8" xfId="17" applyFont="1" applyFill="1" applyBorder="1" applyAlignment="1">
      <alignment horizontal="center"/>
    </xf>
    <xf numFmtId="0" fontId="3" fillId="0" borderId="17" xfId="17" applyFont="1" applyFill="1" applyBorder="1" applyAlignment="1">
      <alignment horizontal="center"/>
    </xf>
    <xf numFmtId="43" fontId="5" fillId="0" borderId="8" xfId="17" applyNumberFormat="1" applyBorder="1"/>
    <xf numFmtId="0" fontId="5" fillId="2" borderId="8" xfId="17" applyFill="1" applyBorder="1"/>
    <xf numFmtId="2" fontId="5" fillId="2" borderId="8" xfId="17" applyNumberFormat="1" applyFill="1" applyBorder="1"/>
    <xf numFmtId="0" fontId="5" fillId="0" borderId="17" xfId="17" applyFill="1" applyBorder="1" applyAlignment="1">
      <alignment horizontal="center"/>
    </xf>
    <xf numFmtId="0" fontId="5" fillId="2" borderId="19" xfId="17" applyFill="1" applyBorder="1"/>
    <xf numFmtId="0" fontId="5" fillId="8" borderId="21" xfId="17" applyFill="1" applyBorder="1" applyAlignment="1">
      <alignment horizontal="center"/>
    </xf>
    <xf numFmtId="0" fontId="5" fillId="0" borderId="0" xfId="6" applyFont="1" applyBorder="1" applyAlignment="1">
      <alignment horizontal="left" vertical="center" wrapText="1"/>
    </xf>
    <xf numFmtId="0" fontId="0" fillId="0" borderId="60" xfId="0" applyBorder="1"/>
    <xf numFmtId="0" fontId="0" fillId="0" borderId="59" xfId="0" applyBorder="1"/>
    <xf numFmtId="0" fontId="26" fillId="0" borderId="65" xfId="5" applyFont="1" applyFill="1" applyBorder="1" applyAlignment="1">
      <alignment vertical="center" wrapText="1"/>
    </xf>
    <xf numFmtId="0" fontId="3" fillId="0" borderId="75" xfId="0" applyFont="1" applyFill="1" applyBorder="1" applyAlignment="1">
      <alignment horizontal="center" vertical="center" wrapText="1"/>
    </xf>
    <xf numFmtId="0" fontId="3" fillId="0" borderId="76" xfId="0" applyFont="1" applyFill="1" applyBorder="1" applyAlignment="1">
      <alignment horizontal="center" vertical="center" wrapText="1"/>
    </xf>
    <xf numFmtId="0" fontId="6" fillId="0" borderId="0" xfId="5" applyFont="1" applyFill="1" applyBorder="1" applyAlignment="1">
      <alignment horizontal="center" vertical="center" wrapText="1"/>
    </xf>
    <xf numFmtId="0" fontId="0" fillId="0" borderId="0" xfId="0" applyAlignment="1">
      <alignment vertical="center" wrapText="1"/>
    </xf>
    <xf numFmtId="0" fontId="27" fillId="0" borderId="77" xfId="5" applyFont="1" applyFill="1" applyBorder="1" applyAlignment="1">
      <alignment vertical="center" wrapText="1"/>
    </xf>
    <xf numFmtId="0" fontId="3" fillId="4" borderId="75" xfId="0" applyFont="1" applyFill="1" applyBorder="1" applyAlignment="1">
      <alignment horizontal="center" vertical="top" wrapText="1"/>
    </xf>
    <xf numFmtId="0" fontId="3" fillId="4" borderId="76" xfId="0" applyFont="1" applyFill="1" applyBorder="1" applyAlignment="1">
      <alignment horizontal="center" vertical="top" wrapText="1"/>
    </xf>
    <xf numFmtId="0" fontId="26" fillId="0" borderId="1" xfId="5" applyFont="1" applyBorder="1" applyAlignment="1">
      <alignment vertical="center" wrapText="1"/>
    </xf>
    <xf numFmtId="166" fontId="26" fillId="2" borderId="2" xfId="2" applyNumberFormat="1" applyFont="1" applyFill="1" applyBorder="1" applyAlignment="1">
      <alignment vertical="center" wrapText="1"/>
    </xf>
    <xf numFmtId="166" fontId="0" fillId="0" borderId="0" xfId="0" applyNumberFormat="1"/>
    <xf numFmtId="3" fontId="26" fillId="0" borderId="0" xfId="5" applyNumberFormat="1" applyFont="1" applyFill="1" applyBorder="1" applyAlignment="1">
      <alignment vertical="center" wrapText="1"/>
    </xf>
    <xf numFmtId="0" fontId="0" fillId="0" borderId="8" xfId="0" applyBorder="1"/>
    <xf numFmtId="0" fontId="6" fillId="0" borderId="7" xfId="5" applyFont="1" applyBorder="1" applyAlignment="1">
      <alignment vertical="center" wrapText="1"/>
    </xf>
    <xf numFmtId="166" fontId="6" fillId="0" borderId="8" xfId="2" applyNumberFormat="1" applyFont="1" applyBorder="1" applyAlignment="1">
      <alignment vertical="center" wrapText="1"/>
    </xf>
    <xf numFmtId="3" fontId="6" fillId="0" borderId="0" xfId="1" applyNumberFormat="1" applyFont="1" applyFill="1" applyBorder="1" applyAlignment="1">
      <alignment vertical="center" wrapText="1"/>
    </xf>
    <xf numFmtId="0" fontId="26" fillId="0" borderId="7" xfId="5" applyFont="1" applyBorder="1" applyAlignment="1">
      <alignment vertical="center" wrapText="1"/>
    </xf>
    <xf numFmtId="170" fontId="26" fillId="9" borderId="8" xfId="3" applyNumberFormat="1" applyFont="1" applyFill="1" applyBorder="1" applyAlignment="1">
      <alignment vertical="center" wrapText="1"/>
    </xf>
    <xf numFmtId="170" fontId="26" fillId="0" borderId="8" xfId="3" applyNumberFormat="1" applyFont="1" applyBorder="1" applyAlignment="1">
      <alignment vertical="center" wrapText="1"/>
    </xf>
    <xf numFmtId="3" fontId="26" fillId="0" borderId="0" xfId="3" applyNumberFormat="1" applyFont="1" applyFill="1" applyBorder="1" applyAlignment="1">
      <alignment vertical="center" wrapText="1"/>
    </xf>
    <xf numFmtId="170" fontId="26" fillId="0" borderId="14" xfId="3" applyNumberFormat="1" applyFont="1" applyBorder="1" applyAlignment="1">
      <alignment vertical="center" wrapText="1"/>
    </xf>
    <xf numFmtId="170" fontId="26" fillId="0" borderId="15" xfId="3" applyNumberFormat="1" applyFont="1" applyBorder="1" applyAlignment="1">
      <alignment vertical="center" wrapText="1"/>
    </xf>
    <xf numFmtId="166" fontId="26" fillId="0" borderId="2" xfId="2" applyNumberFormat="1" applyFont="1" applyFill="1" applyBorder="1" applyAlignment="1">
      <alignment vertical="center" wrapText="1"/>
    </xf>
    <xf numFmtId="166" fontId="6" fillId="4" borderId="8" xfId="2" applyNumberFormat="1" applyFont="1" applyFill="1" applyBorder="1" applyAlignment="1">
      <alignment vertical="center" wrapText="1"/>
    </xf>
    <xf numFmtId="0" fontId="26" fillId="0" borderId="18" xfId="5" applyFont="1" applyBorder="1" applyAlignment="1">
      <alignment vertical="center" wrapText="1"/>
    </xf>
    <xf numFmtId="3" fontId="26" fillId="9" borderId="19" xfId="1" applyNumberFormat="1" applyFont="1" applyFill="1" applyBorder="1" applyAlignment="1">
      <alignment vertical="center" wrapText="1"/>
    </xf>
    <xf numFmtId="170" fontId="26" fillId="9" borderId="19" xfId="3" applyNumberFormat="1" applyFont="1" applyFill="1" applyBorder="1" applyAlignment="1">
      <alignment vertical="center" wrapText="1"/>
    </xf>
    <xf numFmtId="170" fontId="26" fillId="0" borderId="19" xfId="3" applyNumberFormat="1" applyFont="1" applyBorder="1" applyAlignment="1">
      <alignment vertical="center" wrapText="1"/>
    </xf>
    <xf numFmtId="0" fontId="5" fillId="0" borderId="0" xfId="5" applyAlignment="1">
      <alignment vertical="center" wrapText="1"/>
    </xf>
    <xf numFmtId="164" fontId="5" fillId="0" borderId="0" xfId="1" applyNumberFormat="1" applyFont="1" applyAlignment="1">
      <alignment vertical="center" wrapText="1"/>
    </xf>
    <xf numFmtId="40" fontId="5" fillId="0" borderId="0" xfId="1" applyNumberFormat="1" applyFont="1" applyAlignment="1">
      <alignment vertical="center" wrapText="1"/>
    </xf>
    <xf numFmtId="40" fontId="17" fillId="0" borderId="0" xfId="1" applyNumberFormat="1" applyFont="1" applyAlignment="1">
      <alignment vertical="center" wrapText="1"/>
    </xf>
    <xf numFmtId="164" fontId="17" fillId="0" borderId="0" xfId="1" applyNumberFormat="1" applyFont="1" applyAlignment="1">
      <alignment vertical="center" wrapText="1"/>
    </xf>
    <xf numFmtId="0" fontId="0" fillId="0" borderId="0" xfId="0" applyFill="1" applyBorder="1" applyAlignment="1">
      <alignment vertical="center" wrapText="1"/>
    </xf>
    <xf numFmtId="0" fontId="26" fillId="0" borderId="1" xfId="5" applyFont="1" applyFill="1" applyBorder="1" applyAlignment="1">
      <alignment vertical="center" wrapText="1"/>
    </xf>
    <xf numFmtId="0" fontId="6" fillId="0" borderId="2" xfId="5" applyFont="1" applyFill="1" applyBorder="1" applyAlignment="1">
      <alignment horizontal="center" vertical="center" wrapText="1"/>
    </xf>
    <xf numFmtId="0" fontId="6" fillId="0" borderId="30" xfId="5" applyFont="1" applyFill="1" applyBorder="1" applyAlignment="1">
      <alignment horizontal="center" vertical="center" wrapText="1"/>
    </xf>
    <xf numFmtId="166" fontId="26" fillId="0" borderId="8" xfId="2" applyNumberFormat="1" applyFont="1" applyBorder="1" applyAlignment="1">
      <alignment vertical="center" wrapText="1"/>
    </xf>
    <xf numFmtId="166" fontId="26" fillId="0" borderId="8" xfId="2" applyNumberFormat="1" applyFont="1" applyFill="1" applyBorder="1" applyAlignment="1">
      <alignment vertical="center" wrapText="1"/>
    </xf>
    <xf numFmtId="166" fontId="26" fillId="0" borderId="17" xfId="2" applyNumberFormat="1" applyFont="1" applyFill="1" applyBorder="1" applyAlignment="1">
      <alignment vertical="center" wrapText="1"/>
    </xf>
    <xf numFmtId="166" fontId="26" fillId="0" borderId="17" xfId="2" applyNumberFormat="1" applyFont="1" applyBorder="1" applyAlignment="1">
      <alignment vertical="center" wrapText="1"/>
    </xf>
    <xf numFmtId="166" fontId="6" fillId="4" borderId="17" xfId="2" applyNumberFormat="1" applyFont="1" applyFill="1" applyBorder="1" applyAlignment="1">
      <alignment vertical="center" wrapText="1"/>
    </xf>
    <xf numFmtId="170" fontId="26" fillId="0" borderId="21" xfId="3" applyNumberFormat="1" applyFont="1" applyBorder="1" applyAlignment="1">
      <alignment vertical="center" wrapText="1"/>
    </xf>
    <xf numFmtId="166" fontId="0" fillId="0" borderId="0" xfId="0" applyNumberFormat="1" applyAlignment="1">
      <alignment vertical="center" wrapText="1"/>
    </xf>
    <xf numFmtId="0" fontId="28" fillId="0" borderId="77" xfId="19" applyFont="1" applyBorder="1" applyAlignment="1">
      <alignment horizontal="center" vertical="center" wrapText="1"/>
    </xf>
    <xf numFmtId="0" fontId="29" fillId="0" borderId="75" xfId="19" applyFont="1" applyBorder="1" applyAlignment="1">
      <alignment horizontal="center" vertical="center" wrapText="1"/>
    </xf>
    <xf numFmtId="0" fontId="29" fillId="0" borderId="76" xfId="19" applyFont="1" applyBorder="1" applyAlignment="1">
      <alignment horizontal="center" vertical="center" wrapText="1"/>
    </xf>
    <xf numFmtId="0" fontId="29" fillId="0" borderId="31" xfId="19" applyFont="1" applyBorder="1" applyAlignment="1">
      <alignment vertical="center" wrapText="1"/>
    </xf>
    <xf numFmtId="165" fontId="28" fillId="0" borderId="8" xfId="2" applyNumberFormat="1" applyFont="1" applyBorder="1" applyAlignment="1">
      <alignment vertical="center" wrapText="1"/>
    </xf>
    <xf numFmtId="165" fontId="28" fillId="0" borderId="30" xfId="2" applyNumberFormat="1" applyFont="1" applyBorder="1" applyAlignment="1">
      <alignment vertical="center" wrapText="1"/>
    </xf>
    <xf numFmtId="0" fontId="29" fillId="0" borderId="7" xfId="19" applyFont="1" applyBorder="1" applyAlignment="1">
      <alignment vertical="center" wrapText="1"/>
    </xf>
    <xf numFmtId="165" fontId="28" fillId="0" borderId="17" xfId="2" applyNumberFormat="1" applyFont="1" applyBorder="1" applyAlignment="1">
      <alignment vertical="center" wrapText="1"/>
    </xf>
    <xf numFmtId="165" fontId="29" fillId="4" borderId="8" xfId="2" applyNumberFormat="1" applyFont="1" applyFill="1" applyBorder="1" applyAlignment="1">
      <alignment vertical="center" wrapText="1"/>
    </xf>
    <xf numFmtId="165" fontId="29" fillId="4" borderId="17" xfId="2" applyNumberFormat="1" applyFont="1" applyFill="1" applyBorder="1" applyAlignment="1">
      <alignment vertical="center" wrapText="1"/>
    </xf>
    <xf numFmtId="10" fontId="28" fillId="0" borderId="27" xfId="19" applyNumberFormat="1" applyFont="1" applyFill="1" applyBorder="1" applyAlignment="1">
      <alignment vertical="center" wrapText="1"/>
    </xf>
    <xf numFmtId="10" fontId="28" fillId="0" borderId="0" xfId="19" applyNumberFormat="1" applyFont="1" applyFill="1" applyBorder="1" applyAlignment="1">
      <alignment vertical="center" wrapText="1"/>
    </xf>
    <xf numFmtId="9" fontId="28" fillId="0" borderId="8" xfId="3" applyFont="1" applyBorder="1" applyAlignment="1">
      <alignment vertical="center" wrapText="1"/>
    </xf>
    <xf numFmtId="0" fontId="28" fillId="0" borderId="68" xfId="19" applyFont="1" applyFill="1" applyBorder="1" applyAlignment="1">
      <alignment vertical="center" wrapText="1"/>
    </xf>
    <xf numFmtId="0" fontId="28" fillId="0" borderId="27" xfId="19" applyFont="1" applyFill="1" applyBorder="1" applyAlignment="1">
      <alignment vertical="center" wrapText="1"/>
    </xf>
    <xf numFmtId="0" fontId="28" fillId="0" borderId="0" xfId="19" applyFont="1" applyFill="1" applyBorder="1" applyAlignment="1">
      <alignment vertical="center" wrapText="1"/>
    </xf>
    <xf numFmtId="0" fontId="28" fillId="0" borderId="43" xfId="19" applyFont="1" applyFill="1" applyBorder="1" applyAlignment="1">
      <alignment vertical="center" wrapText="1"/>
    </xf>
    <xf numFmtId="10" fontId="28" fillId="0" borderId="28" xfId="19" applyNumberFormat="1" applyFont="1" applyFill="1" applyBorder="1" applyAlignment="1">
      <alignment vertical="center" wrapText="1"/>
    </xf>
    <xf numFmtId="10" fontId="28" fillId="0" borderId="29" xfId="19" applyNumberFormat="1" applyFont="1" applyFill="1" applyBorder="1" applyAlignment="1">
      <alignment vertical="center" wrapText="1"/>
    </xf>
    <xf numFmtId="0" fontId="28" fillId="0" borderId="15" xfId="19" applyFont="1" applyFill="1" applyBorder="1" applyAlignment="1">
      <alignment vertical="center" wrapText="1"/>
    </xf>
    <xf numFmtId="0" fontId="28" fillId="0" borderId="41" xfId="19" applyFont="1" applyFill="1" applyBorder="1" applyAlignment="1">
      <alignment vertical="center" wrapText="1"/>
    </xf>
    <xf numFmtId="10" fontId="28" fillId="0" borderId="8" xfId="19" applyNumberFormat="1" applyFont="1" applyBorder="1" applyAlignment="1">
      <alignment vertical="center" wrapText="1"/>
    </xf>
    <xf numFmtId="0" fontId="28" fillId="0" borderId="28" xfId="19" applyFont="1" applyFill="1" applyBorder="1" applyAlignment="1">
      <alignment vertical="center" wrapText="1"/>
    </xf>
    <xf numFmtId="0" fontId="28" fillId="0" borderId="29" xfId="19" applyFont="1" applyFill="1" applyBorder="1" applyAlignment="1">
      <alignment vertical="center" wrapText="1"/>
    </xf>
    <xf numFmtId="166" fontId="28" fillId="0" borderId="15" xfId="19" applyNumberFormat="1" applyFont="1" applyFill="1" applyBorder="1" applyAlignment="1">
      <alignment vertical="center" wrapText="1"/>
    </xf>
    <xf numFmtId="0" fontId="28" fillId="0" borderId="78" xfId="19" applyFont="1" applyFill="1" applyBorder="1" applyAlignment="1">
      <alignment vertical="center" wrapText="1"/>
    </xf>
    <xf numFmtId="10" fontId="28" fillId="0" borderId="15" xfId="19" applyNumberFormat="1" applyFont="1" applyBorder="1" applyAlignment="1">
      <alignment vertical="center" wrapText="1"/>
    </xf>
    <xf numFmtId="9" fontId="28" fillId="0" borderId="17" xfId="3" applyFont="1" applyFill="1" applyBorder="1" applyAlignment="1">
      <alignment vertical="center" wrapText="1"/>
    </xf>
    <xf numFmtId="170" fontId="28" fillId="0" borderId="17" xfId="3" applyNumberFormat="1" applyFont="1" applyFill="1" applyBorder="1" applyAlignment="1">
      <alignment vertical="center" wrapText="1"/>
    </xf>
    <xf numFmtId="0" fontId="29" fillId="0" borderId="18" xfId="19" applyFont="1" applyBorder="1" applyAlignment="1">
      <alignment vertical="center" wrapText="1"/>
    </xf>
    <xf numFmtId="10" fontId="28" fillId="0" borderId="79" xfId="19" applyNumberFormat="1" applyFont="1" applyFill="1" applyBorder="1" applyAlignment="1">
      <alignment vertical="center" wrapText="1"/>
    </xf>
    <xf numFmtId="10" fontId="28" fillId="0" borderId="60" xfId="19" applyNumberFormat="1" applyFont="1" applyFill="1" applyBorder="1" applyAlignment="1">
      <alignment vertical="center" wrapText="1"/>
    </xf>
    <xf numFmtId="0" fontId="28" fillId="0" borderId="60" xfId="19" applyFont="1" applyFill="1" applyBorder="1" applyAlignment="1">
      <alignment vertical="center" wrapText="1"/>
    </xf>
    <xf numFmtId="0" fontId="28" fillId="0" borderId="39" xfId="19" applyFont="1" applyFill="1" applyBorder="1" applyAlignment="1">
      <alignment vertical="center" wrapText="1"/>
    </xf>
    <xf numFmtId="10" fontId="28" fillId="0" borderId="19" xfId="19" applyNumberFormat="1" applyFont="1" applyBorder="1" applyAlignment="1">
      <alignment vertical="center" wrapText="1"/>
    </xf>
    <xf numFmtId="0" fontId="28" fillId="0" borderId="79" xfId="19" applyFont="1" applyFill="1" applyBorder="1" applyAlignment="1">
      <alignment vertical="center" wrapText="1"/>
    </xf>
    <xf numFmtId="0" fontId="28" fillId="0" borderId="59" xfId="19" applyFont="1" applyFill="1" applyBorder="1" applyAlignment="1">
      <alignment vertical="center" wrapText="1"/>
    </xf>
    <xf numFmtId="0" fontId="3" fillId="0" borderId="0" xfId="0" applyFont="1" applyAlignment="1">
      <alignment vertical="center" wrapText="1"/>
    </xf>
    <xf numFmtId="172" fontId="0" fillId="0" borderId="0" xfId="0" applyNumberFormat="1" applyAlignment="1">
      <alignment vertical="center" wrapText="1"/>
    </xf>
    <xf numFmtId="0" fontId="5" fillId="0" borderId="0" xfId="0" applyFont="1" applyAlignment="1">
      <alignment vertical="center" wrapText="1"/>
    </xf>
    <xf numFmtId="0" fontId="5" fillId="0" borderId="0" xfId="0" applyFont="1" applyAlignment="1">
      <alignment horizontal="left" vertical="top"/>
    </xf>
    <xf numFmtId="0" fontId="5" fillId="0" borderId="0" xfId="0" applyFont="1" applyAlignment="1">
      <alignment vertical="top" wrapText="1"/>
    </xf>
    <xf numFmtId="0" fontId="10" fillId="2" borderId="27" xfId="0" applyFont="1" applyFill="1" applyBorder="1" applyAlignment="1">
      <alignment horizontal="left" vertical="top"/>
    </xf>
    <xf numFmtId="0" fontId="10" fillId="2" borderId="0" xfId="0" applyFont="1" applyFill="1" applyBorder="1" applyAlignment="1">
      <alignment horizontal="left" vertical="top"/>
    </xf>
    <xf numFmtId="0" fontId="10" fillId="2" borderId="28" xfId="0" applyFont="1" applyFill="1" applyBorder="1" applyAlignment="1">
      <alignment horizontal="left" vertical="top"/>
    </xf>
    <xf numFmtId="0" fontId="10" fillId="2" borderId="29" xfId="0" applyFont="1" applyFill="1" applyBorder="1" applyAlignment="1">
      <alignment horizontal="left" vertical="top"/>
    </xf>
    <xf numFmtId="0" fontId="4" fillId="0" borderId="0" xfId="0" applyFont="1" applyAlignment="1">
      <alignment horizontal="center" vertical="top"/>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5" fillId="0" borderId="7" xfId="0" applyFont="1" applyFill="1" applyBorder="1" applyAlignment="1">
      <alignment vertical="center" wrapText="1"/>
    </xf>
    <xf numFmtId="0" fontId="3" fillId="0" borderId="4" xfId="0" applyFont="1" applyFill="1" applyBorder="1" applyAlignment="1">
      <alignment horizontal="center" vertical="center" wrapText="1"/>
    </xf>
    <xf numFmtId="0" fontId="0" fillId="0" borderId="5" xfId="0" applyBorder="1"/>
    <xf numFmtId="0" fontId="0" fillId="0" borderId="6" xfId="0" applyBorder="1"/>
    <xf numFmtId="0" fontId="10" fillId="2" borderId="27" xfId="0" applyFont="1" applyFill="1" applyBorder="1" applyAlignment="1">
      <alignment horizontal="left" vertical="top" wrapText="1"/>
    </xf>
    <xf numFmtId="0" fontId="3" fillId="0" borderId="38" xfId="0" applyFont="1" applyBorder="1" applyAlignment="1">
      <alignment horizontal="left"/>
    </xf>
    <xf numFmtId="0" fontId="3" fillId="0" borderId="39" xfId="0" applyFont="1" applyBorder="1" applyAlignment="1">
      <alignment horizontal="left"/>
    </xf>
    <xf numFmtId="0" fontId="11" fillId="2" borderId="32" xfId="0" applyFont="1" applyFill="1" applyBorder="1" applyAlignment="1">
      <alignment horizontal="left"/>
    </xf>
    <xf numFmtId="0" fontId="11" fillId="2" borderId="9" xfId="0" applyFont="1" applyFill="1" applyBorder="1" applyAlignment="1">
      <alignment horizontal="left"/>
    </xf>
    <xf numFmtId="0" fontId="11" fillId="2" borderId="44" xfId="0" applyFont="1" applyFill="1" applyBorder="1" applyAlignment="1">
      <alignment horizontal="left"/>
    </xf>
    <xf numFmtId="0" fontId="11" fillId="2" borderId="45" xfId="0" applyFont="1" applyFill="1" applyBorder="1" applyAlignment="1">
      <alignment horizontal="left"/>
    </xf>
    <xf numFmtId="0" fontId="3" fillId="0" borderId="47" xfId="0" applyFont="1" applyBorder="1" applyAlignment="1">
      <alignment horizontal="left"/>
    </xf>
    <xf numFmtId="0" fontId="3" fillId="0" borderId="48" xfId="0" applyFont="1" applyBorder="1" applyAlignment="1">
      <alignment horizontal="left"/>
    </xf>
    <xf numFmtId="0" fontId="3" fillId="0" borderId="40" xfId="0" applyFont="1" applyBorder="1" applyAlignment="1">
      <alignment horizontal="left"/>
    </xf>
    <xf numFmtId="0" fontId="3" fillId="0" borderId="41"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11" fillId="2" borderId="7" xfId="0" applyFont="1" applyFill="1" applyBorder="1" applyAlignment="1">
      <alignment horizontal="left"/>
    </xf>
    <xf numFmtId="0" fontId="11" fillId="2" borderId="8" xfId="0" applyFont="1" applyFill="1" applyBorder="1" applyAlignment="1">
      <alignment horizontal="left"/>
    </xf>
    <xf numFmtId="0" fontId="11" fillId="2" borderId="34" xfId="0" applyFont="1" applyFill="1" applyBorder="1" applyAlignment="1">
      <alignment horizontal="left"/>
    </xf>
    <xf numFmtId="0" fontId="11" fillId="2" borderId="35" xfId="0" applyFont="1" applyFill="1" applyBorder="1" applyAlignment="1">
      <alignment horizontal="left"/>
    </xf>
    <xf numFmtId="0" fontId="4" fillId="0" borderId="0" xfId="0" applyFont="1" applyAlignment="1">
      <alignment horizontal="center"/>
    </xf>
    <xf numFmtId="0" fontId="3" fillId="0" borderId="22" xfId="0" applyFont="1" applyBorder="1" applyAlignment="1">
      <alignment horizontal="left"/>
    </xf>
    <xf numFmtId="0" fontId="3" fillId="0" borderId="23" xfId="0" applyFont="1" applyBorder="1" applyAlignment="1">
      <alignment horizontal="left"/>
    </xf>
    <xf numFmtId="0" fontId="3" fillId="0" borderId="34" xfId="0" applyFont="1" applyBorder="1" applyAlignment="1">
      <alignment horizontal="left"/>
    </xf>
    <xf numFmtId="0" fontId="3" fillId="0" borderId="35" xfId="0" applyFont="1" applyBorder="1" applyAlignment="1">
      <alignment horizontal="left"/>
    </xf>
    <xf numFmtId="0" fontId="5" fillId="0" borderId="0" xfId="5" applyFill="1" applyAlignment="1" applyProtection="1">
      <protection locked="0"/>
    </xf>
    <xf numFmtId="0" fontId="5" fillId="0" borderId="0" xfId="5" applyFill="1" applyAlignment="1" applyProtection="1"/>
    <xf numFmtId="0" fontId="16" fillId="0" borderId="0" xfId="5" applyFont="1" applyFill="1" applyBorder="1" applyAlignment="1" applyProtection="1">
      <alignment horizontal="left"/>
    </xf>
    <xf numFmtId="0" fontId="15" fillId="2" borderId="0" xfId="0" applyFont="1" applyFill="1" applyAlignment="1">
      <alignment horizontal="center"/>
    </xf>
    <xf numFmtId="0" fontId="3" fillId="0" borderId="0" xfId="5" applyFont="1" applyFill="1" applyBorder="1" applyAlignment="1" applyProtection="1">
      <alignment horizontal="right" wrapText="1"/>
    </xf>
    <xf numFmtId="0" fontId="3" fillId="0" borderId="29" xfId="5" applyFont="1" applyFill="1" applyBorder="1" applyAlignment="1" applyProtection="1">
      <alignment horizontal="right" wrapText="1"/>
    </xf>
    <xf numFmtId="0" fontId="3" fillId="0" borderId="29" xfId="5" applyFont="1" applyFill="1" applyBorder="1" applyAlignment="1" applyProtection="1">
      <alignment horizontal="center" vertical="center"/>
    </xf>
    <xf numFmtId="0" fontId="4" fillId="0" borderId="0" xfId="5" applyFont="1" applyAlignment="1">
      <alignment horizontal="center"/>
    </xf>
    <xf numFmtId="0" fontId="4" fillId="0" borderId="0" xfId="5" applyFont="1" applyFill="1" applyAlignment="1" applyProtection="1">
      <alignment horizontal="center" vertical="center"/>
    </xf>
    <xf numFmtId="0" fontId="14" fillId="0" borderId="0" xfId="5" applyFont="1" applyAlignment="1" applyProtection="1">
      <alignment horizontal="center" vertical="center"/>
    </xf>
    <xf numFmtId="0" fontId="5" fillId="0" borderId="0" xfId="6" applyFont="1" applyAlignment="1">
      <alignment horizontal="left" vertical="center" wrapText="1"/>
    </xf>
    <xf numFmtId="0" fontId="3" fillId="0" borderId="53" xfId="6" applyFont="1" applyFill="1" applyBorder="1" applyAlignment="1">
      <alignment horizontal="center" vertical="center" wrapText="1"/>
    </xf>
    <xf numFmtId="0" fontId="3" fillId="0" borderId="58" xfId="6" applyFont="1" applyFill="1" applyBorder="1" applyAlignment="1">
      <alignment horizontal="center" vertical="center" wrapText="1"/>
    </xf>
    <xf numFmtId="0" fontId="4" fillId="0" borderId="0" xfId="6" applyFont="1" applyAlignment="1">
      <alignment horizontal="center"/>
    </xf>
    <xf numFmtId="0" fontId="3" fillId="0" borderId="54" xfId="6" applyFont="1" applyFill="1" applyBorder="1" applyAlignment="1">
      <alignment horizontal="center" vertical="center" wrapText="1"/>
    </xf>
    <xf numFmtId="0" fontId="3" fillId="0" borderId="55" xfId="6" applyFont="1" applyFill="1" applyBorder="1" applyAlignment="1">
      <alignment horizontal="center" vertical="center" wrapText="1"/>
    </xf>
    <xf numFmtId="0" fontId="3" fillId="0" borderId="56" xfId="6" applyFont="1" applyFill="1" applyBorder="1" applyAlignment="1">
      <alignment horizontal="center" vertical="center" wrapText="1"/>
    </xf>
    <xf numFmtId="0" fontId="3" fillId="0" borderId="55" xfId="6" applyFont="1" applyFill="1" applyBorder="1" applyAlignment="1">
      <alignment horizontal="center" vertical="center"/>
    </xf>
    <xf numFmtId="0" fontId="3" fillId="0" borderId="56" xfId="6" applyFont="1" applyFill="1" applyBorder="1" applyAlignment="1">
      <alignment horizontal="center" vertical="center"/>
    </xf>
    <xf numFmtId="0" fontId="3" fillId="0" borderId="54" xfId="6" applyFont="1" applyFill="1" applyBorder="1" applyAlignment="1">
      <alignment horizontal="center" vertical="center"/>
    </xf>
    <xf numFmtId="0" fontId="3" fillId="0" borderId="57" xfId="6" applyFont="1" applyFill="1" applyBorder="1" applyAlignment="1">
      <alignment horizontal="center" vertical="center" wrapText="1"/>
    </xf>
    <xf numFmtId="0" fontId="3" fillId="0" borderId="59" xfId="6" applyFont="1" applyFill="1" applyBorder="1" applyAlignment="1">
      <alignment horizontal="center" vertical="center" wrapText="1"/>
    </xf>
    <xf numFmtId="0" fontId="3" fillId="0" borderId="60" xfId="6" applyFont="1" applyFill="1" applyBorder="1" applyAlignment="1">
      <alignment horizontal="center" vertical="center"/>
    </xf>
    <xf numFmtId="0" fontId="3" fillId="0" borderId="59" xfId="6" applyFont="1" applyFill="1" applyBorder="1" applyAlignment="1">
      <alignment horizontal="center" vertical="center"/>
    </xf>
    <xf numFmtId="0" fontId="4" fillId="0" borderId="0" xfId="10" applyFont="1" applyAlignment="1">
      <alignment horizontal="center" vertical="top"/>
    </xf>
    <xf numFmtId="0" fontId="3" fillId="3" borderId="14" xfId="10" applyFont="1" applyFill="1" applyBorder="1" applyAlignment="1">
      <alignment horizontal="center"/>
    </xf>
    <xf numFmtId="0" fontId="3" fillId="3" borderId="15" xfId="10" applyFont="1" applyFill="1" applyBorder="1" applyAlignment="1">
      <alignment horizontal="center"/>
    </xf>
    <xf numFmtId="0" fontId="3" fillId="3" borderId="9" xfId="10" applyFont="1" applyFill="1" applyBorder="1" applyAlignment="1">
      <alignment horizontal="center"/>
    </xf>
    <xf numFmtId="0" fontId="4" fillId="0" borderId="0" xfId="11" applyFont="1" applyAlignment="1">
      <alignment horizontal="center" vertical="center" wrapText="1"/>
    </xf>
    <xf numFmtId="0" fontId="3" fillId="0" borderId="0" xfId="11" applyFont="1" applyAlignment="1">
      <alignment horizontal="center" vertical="center" wrapText="1"/>
    </xf>
    <xf numFmtId="0" fontId="3" fillId="3" borderId="65" xfId="11" applyFont="1" applyFill="1" applyBorder="1" applyAlignment="1">
      <alignment vertical="center"/>
    </xf>
    <xf numFmtId="0" fontId="3" fillId="3" borderId="22" xfId="11" applyFont="1" applyFill="1" applyBorder="1" applyAlignment="1">
      <alignment vertical="center"/>
    </xf>
    <xf numFmtId="0" fontId="3" fillId="3" borderId="66" xfId="11" applyFont="1" applyFill="1" applyBorder="1" applyAlignment="1">
      <alignment vertical="center"/>
    </xf>
    <xf numFmtId="0" fontId="3" fillId="3" borderId="23" xfId="11" applyFont="1" applyFill="1" applyBorder="1" applyAlignment="1">
      <alignment vertical="center"/>
    </xf>
    <xf numFmtId="0" fontId="3" fillId="3" borderId="52" xfId="11" applyFont="1" applyFill="1" applyBorder="1" applyAlignment="1">
      <alignment horizontal="center" vertical="center" wrapText="1"/>
    </xf>
    <xf numFmtId="0" fontId="5" fillId="0" borderId="38" xfId="11" applyBorder="1" applyAlignment="1">
      <alignment horizontal="center" wrapText="1"/>
    </xf>
    <xf numFmtId="0" fontId="3" fillId="3" borderId="53" xfId="11" applyFont="1" applyFill="1" applyBorder="1" applyAlignment="1">
      <alignment horizontal="center" vertical="center" wrapText="1"/>
    </xf>
    <xf numFmtId="0" fontId="5" fillId="0" borderId="58" xfId="11" applyBorder="1" applyAlignment="1">
      <alignment horizontal="center" wrapText="1"/>
    </xf>
    <xf numFmtId="0" fontId="5" fillId="0" borderId="0" xfId="0" applyFont="1" applyAlignment="1">
      <alignment horizontal="left" vertical="top" wrapText="1"/>
    </xf>
    <xf numFmtId="0" fontId="5" fillId="0" borderId="7" xfId="17" applyBorder="1" applyAlignment="1">
      <alignment horizontal="left" vertical="center" wrapText="1"/>
    </xf>
    <xf numFmtId="0" fontId="5" fillId="0" borderId="8" xfId="17" applyBorder="1" applyAlignment="1">
      <alignment horizontal="left" vertical="center" wrapText="1"/>
    </xf>
    <xf numFmtId="0" fontId="5" fillId="0" borderId="18" xfId="17" applyBorder="1" applyAlignment="1">
      <alignment horizontal="left" vertical="center" wrapText="1"/>
    </xf>
    <xf numFmtId="0" fontId="5" fillId="0" borderId="19" xfId="17" applyBorder="1" applyAlignment="1">
      <alignment horizontal="left" vertical="center" wrapText="1"/>
    </xf>
    <xf numFmtId="0" fontId="5" fillId="0" borderId="0" xfId="17" applyFont="1" applyBorder="1" applyAlignment="1">
      <alignment horizontal="left" vertical="center" wrapText="1"/>
    </xf>
    <xf numFmtId="0" fontId="5" fillId="0" borderId="0" xfId="17" applyFont="1" applyBorder="1" applyAlignment="1">
      <alignment horizontal="left" vertical="top" wrapText="1"/>
    </xf>
    <xf numFmtId="0" fontId="3" fillId="0" borderId="1" xfId="17" applyFont="1" applyFill="1" applyBorder="1" applyAlignment="1">
      <alignment vertical="top" wrapText="1"/>
    </xf>
    <xf numFmtId="0" fontId="3" fillId="0" borderId="2" xfId="17" applyFont="1" applyFill="1" applyBorder="1" applyAlignment="1">
      <alignment vertical="top" wrapText="1"/>
    </xf>
    <xf numFmtId="0" fontId="3" fillId="0" borderId="7" xfId="17" applyFont="1" applyFill="1" applyBorder="1" applyAlignment="1">
      <alignment vertical="top" wrapText="1"/>
    </xf>
    <xf numFmtId="0" fontId="3" fillId="0" borderId="8" xfId="17" applyFont="1" applyFill="1" applyBorder="1" applyAlignment="1">
      <alignment vertical="top" wrapText="1"/>
    </xf>
    <xf numFmtId="0" fontId="3" fillId="0" borderId="2" xfId="17" applyFont="1" applyFill="1" applyBorder="1" applyAlignment="1">
      <alignment horizontal="center"/>
    </xf>
    <xf numFmtId="0" fontId="3" fillId="0" borderId="67" xfId="17" applyFont="1" applyFill="1" applyBorder="1" applyAlignment="1">
      <alignment horizontal="center" vertical="center" wrapText="1"/>
    </xf>
    <xf numFmtId="0" fontId="5" fillId="0" borderId="13" xfId="17" applyFill="1" applyBorder="1" applyAlignment="1">
      <alignment horizontal="center" vertical="center" wrapText="1"/>
    </xf>
    <xf numFmtId="0" fontId="5" fillId="0" borderId="32" xfId="17" applyBorder="1" applyAlignment="1">
      <alignment horizontal="left"/>
    </xf>
    <xf numFmtId="0" fontId="5" fillId="0" borderId="9" xfId="17" applyBorder="1" applyAlignment="1">
      <alignment horizontal="left"/>
    </xf>
    <xf numFmtId="0" fontId="5" fillId="0" borderId="32" xfId="17" applyBorder="1" applyAlignment="1">
      <alignment horizontal="left" vertical="top" wrapText="1"/>
    </xf>
    <xf numFmtId="0" fontId="5" fillId="0" borderId="9" xfId="17" applyBorder="1" applyAlignment="1">
      <alignment horizontal="left" vertical="top" wrapText="1"/>
    </xf>
    <xf numFmtId="0" fontId="5" fillId="0" borderId="32" xfId="17" applyBorder="1" applyAlignment="1">
      <alignment vertical="top" wrapText="1"/>
    </xf>
    <xf numFmtId="0" fontId="5" fillId="0" borderId="9" xfId="17" applyBorder="1" applyAlignment="1">
      <alignment vertical="top" wrapText="1"/>
    </xf>
    <xf numFmtId="0" fontId="5" fillId="0" borderId="72" xfId="17" applyFont="1" applyFill="1" applyBorder="1" applyAlignment="1">
      <alignment horizontal="left" vertical="top" wrapText="1"/>
    </xf>
    <xf numFmtId="0" fontId="5" fillId="0" borderId="20" xfId="17" applyFont="1" applyFill="1" applyBorder="1" applyAlignment="1">
      <alignment horizontal="left" vertical="top" wrapText="1"/>
    </xf>
    <xf numFmtId="0" fontId="4" fillId="0" borderId="0" xfId="17" applyFont="1" applyBorder="1" applyAlignment="1">
      <alignment horizontal="center"/>
    </xf>
    <xf numFmtId="0" fontId="3" fillId="0" borderId="1" xfId="17" applyFont="1" applyFill="1" applyBorder="1" applyAlignment="1">
      <alignment horizontal="left" vertical="center" wrapText="1"/>
    </xf>
    <xf numFmtId="0" fontId="3" fillId="0" borderId="2" xfId="17" applyFont="1" applyFill="1" applyBorder="1" applyAlignment="1">
      <alignment horizontal="left" vertical="center" wrapText="1"/>
    </xf>
    <xf numFmtId="0" fontId="3" fillId="0" borderId="7" xfId="17" applyFont="1" applyFill="1" applyBorder="1" applyAlignment="1">
      <alignment horizontal="left" vertical="center" wrapText="1"/>
    </xf>
    <xf numFmtId="0" fontId="3" fillId="0" borderId="8" xfId="17" applyFont="1" applyFill="1" applyBorder="1" applyAlignment="1">
      <alignment horizontal="left" vertical="center" wrapText="1"/>
    </xf>
    <xf numFmtId="0" fontId="5" fillId="0" borderId="43" xfId="17" applyFill="1" applyBorder="1" applyAlignment="1">
      <alignment vertical="center" wrapText="1"/>
    </xf>
    <xf numFmtId="0" fontId="5" fillId="0" borderId="13" xfId="17" applyFill="1" applyBorder="1" applyAlignment="1">
      <alignment vertical="center" wrapText="1"/>
    </xf>
    <xf numFmtId="0" fontId="3" fillId="0" borderId="8" xfId="17" applyFont="1" applyFill="1" applyBorder="1" applyAlignment="1">
      <alignment horizontal="center" vertical="center" wrapText="1"/>
    </xf>
    <xf numFmtId="0" fontId="5" fillId="0" borderId="8" xfId="17" applyFill="1" applyBorder="1" applyAlignment="1">
      <alignment horizontal="center" vertical="center" wrapText="1"/>
    </xf>
    <xf numFmtId="0" fontId="3" fillId="0" borderId="32" xfId="17" applyFont="1" applyFill="1" applyBorder="1" applyAlignment="1">
      <alignment horizontal="left" vertical="center" wrapText="1"/>
    </xf>
    <xf numFmtId="0" fontId="3" fillId="0" borderId="9" xfId="17" applyFont="1" applyFill="1" applyBorder="1" applyAlignment="1">
      <alignment horizontal="left" vertical="center" wrapText="1"/>
    </xf>
    <xf numFmtId="0" fontId="3" fillId="0" borderId="74" xfId="17" applyFont="1" applyBorder="1" applyAlignment="1">
      <alignment horizontal="left"/>
    </xf>
    <xf numFmtId="0" fontId="3" fillId="0" borderId="46" xfId="17" applyFont="1" applyBorder="1" applyAlignment="1">
      <alignment horizontal="left"/>
    </xf>
    <xf numFmtId="0" fontId="5" fillId="0" borderId="0" xfId="17" applyFont="1" applyFill="1" applyBorder="1" applyAlignment="1">
      <alignment horizontal="left" vertical="top"/>
    </xf>
    <xf numFmtId="0" fontId="5" fillId="0" borderId="60" xfId="17" applyFont="1" applyBorder="1" applyAlignment="1">
      <alignment horizontal="left" vertical="top" wrapText="1"/>
    </xf>
    <xf numFmtId="0" fontId="4" fillId="0" borderId="69" xfId="17" applyFont="1" applyBorder="1" applyAlignment="1">
      <alignment horizontal="center"/>
    </xf>
    <xf numFmtId="0" fontId="5" fillId="0" borderId="7" xfId="17" applyFont="1" applyBorder="1" applyAlignment="1">
      <alignment horizontal="left" vertical="center" wrapText="1"/>
    </xf>
    <xf numFmtId="0" fontId="5" fillId="0" borderId="8" xfId="17" applyFont="1" applyBorder="1" applyAlignment="1">
      <alignment horizontal="left" vertical="center" wrapText="1"/>
    </xf>
    <xf numFmtId="0" fontId="5" fillId="0" borderId="73" xfId="17" applyFont="1" applyBorder="1" applyAlignment="1">
      <alignment horizontal="left" vertical="center" wrapText="1"/>
    </xf>
    <xf numFmtId="0" fontId="5" fillId="0" borderId="42" xfId="17" applyFont="1" applyBorder="1" applyAlignment="1">
      <alignment horizontal="left" vertical="center" wrapText="1"/>
    </xf>
    <xf numFmtId="0" fontId="3" fillId="0" borderId="65" xfId="17" applyFont="1" applyFill="1" applyBorder="1" applyAlignment="1">
      <alignment horizontal="left"/>
    </xf>
    <xf numFmtId="0" fontId="3" fillId="0" borderId="66" xfId="17" applyFont="1" applyFill="1" applyBorder="1" applyAlignment="1">
      <alignment horizontal="left"/>
    </xf>
    <xf numFmtId="0" fontId="3" fillId="0" borderId="31" xfId="17" applyFont="1" applyFill="1" applyBorder="1" applyAlignment="1">
      <alignment vertical="top" wrapText="1"/>
    </xf>
    <xf numFmtId="0" fontId="3" fillId="0" borderId="12" xfId="17" applyFont="1" applyFill="1" applyBorder="1" applyAlignment="1">
      <alignment vertical="top" wrapText="1"/>
    </xf>
    <xf numFmtId="0" fontId="3" fillId="0" borderId="12" xfId="17" applyFont="1" applyFill="1" applyBorder="1" applyAlignment="1">
      <alignment horizontal="center" vertical="center" wrapText="1"/>
    </xf>
    <xf numFmtId="0" fontId="3" fillId="0" borderId="13" xfId="17" applyFont="1" applyFill="1" applyBorder="1" applyAlignment="1">
      <alignment horizontal="center" vertical="center" wrapText="1"/>
    </xf>
    <xf numFmtId="0" fontId="3" fillId="0" borderId="17" xfId="17" applyFont="1" applyFill="1" applyBorder="1" applyAlignment="1">
      <alignment horizontal="center" vertical="center" wrapText="1"/>
    </xf>
    <xf numFmtId="0" fontId="3" fillId="0" borderId="0" xfId="17" applyFont="1" applyFill="1" applyBorder="1" applyAlignment="1">
      <alignment horizontal="left" vertical="center" wrapText="1"/>
    </xf>
    <xf numFmtId="0" fontId="5" fillId="0" borderId="0" xfId="17" applyFont="1" applyFill="1" applyBorder="1" applyAlignment="1">
      <alignment horizontal="left" vertical="top" wrapText="1"/>
    </xf>
    <xf numFmtId="0" fontId="3" fillId="0" borderId="0" xfId="17" applyFont="1" applyBorder="1" applyAlignment="1">
      <alignment horizontal="left" wrapText="1"/>
    </xf>
  </cellXfs>
  <cellStyles count="20">
    <cellStyle name="Comma" xfId="1" builtinId="3"/>
    <cellStyle name="Comma 11 2" xfId="13"/>
    <cellStyle name="Comma 5" xfId="8"/>
    <cellStyle name="Currency" xfId="2" builtinId="4"/>
    <cellStyle name="Currency 10" xfId="12"/>
    <cellStyle name="Currency 3" xfId="9"/>
    <cellStyle name="Normal" xfId="0" builtinId="0"/>
    <cellStyle name="Normal 2" xfId="5"/>
    <cellStyle name="Normal 2 10" xfId="11"/>
    <cellStyle name="Normal 2 10 2 2" xfId="10"/>
    <cellStyle name="Normal 2 2" xfId="4"/>
    <cellStyle name="Normal 2 22" xfId="15"/>
    <cellStyle name="Normal 3" xfId="19"/>
    <cellStyle name="Normal 7" xfId="6"/>
    <cellStyle name="Normal 8" xfId="17"/>
    <cellStyle name="Normal 9" xfId="16"/>
    <cellStyle name="Normal_App 2-V" xfId="7"/>
    <cellStyle name="Percent" xfId="3" builtinId="5"/>
    <cellStyle name="Percent 10" xfId="14"/>
    <cellStyle name="Percent 6" xfId="1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gulatory%20and%20Communications/2015%20COS%20Application/3.%20SUBMITTED%20TO%20OEB/2015%20Cost%20of%20Service%20Rate%20Application_FILED/HOBNI_2015_Chapter_2_Appendices_2014042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gulatory%20and%20Communications/2015%20COS%20Application/7.%20SETTLEMENT%20CONFERENCE/TB%202014%20&amp;%202015%20Adjusted/2015%20TB%20settlement%20adj%20FINAL%20Fi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egulatory%20and%20Communications/2015%20COS%20Application/7.%20SETTLEMENT%20CONFERENCE/1.%20WORKING%20FILES/MODELS/HOBNI%20Revenue%20Requirement%202015%20-%20Copy.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Regulatory%20and%20Communications/2015%20COS%20Application/7.%20SETTLEMENT%20CONFERENCE/1.%20WORKING%20FILES%20-%20Final/MODELS/HOBNI%202015_Cost_Allocation_Model_V3.1.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Regulatory%20and%20Communications/2015%20COS%20Application/7.%20SETTLEMENT%20CONFERENCE/1.%20WORKING%20FILES%20-%20Final/MODELS/HOBNI%20Rate%20Design%20Model%2020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row r="16">
          <cell r="E16" t="str">
            <v>EB-2014-0083</v>
          </cell>
        </row>
        <row r="26">
          <cell r="E26">
            <v>2014</v>
          </cell>
        </row>
        <row r="28">
          <cell r="E28">
            <v>2011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Budget 2014-18 P&amp;L GAAP_1"/>
      <sheetName val="Budget 2014 Balance Sheet det_1"/>
      <sheetName val="Other Rev."/>
      <sheetName val=" COP "/>
      <sheetName val="FA adj."/>
      <sheetName val=" OMA "/>
      <sheetName val="2015 TB"/>
      <sheetName val="Settlement Adj"/>
      <sheetName val="FA adj FINAL"/>
      <sheetName val=" FA App 2-BA FINAL"/>
      <sheetName val="2-CM FINAL"/>
      <sheetName val=" 2-BA FINAL"/>
      <sheetName val=" OPEB (2)"/>
      <sheetName val=" OPEB"/>
      <sheetName val=" OPEB - Cap"/>
      <sheetName val=" OPEB - Cap (2)"/>
      <sheetName val="Depr 0.5 y "/>
      <sheetName val="Acctg COS 13-15"/>
      <sheetName val="Reg. WKSHT Adj."/>
      <sheetName val=" Reg.Adjustment Mar 14"/>
      <sheetName val="Acct. Adj."/>
      <sheetName val="FA"/>
      <sheetName val=" Reg.Adjustment Mar 11"/>
      <sheetName val=" Reg.Adjustment"/>
      <sheetName val="COP"/>
      <sheetName val="GEA"/>
      <sheetName val="Deferal and Variances Accounts"/>
      <sheetName val="Reg. WKSHT Adj.Template"/>
      <sheetName val="Sheet2"/>
    </sheetNames>
    <sheetDataSet>
      <sheetData sheetId="0"/>
      <sheetData sheetId="1"/>
      <sheetData sheetId="2"/>
      <sheetData sheetId="3"/>
      <sheetData sheetId="4"/>
      <sheetData sheetId="5"/>
      <sheetData sheetId="6"/>
      <sheetData sheetId="7"/>
      <sheetData sheetId="8">
        <row r="17">
          <cell r="D17">
            <v>18533356.789999999</v>
          </cell>
          <cell r="F17">
            <v>0</v>
          </cell>
          <cell r="G17">
            <v>2345000</v>
          </cell>
          <cell r="K17">
            <v>-1790769.1645</v>
          </cell>
          <cell r="M17">
            <v>0</v>
          </cell>
          <cell r="N17">
            <v>0</v>
          </cell>
          <cell r="O17">
            <v>0</v>
          </cell>
          <cell r="P17">
            <v>0</v>
          </cell>
          <cell r="Q17">
            <v>-490584.27</v>
          </cell>
        </row>
        <row r="18">
          <cell r="D18">
            <v>5555465.0823905794</v>
          </cell>
          <cell r="E18">
            <v>-1249.1161030659891</v>
          </cell>
          <cell r="F18">
            <v>369.21797049794202</v>
          </cell>
          <cell r="G18">
            <v>219740.06387993722</v>
          </cell>
          <cell r="K18">
            <v>-4190792.488540329</v>
          </cell>
          <cell r="M18">
            <v>124.91161030659892</v>
          </cell>
          <cell r="N18">
            <v>224.84089855187804</v>
          </cell>
          <cell r="O18">
            <v>0</v>
          </cell>
          <cell r="P18">
            <v>-47.546358671829331</v>
          </cell>
          <cell r="Q18">
            <v>-781187.35391327692</v>
          </cell>
        </row>
        <row r="19">
          <cell r="D19">
            <v>1780308.9241550558</v>
          </cell>
          <cell r="F19">
            <v>0</v>
          </cell>
          <cell r="G19">
            <v>220384.56703412117</v>
          </cell>
          <cell r="K19">
            <v>-222239</v>
          </cell>
          <cell r="M19">
            <v>0</v>
          </cell>
          <cell r="N19">
            <v>0</v>
          </cell>
          <cell r="O19">
            <v>0</v>
          </cell>
          <cell r="P19">
            <v>0</v>
          </cell>
          <cell r="Q19">
            <v>0</v>
          </cell>
        </row>
        <row r="21">
          <cell r="D21">
            <v>8146891.6399999997</v>
          </cell>
          <cell r="F21">
            <v>0</v>
          </cell>
          <cell r="G21">
            <v>0</v>
          </cell>
          <cell r="K21">
            <v>0</v>
          </cell>
          <cell r="M21">
            <v>0</v>
          </cell>
          <cell r="N21">
            <v>0</v>
          </cell>
          <cell r="O21">
            <v>0</v>
          </cell>
          <cell r="P21">
            <v>0</v>
          </cell>
          <cell r="Q21">
            <v>0</v>
          </cell>
        </row>
        <row r="22">
          <cell r="D22">
            <v>34034894.35935948</v>
          </cell>
          <cell r="E22">
            <v>-3117.3745590949402</v>
          </cell>
          <cell r="F22">
            <v>0</v>
          </cell>
          <cell r="G22">
            <v>1233346.9714202576</v>
          </cell>
          <cell r="H22">
            <v>-183485</v>
          </cell>
          <cell r="K22">
            <v>-12157051.268580684</v>
          </cell>
          <cell r="M22">
            <v>57.72915850175815</v>
          </cell>
          <cell r="N22">
            <v>113.3202000219697</v>
          </cell>
          <cell r="O22">
            <v>11669.611643637334</v>
          </cell>
          <cell r="P22">
            <v>0</v>
          </cell>
          <cell r="Q22">
            <v>-826418.51075449213</v>
          </cell>
          <cell r="R22">
            <v>53485</v>
          </cell>
        </row>
        <row r="23">
          <cell r="D23">
            <v>0</v>
          </cell>
          <cell r="E23">
            <v>0</v>
          </cell>
          <cell r="F23">
            <v>0</v>
          </cell>
          <cell r="G23">
            <v>0</v>
          </cell>
          <cell r="K23">
            <v>0</v>
          </cell>
          <cell r="M23">
            <v>0</v>
          </cell>
          <cell r="N23">
            <v>0</v>
          </cell>
          <cell r="O23">
            <v>0</v>
          </cell>
          <cell r="P23">
            <v>0</v>
          </cell>
        </row>
        <row r="24">
          <cell r="D24">
            <v>15913510.397373561</v>
          </cell>
          <cell r="E24">
            <v>-77.298656119828024</v>
          </cell>
          <cell r="F24">
            <v>2738.0651241743235</v>
          </cell>
          <cell r="G24">
            <v>70263.397781389882</v>
          </cell>
          <cell r="K24">
            <v>-4908913.531311892</v>
          </cell>
          <cell r="M24">
            <v>1.4865126176890004</v>
          </cell>
          <cell r="N24">
            <v>2.9158516731591932</v>
          </cell>
          <cell r="O24">
            <v>22060.467248274588</v>
          </cell>
          <cell r="P24">
            <v>-58.390131134506262</v>
          </cell>
          <cell r="Q24">
            <v>-797236.90803855797</v>
          </cell>
        </row>
        <row r="25">
          <cell r="D25">
            <v>14415164.623162959</v>
          </cell>
          <cell r="E25">
            <v>-3897.186688464998</v>
          </cell>
          <cell r="F25">
            <v>1081.6844548498232</v>
          </cell>
          <cell r="G25">
            <v>1324059.2907036787</v>
          </cell>
          <cell r="H25">
            <v>-69677</v>
          </cell>
          <cell r="K25">
            <v>-8238784.7568504084</v>
          </cell>
          <cell r="M25">
            <v>48.714833605812473</v>
          </cell>
          <cell r="N25">
            <v>96.211796371479636</v>
          </cell>
          <cell r="O25">
            <v>0</v>
          </cell>
          <cell r="P25">
            <v>-12.743198030891511</v>
          </cell>
          <cell r="Q25">
            <v>-216055.83261991851</v>
          </cell>
          <cell r="R25">
            <v>42677</v>
          </cell>
        </row>
        <row r="26">
          <cell r="D26">
            <v>0</v>
          </cell>
          <cell r="E26">
            <v>0</v>
          </cell>
          <cell r="F26">
            <v>0</v>
          </cell>
          <cell r="G26">
            <v>0</v>
          </cell>
          <cell r="K26">
            <v>0</v>
          </cell>
          <cell r="M26">
            <v>0</v>
          </cell>
          <cell r="N26">
            <v>0</v>
          </cell>
          <cell r="O26">
            <v>0</v>
          </cell>
          <cell r="P26">
            <v>0</v>
          </cell>
        </row>
        <row r="27">
          <cell r="D27">
            <v>83824402.089302123</v>
          </cell>
          <cell r="E27">
            <v>-21071.493949546966</v>
          </cell>
          <cell r="F27">
            <v>83577.88917729567</v>
          </cell>
          <cell r="G27">
            <v>7223008.4915163498</v>
          </cell>
          <cell r="H27">
            <v>-494892</v>
          </cell>
          <cell r="K27">
            <v>-28753249.158621386</v>
          </cell>
          <cell r="M27">
            <v>250.8511184469877</v>
          </cell>
          <cell r="N27">
            <v>495.72959121666617</v>
          </cell>
          <cell r="O27">
            <v>23158.89940444833</v>
          </cell>
          <cell r="P27">
            <v>-1057.426538306406</v>
          </cell>
          <cell r="Q27">
            <v>-1617775.4100235745</v>
          </cell>
          <cell r="R27">
            <v>480931</v>
          </cell>
        </row>
        <row r="28">
          <cell r="D28">
            <v>37190087.340110868</v>
          </cell>
          <cell r="E28">
            <v>-10505.808263298539</v>
          </cell>
          <cell r="F28">
            <v>78573.177633913379</v>
          </cell>
          <cell r="G28">
            <v>3552719.2565766298</v>
          </cell>
          <cell r="H28">
            <v>-1225941</v>
          </cell>
          <cell r="K28">
            <v>-5139598.5027336264</v>
          </cell>
          <cell r="M28">
            <v>105.05808263298539</v>
          </cell>
          <cell r="N28">
            <v>208.01500361331105</v>
          </cell>
          <cell r="O28">
            <v>21305.355235227755</v>
          </cell>
          <cell r="P28">
            <v>-845.0763025867434</v>
          </cell>
          <cell r="Q28">
            <v>-689807.18026675028</v>
          </cell>
          <cell r="R28">
            <v>897868</v>
          </cell>
        </row>
        <row r="29">
          <cell r="D29">
            <v>43669275.817832783</v>
          </cell>
          <cell r="E29">
            <v>-13622.586011480331</v>
          </cell>
          <cell r="F29">
            <v>22781.804978171251</v>
          </cell>
          <cell r="G29">
            <v>4769793.0489410898</v>
          </cell>
          <cell r="H29">
            <v>-22005</v>
          </cell>
          <cell r="K29">
            <v>-5452003.4670141423</v>
          </cell>
          <cell r="M29">
            <v>136.22586011480331</v>
          </cell>
          <cell r="N29">
            <v>269.72720302731051</v>
          </cell>
          <cell r="O29">
            <v>61633.77028156758</v>
          </cell>
          <cell r="P29">
            <v>-235.37721197874481</v>
          </cell>
          <cell r="Q29">
            <v>-757120.74403370381</v>
          </cell>
          <cell r="R29">
            <v>15025</v>
          </cell>
        </row>
        <row r="30">
          <cell r="D30">
            <v>302322576.40819824</v>
          </cell>
          <cell r="E30">
            <v>-40891.659336162651</v>
          </cell>
          <cell r="F30">
            <v>53700.728013509688</v>
          </cell>
          <cell r="G30">
            <v>13899599.683137599</v>
          </cell>
          <cell r="H30">
            <v>-142060</v>
          </cell>
          <cell r="K30">
            <v>-148378549.04206339</v>
          </cell>
          <cell r="M30">
            <v>584.16656194518077</v>
          </cell>
          <cell r="N30">
            <v>1151.6426506919277</v>
          </cell>
          <cell r="O30">
            <v>103087.47836764198</v>
          </cell>
          <cell r="P30">
            <v>-805.82138549204501</v>
          </cell>
          <cell r="Q30">
            <v>-6599472.030609766</v>
          </cell>
          <cell r="R30">
            <v>121119</v>
          </cell>
        </row>
        <row r="31">
          <cell r="D31">
            <v>119665437.88937631</v>
          </cell>
          <cell r="E31">
            <v>-15564.091533668006</v>
          </cell>
          <cell r="F31">
            <v>28169.968299397035</v>
          </cell>
          <cell r="G31">
            <v>5583798.6317546004</v>
          </cell>
          <cell r="H31">
            <v>-427580</v>
          </cell>
          <cell r="K31">
            <v>-53340169.493067794</v>
          </cell>
          <cell r="M31">
            <v>194.55114417085008</v>
          </cell>
          <cell r="N31">
            <v>384.2385097374289</v>
          </cell>
          <cell r="O31">
            <v>48560.437094563065</v>
          </cell>
          <cell r="P31">
            <v>-354.6127251182084</v>
          </cell>
          <cell r="Q31">
            <v>-2030777.8064803181</v>
          </cell>
          <cell r="R31">
            <v>301935</v>
          </cell>
        </row>
        <row r="32">
          <cell r="D32">
            <v>30313696.298441198</v>
          </cell>
          <cell r="E32">
            <v>-4077.7662260893817</v>
          </cell>
          <cell r="F32">
            <v>27048.859694222872</v>
          </cell>
          <cell r="G32">
            <v>1363392.6783817902</v>
          </cell>
          <cell r="K32">
            <v>-14192663.02848061</v>
          </cell>
          <cell r="M32">
            <v>40.77766226089382</v>
          </cell>
          <cell r="N32">
            <v>80.739771276569755</v>
          </cell>
          <cell r="O32">
            <v>2248.7346628953537</v>
          </cell>
          <cell r="P32">
            <v>-274.82911586954953</v>
          </cell>
          <cell r="Q32">
            <v>-407583.31482283637</v>
          </cell>
        </row>
        <row r="33">
          <cell r="D33">
            <v>0</v>
          </cell>
          <cell r="E33">
            <v>0</v>
          </cell>
          <cell r="K33">
            <v>0</v>
          </cell>
          <cell r="M33">
            <v>0</v>
          </cell>
          <cell r="N33">
            <v>0</v>
          </cell>
        </row>
        <row r="34">
          <cell r="D34">
            <v>46791969.132388167</v>
          </cell>
          <cell r="E34">
            <v>-4490.0947655188766</v>
          </cell>
          <cell r="F34">
            <v>18943.903049610908</v>
          </cell>
          <cell r="G34">
            <v>2290936.0018402324</v>
          </cell>
          <cell r="H34">
            <v>-398141</v>
          </cell>
          <cell r="K34">
            <v>-21838558.742359016</v>
          </cell>
          <cell r="M34">
            <v>149.66982551729589</v>
          </cell>
          <cell r="N34">
            <v>289.36166266677202</v>
          </cell>
          <cell r="O34">
            <v>8949.4203987835917</v>
          </cell>
          <cell r="P34">
            <v>-639.40879051781621</v>
          </cell>
          <cell r="Q34">
            <v>-2393012.2361284122</v>
          </cell>
          <cell r="R34">
            <v>278141</v>
          </cell>
        </row>
        <row r="35">
          <cell r="D35">
            <v>0</v>
          </cell>
          <cell r="E35">
            <v>0</v>
          </cell>
          <cell r="F35">
            <v>0</v>
          </cell>
          <cell r="G35">
            <v>0</v>
          </cell>
          <cell r="K35">
            <v>0</v>
          </cell>
          <cell r="M35">
            <v>0</v>
          </cell>
          <cell r="N35">
            <v>0</v>
          </cell>
          <cell r="O35">
            <v>0</v>
          </cell>
          <cell r="P35">
            <v>0</v>
          </cell>
        </row>
        <row r="36">
          <cell r="D36">
            <v>310348.34999999998</v>
          </cell>
          <cell r="E36">
            <v>0</v>
          </cell>
          <cell r="F36">
            <v>0</v>
          </cell>
          <cell r="G36">
            <v>0</v>
          </cell>
          <cell r="K36">
            <v>-95296.09133333333</v>
          </cell>
          <cell r="M36">
            <v>0</v>
          </cell>
          <cell r="N36">
            <v>0</v>
          </cell>
          <cell r="O36">
            <v>0</v>
          </cell>
          <cell r="P36">
            <v>0</v>
          </cell>
          <cell r="Q36">
            <v>-12288.7</v>
          </cell>
        </row>
        <row r="37">
          <cell r="D37">
            <v>0</v>
          </cell>
          <cell r="E37">
            <v>0</v>
          </cell>
          <cell r="F37">
            <v>0</v>
          </cell>
          <cell r="G37">
            <v>0</v>
          </cell>
          <cell r="K37">
            <v>0</v>
          </cell>
          <cell r="M37">
            <v>0</v>
          </cell>
          <cell r="N37">
            <v>0</v>
          </cell>
          <cell r="O37">
            <v>0</v>
          </cell>
          <cell r="P37">
            <v>0</v>
          </cell>
        </row>
        <row r="38">
          <cell r="D38">
            <v>2212138.9077414498</v>
          </cell>
          <cell r="E38">
            <v>-698.98225855019189</v>
          </cell>
          <cell r="F38">
            <v>0</v>
          </cell>
          <cell r="G38">
            <v>243900</v>
          </cell>
          <cell r="K38">
            <v>-1720591.8033870724</v>
          </cell>
          <cell r="M38">
            <v>34.949112927509596</v>
          </cell>
          <cell r="N38">
            <v>66.403314562268221</v>
          </cell>
          <cell r="O38">
            <v>0</v>
          </cell>
          <cell r="P38">
            <v>0</v>
          </cell>
          <cell r="Q38">
            <v>-103610.19</v>
          </cell>
        </row>
        <row r="39">
          <cell r="D39">
            <v>0</v>
          </cell>
          <cell r="E39">
            <v>0</v>
          </cell>
          <cell r="F39">
            <v>0</v>
          </cell>
          <cell r="K39">
            <v>0</v>
          </cell>
          <cell r="M39">
            <v>0</v>
          </cell>
          <cell r="N39">
            <v>0</v>
          </cell>
          <cell r="O39">
            <v>0</v>
          </cell>
          <cell r="P39">
            <v>0</v>
          </cell>
        </row>
        <row r="40">
          <cell r="D40">
            <v>4998044.5147964871</v>
          </cell>
          <cell r="E40">
            <v>-416.21667555407021</v>
          </cell>
          <cell r="F40">
            <v>0</v>
          </cell>
          <cell r="G40">
            <v>148418.81507220288</v>
          </cell>
          <cell r="K40">
            <v>-4414202.1011852399</v>
          </cell>
          <cell r="M40">
            <v>41.621667555407022</v>
          </cell>
          <cell r="N40">
            <v>74.919001599732638</v>
          </cell>
          <cell r="O40">
            <v>0</v>
          </cell>
          <cell r="P40">
            <v>0</v>
          </cell>
          <cell r="Q40">
            <v>-387443.10219837143</v>
          </cell>
        </row>
        <row r="41">
          <cell r="D41">
            <v>0</v>
          </cell>
          <cell r="E41">
            <v>0</v>
          </cell>
          <cell r="F41">
            <v>0</v>
          </cell>
          <cell r="K41">
            <v>0</v>
          </cell>
          <cell r="M41">
            <v>0</v>
          </cell>
          <cell r="N41">
            <v>0</v>
          </cell>
          <cell r="O41">
            <v>0</v>
          </cell>
          <cell r="P41">
            <v>0</v>
          </cell>
        </row>
        <row r="42">
          <cell r="D42">
            <v>0</v>
          </cell>
          <cell r="E42">
            <v>0</v>
          </cell>
          <cell r="F42">
            <v>0</v>
          </cell>
          <cell r="K42">
            <v>0</v>
          </cell>
          <cell r="M42">
            <v>0</v>
          </cell>
          <cell r="N42">
            <v>0</v>
          </cell>
          <cell r="O42">
            <v>0</v>
          </cell>
          <cell r="P42">
            <v>0</v>
          </cell>
        </row>
        <row r="43">
          <cell r="D43">
            <v>15610507.720651561</v>
          </cell>
          <cell r="E43">
            <v>-3996.1627126305425</v>
          </cell>
          <cell r="F43">
            <v>3465.5695011288235</v>
          </cell>
          <cell r="G43">
            <v>2392578.3860728899</v>
          </cell>
          <cell r="K43">
            <v>-8597709.6307328641</v>
          </cell>
          <cell r="M43">
            <v>199.80813563152714</v>
          </cell>
          <cell r="N43">
            <v>379.63545769990156</v>
          </cell>
          <cell r="O43">
            <v>0</v>
          </cell>
          <cell r="P43">
            <v>-406.48836844044189</v>
          </cell>
          <cell r="Q43">
            <v>-1203671.0313599363</v>
          </cell>
        </row>
        <row r="44">
          <cell r="D44">
            <v>368262.18</v>
          </cell>
          <cell r="E44">
            <v>0</v>
          </cell>
          <cell r="F44">
            <v>0</v>
          </cell>
          <cell r="G44">
            <v>0</v>
          </cell>
          <cell r="K44">
            <v>-239531.04057692306</v>
          </cell>
          <cell r="M44">
            <v>0</v>
          </cell>
          <cell r="N44">
            <v>0</v>
          </cell>
          <cell r="O44">
            <v>0</v>
          </cell>
          <cell r="P44">
            <v>0</v>
          </cell>
          <cell r="Q44">
            <v>-36472.590000000004</v>
          </cell>
        </row>
        <row r="45">
          <cell r="D45">
            <v>3667215.2630913425</v>
          </cell>
          <cell r="E45">
            <v>-595.89476704817412</v>
          </cell>
          <cell r="F45">
            <v>0</v>
          </cell>
          <cell r="G45">
            <v>169514.85796688765</v>
          </cell>
          <cell r="K45">
            <v>-2817549.3288687286</v>
          </cell>
          <cell r="M45">
            <v>29.794738352408707</v>
          </cell>
          <cell r="N45">
            <v>56.610002869576547</v>
          </cell>
          <cell r="O45">
            <v>0</v>
          </cell>
          <cell r="P45">
            <v>0</v>
          </cell>
          <cell r="Q45">
            <v>-192090.81531581655</v>
          </cell>
        </row>
        <row r="46">
          <cell r="D46">
            <v>0</v>
          </cell>
          <cell r="E46">
            <v>0</v>
          </cell>
          <cell r="F46">
            <v>0</v>
          </cell>
          <cell r="G46">
            <v>0</v>
          </cell>
          <cell r="K46">
            <v>0</v>
          </cell>
          <cell r="M46">
            <v>0</v>
          </cell>
          <cell r="N46">
            <v>0</v>
          </cell>
          <cell r="O46">
            <v>0</v>
          </cell>
          <cell r="P46">
            <v>0</v>
          </cell>
        </row>
        <row r="47">
          <cell r="D47">
            <v>37250.04</v>
          </cell>
          <cell r="E47">
            <v>0</v>
          </cell>
          <cell r="F47">
            <v>0</v>
          </cell>
          <cell r="G47">
            <v>0</v>
          </cell>
          <cell r="K47">
            <v>-37250.077857142853</v>
          </cell>
          <cell r="M47">
            <v>0</v>
          </cell>
          <cell r="N47">
            <v>0</v>
          </cell>
          <cell r="O47">
            <v>0</v>
          </cell>
          <cell r="P47">
            <v>0</v>
          </cell>
        </row>
        <row r="48">
          <cell r="D48">
            <v>1675388.83</v>
          </cell>
          <cell r="E48">
            <v>0</v>
          </cell>
          <cell r="F48">
            <v>716.47692200047027</v>
          </cell>
          <cell r="G48">
            <v>0</v>
          </cell>
          <cell r="K48">
            <v>-646288.897</v>
          </cell>
          <cell r="M48">
            <v>0</v>
          </cell>
          <cell r="N48">
            <v>0</v>
          </cell>
          <cell r="O48">
            <v>0</v>
          </cell>
          <cell r="P48">
            <v>-35.823846100023516</v>
          </cell>
          <cell r="Q48">
            <v>-128408.56</v>
          </cell>
        </row>
        <row r="49">
          <cell r="D49">
            <v>0</v>
          </cell>
          <cell r="E49">
            <v>0</v>
          </cell>
          <cell r="G49">
            <v>0</v>
          </cell>
          <cell r="K49">
            <v>0</v>
          </cell>
          <cell r="M49">
            <v>0</v>
          </cell>
          <cell r="N49">
            <v>0</v>
          </cell>
          <cell r="O49">
            <v>0</v>
          </cell>
        </row>
        <row r="50">
          <cell r="D50">
            <v>154649.57</v>
          </cell>
          <cell r="E50">
            <v>0</v>
          </cell>
          <cell r="F50">
            <v>0</v>
          </cell>
          <cell r="G50">
            <v>0</v>
          </cell>
          <cell r="K50">
            <v>-130943.81999999999</v>
          </cell>
          <cell r="M50">
            <v>0</v>
          </cell>
          <cell r="N50">
            <v>0</v>
          </cell>
          <cell r="O50">
            <v>0</v>
          </cell>
          <cell r="P50">
            <v>0</v>
          </cell>
          <cell r="Q50">
            <v>-14853.03</v>
          </cell>
        </row>
        <row r="51">
          <cell r="D51">
            <v>0</v>
          </cell>
          <cell r="E51">
            <v>0</v>
          </cell>
          <cell r="F51">
            <v>0</v>
          </cell>
          <cell r="G51">
            <v>0</v>
          </cell>
          <cell r="K51">
            <v>0</v>
          </cell>
          <cell r="M51">
            <v>0</v>
          </cell>
          <cell r="N51">
            <v>0</v>
          </cell>
          <cell r="O51">
            <v>0</v>
          </cell>
          <cell r="P51">
            <v>0</v>
          </cell>
          <cell r="Q51">
            <v>0</v>
          </cell>
        </row>
        <row r="52">
          <cell r="D52">
            <v>0</v>
          </cell>
          <cell r="E52">
            <v>0</v>
          </cell>
          <cell r="F52">
            <v>0</v>
          </cell>
          <cell r="G52">
            <v>0</v>
          </cell>
          <cell r="K52">
            <v>0</v>
          </cell>
          <cell r="M52">
            <v>0</v>
          </cell>
          <cell r="N52">
            <v>0</v>
          </cell>
          <cell r="O52">
            <v>0</v>
          </cell>
          <cell r="P52">
            <v>0</v>
          </cell>
          <cell r="Q52">
            <v>0</v>
          </cell>
        </row>
        <row r="53">
          <cell r="D53">
            <v>6212712.7512264168</v>
          </cell>
          <cell r="E53">
            <v>-306.34710752158645</v>
          </cell>
          <cell r="F53">
            <v>1977.6551812279256</v>
          </cell>
          <cell r="G53">
            <v>179644.67114257757</v>
          </cell>
          <cell r="K53">
            <v>-4297990.3042260259</v>
          </cell>
          <cell r="M53">
            <v>10.211570250719548</v>
          </cell>
          <cell r="N53">
            <v>19.742369151391127</v>
          </cell>
          <cell r="O53">
            <v>0</v>
          </cell>
          <cell r="P53">
            <v>-151.32611780185582</v>
          </cell>
          <cell r="Q53">
            <v>-226727.66173965158</v>
          </cell>
        </row>
        <row r="54">
          <cell r="D54">
            <v>0</v>
          </cell>
          <cell r="E54">
            <v>0</v>
          </cell>
          <cell r="F54">
            <v>0</v>
          </cell>
          <cell r="G54">
            <v>0</v>
          </cell>
          <cell r="K54">
            <v>0</v>
          </cell>
          <cell r="M54">
            <v>0</v>
          </cell>
          <cell r="N54">
            <v>0</v>
          </cell>
          <cell r="O54">
            <v>0</v>
          </cell>
          <cell r="P54">
            <v>0</v>
          </cell>
          <cell r="Q54">
            <v>0</v>
          </cell>
        </row>
        <row r="55">
          <cell r="D55">
            <v>0</v>
          </cell>
          <cell r="E55">
            <v>0</v>
          </cell>
          <cell r="F55">
            <v>0</v>
          </cell>
          <cell r="G55">
            <v>0</v>
          </cell>
          <cell r="K55">
            <v>0</v>
          </cell>
          <cell r="M55">
            <v>0</v>
          </cell>
          <cell r="N55">
            <v>0</v>
          </cell>
          <cell r="O55">
            <v>0</v>
          </cell>
          <cell r="P55">
            <v>0</v>
          </cell>
          <cell r="Q55">
            <v>0</v>
          </cell>
        </row>
        <row r="56">
          <cell r="D56">
            <v>-173416248.81288618</v>
          </cell>
          <cell r="E56">
            <v>44578.079613815084</v>
          </cell>
          <cell r="F56">
            <v>0</v>
          </cell>
          <cell r="G56">
            <v>-14704657.180890001</v>
          </cell>
          <cell r="K56">
            <v>35996179.000491232</v>
          </cell>
          <cell r="M56">
            <v>-636.82970876878687</v>
          </cell>
          <cell r="N56">
            <v>-1255.4642830013227</v>
          </cell>
          <cell r="O56">
            <v>-158674.17433703959</v>
          </cell>
          <cell r="P56">
            <v>0</v>
          </cell>
          <cell r="Q56">
            <v>4535563.42</v>
          </cell>
        </row>
        <row r="58">
          <cell r="D58">
            <v>3834177.26</v>
          </cell>
          <cell r="E58">
            <v>0</v>
          </cell>
          <cell r="F58">
            <v>0</v>
          </cell>
          <cell r="G58">
            <v>0</v>
          </cell>
          <cell r="K58">
            <v>0</v>
          </cell>
          <cell r="M58">
            <v>0</v>
          </cell>
          <cell r="N58">
            <v>0</v>
          </cell>
          <cell r="O58">
            <v>0</v>
          </cell>
          <cell r="P58">
            <v>0</v>
          </cell>
          <cell r="Q58">
            <v>0</v>
          </cell>
        </row>
        <row r="67">
          <cell r="R67">
            <v>1203498.0761350454</v>
          </cell>
        </row>
        <row r="68">
          <cell r="R68">
            <v>36472.590000000004</v>
          </cell>
        </row>
        <row r="69">
          <cell r="R69">
            <v>192004.41057459457</v>
          </cell>
        </row>
      </sheetData>
      <sheetData sheetId="9">
        <row r="17">
          <cell r="E17">
            <v>2345000</v>
          </cell>
          <cell r="J17">
            <v>-490584.27</v>
          </cell>
        </row>
        <row r="18">
          <cell r="E18">
            <v>218860.16574736917</v>
          </cell>
          <cell r="J18">
            <v>-780885.14776309032</v>
          </cell>
        </row>
        <row r="19">
          <cell r="E19">
            <v>220384.56703412117</v>
          </cell>
          <cell r="J19">
            <v>0</v>
          </cell>
        </row>
        <row r="20">
          <cell r="E20">
            <v>0</v>
          </cell>
          <cell r="J20">
            <v>0</v>
          </cell>
        </row>
        <row r="22">
          <cell r="E22">
            <v>1230229.5968611627</v>
          </cell>
          <cell r="J22">
            <v>-814577.84975233104</v>
          </cell>
        </row>
        <row r="23">
          <cell r="E23">
            <v>0</v>
          </cell>
          <cell r="J23">
            <v>0</v>
          </cell>
        </row>
        <row r="24">
          <cell r="E24">
            <v>72924.16424944438</v>
          </cell>
          <cell r="J24">
            <v>-775230.42855712713</v>
          </cell>
        </row>
        <row r="25">
          <cell r="E25">
            <v>1321243.7884700636</v>
          </cell>
          <cell r="J25">
            <v>-215923.64918797213</v>
          </cell>
        </row>
        <row r="26">
          <cell r="E26">
            <v>0</v>
          </cell>
          <cell r="J26">
            <v>0</v>
          </cell>
        </row>
        <row r="27">
          <cell r="E27">
            <v>7285514.8867440987</v>
          </cell>
          <cell r="J27">
            <v>-1594927.3564477689</v>
          </cell>
        </row>
        <row r="28">
          <cell r="E28">
            <v>3620786.6259472445</v>
          </cell>
          <cell r="J28">
            <v>-669033.82824786298</v>
          </cell>
        </row>
        <row r="29">
          <cell r="E29">
            <v>4778952.2679077806</v>
          </cell>
          <cell r="J29">
            <v>-695316.39790097286</v>
          </cell>
        </row>
        <row r="30">
          <cell r="E30">
            <v>13912408.751814947</v>
          </cell>
          <cell r="J30">
            <v>-6495454.564414979</v>
          </cell>
        </row>
        <row r="31">
          <cell r="E31">
            <v>5596404.5085203294</v>
          </cell>
          <cell r="J31">
            <v>-1981993.1924569649</v>
          </cell>
        </row>
        <row r="32">
          <cell r="E32">
            <v>1386363.7718499238</v>
          </cell>
          <cell r="J32">
            <v>-405487.89184227306</v>
          </cell>
        </row>
        <row r="33">
          <cell r="E33">
            <v>0</v>
          </cell>
          <cell r="J33">
            <v>0</v>
          </cell>
        </row>
        <row r="34">
          <cell r="E34">
            <v>2305389.8101243246</v>
          </cell>
          <cell r="J34">
            <v>-2384263.1930319625</v>
          </cell>
        </row>
        <row r="35">
          <cell r="E35">
            <v>0</v>
          </cell>
          <cell r="J35">
            <v>0</v>
          </cell>
        </row>
        <row r="36">
          <cell r="E36">
            <v>0</v>
          </cell>
          <cell r="J36">
            <v>-12288.7</v>
          </cell>
        </row>
        <row r="37">
          <cell r="E37">
            <v>0</v>
          </cell>
          <cell r="J37">
            <v>0</v>
          </cell>
        </row>
        <row r="38">
          <cell r="E38">
            <v>243201.01774144982</v>
          </cell>
          <cell r="J38">
            <v>-103508.83757251022</v>
          </cell>
        </row>
        <row r="39">
          <cell r="E39">
            <v>0</v>
          </cell>
          <cell r="J39">
            <v>0</v>
          </cell>
        </row>
        <row r="40">
          <cell r="E40">
            <v>148002.5983966488</v>
          </cell>
          <cell r="J40">
            <v>-387326.5615292163</v>
          </cell>
        </row>
        <row r="41">
          <cell r="E41">
            <v>0</v>
          </cell>
          <cell r="J41">
            <v>0</v>
          </cell>
        </row>
        <row r="42">
          <cell r="E42">
            <v>0</v>
          </cell>
          <cell r="J42">
            <v>0</v>
          </cell>
        </row>
        <row r="43">
          <cell r="E43">
            <v>2392047.7928613881</v>
          </cell>
          <cell r="J43">
            <v>-1203498.0761350454</v>
          </cell>
        </row>
        <row r="44">
          <cell r="E44">
            <v>0</v>
          </cell>
          <cell r="J44">
            <v>-36472.590000000004</v>
          </cell>
        </row>
        <row r="45">
          <cell r="E45">
            <v>168918.96319983946</v>
          </cell>
          <cell r="J45">
            <v>-192004.41057459457</v>
          </cell>
        </row>
        <row r="46">
          <cell r="E46">
            <v>0</v>
          </cell>
          <cell r="J46">
            <v>0</v>
          </cell>
        </row>
        <row r="47">
          <cell r="E47">
            <v>0</v>
          </cell>
          <cell r="J47">
            <v>0</v>
          </cell>
        </row>
        <row r="48">
          <cell r="E48">
            <v>716.47692200047027</v>
          </cell>
          <cell r="J48">
            <v>-128444.38384610003</v>
          </cell>
        </row>
        <row r="49">
          <cell r="E49">
            <v>0</v>
          </cell>
          <cell r="J49">
            <v>0</v>
          </cell>
        </row>
        <row r="50">
          <cell r="E50">
            <v>0</v>
          </cell>
          <cell r="J50">
            <v>-14853.03</v>
          </cell>
        </row>
        <row r="51">
          <cell r="E51">
            <v>0</v>
          </cell>
          <cell r="J51">
            <v>0</v>
          </cell>
        </row>
        <row r="52">
          <cell r="E52">
            <v>0</v>
          </cell>
          <cell r="J52">
            <v>0</v>
          </cell>
        </row>
        <row r="53">
          <cell r="E53">
            <v>181315.97921628391</v>
          </cell>
          <cell r="J53">
            <v>-226849.03391805134</v>
          </cell>
        </row>
        <row r="54">
          <cell r="E54">
            <v>0</v>
          </cell>
          <cell r="J54">
            <v>0</v>
          </cell>
        </row>
        <row r="55">
          <cell r="E55">
            <v>0</v>
          </cell>
          <cell r="J55">
            <v>0</v>
          </cell>
        </row>
        <row r="56">
          <cell r="E56">
            <v>-14660079.101276185</v>
          </cell>
          <cell r="J56">
            <v>4374996.9516711896</v>
          </cell>
        </row>
        <row r="57">
          <cell r="E57">
            <v>0</v>
          </cell>
          <cell r="J57">
            <v>0</v>
          </cell>
        </row>
        <row r="58">
          <cell r="E58">
            <v>0</v>
          </cell>
          <cell r="J58">
            <v>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Notes"/>
      <sheetName val="FA Continuity 2009"/>
      <sheetName val="FA Continuity 2010"/>
      <sheetName val="FA Continuity 2011"/>
      <sheetName val="FA Continuity 2012"/>
      <sheetName val="FA Continuity 2013"/>
      <sheetName val="FA Continuity 2014"/>
      <sheetName val="FA Continuity 2015"/>
      <sheetName val="Trial Balance"/>
      <sheetName val="Summarized Financial Statements"/>
      <sheetName val="2009 Balance Sheet"/>
      <sheetName val="2009 Income Statement"/>
      <sheetName val="2010 Balance Sheet"/>
      <sheetName val="2010 Income Statement"/>
      <sheetName val="2011 Balance Sheet"/>
      <sheetName val="2011 Income Statement"/>
      <sheetName val="2012 Balance Sheet"/>
      <sheetName val="2012 Income Statement"/>
      <sheetName val="2013 Balance Sheet"/>
      <sheetName val="2013 Income Statement"/>
      <sheetName val="2014 Balance Sheet"/>
      <sheetName val="2014 Income Statement"/>
      <sheetName val="2015 Balance Sheet"/>
      <sheetName val="2015 Income Statement"/>
      <sheetName val="Return on Capital"/>
      <sheetName val="Debt &amp; Capital Structure"/>
      <sheetName val="Tax rates"/>
      <sheetName val="CCA Continuity 2014"/>
      <sheetName val="CCA Continuity 2015"/>
      <sheetName val="Reserves Continuity"/>
      <sheetName val="Corporation Loss Continuity"/>
      <sheetName val="Tax Adjustments 2014"/>
      <sheetName val="Tax Adjustments 2015"/>
      <sheetName val="Capital Tax &amp; Expense Schedules"/>
      <sheetName val="2015 Rev Deficiency"/>
      <sheetName val="Revenue Requireme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93">
          <cell r="C93">
            <v>-222649.96233236531</v>
          </cell>
        </row>
        <row r="94">
          <cell r="C94">
            <v>-2082067.2551603192</v>
          </cell>
        </row>
        <row r="95">
          <cell r="C95">
            <v>-245222.64285134381</v>
          </cell>
        </row>
        <row r="96">
          <cell r="C96">
            <v>-15449.506600304234</v>
          </cell>
        </row>
        <row r="97">
          <cell r="C97">
            <v>0</v>
          </cell>
        </row>
        <row r="98">
          <cell r="C98">
            <v>-79601.770104962561</v>
          </cell>
        </row>
        <row r="99">
          <cell r="C99">
            <v>0</v>
          </cell>
        </row>
        <row r="100">
          <cell r="C100">
            <v>-129272.30004</v>
          </cell>
        </row>
        <row r="101">
          <cell r="C101">
            <v>-85466.019198706359</v>
          </cell>
        </row>
        <row r="102">
          <cell r="C102">
            <v>0</v>
          </cell>
        </row>
        <row r="103">
          <cell r="C103">
            <v>-82040.219914763016</v>
          </cell>
        </row>
        <row r="104">
          <cell r="C104">
            <v>-127946.03934774672</v>
          </cell>
        </row>
        <row r="105">
          <cell r="C105">
            <v>0</v>
          </cell>
        </row>
        <row r="106">
          <cell r="C106">
            <v>0</v>
          </cell>
        </row>
        <row r="107">
          <cell r="C107">
            <v>-80098.024036940289</v>
          </cell>
        </row>
        <row r="108">
          <cell r="C108">
            <v>0</v>
          </cell>
        </row>
        <row r="109">
          <cell r="C109">
            <v>-864363.09675041819</v>
          </cell>
        </row>
        <row r="110">
          <cell r="C110">
            <v>-637440.47637985775</v>
          </cell>
        </row>
        <row r="111">
          <cell r="C111">
            <v>0</v>
          </cell>
        </row>
        <row r="112">
          <cell r="C112">
            <v>-255166.08140799211</v>
          </cell>
        </row>
        <row r="113">
          <cell r="C113">
            <v>0</v>
          </cell>
        </row>
        <row r="114">
          <cell r="C114">
            <v>-42500.000039999999</v>
          </cell>
        </row>
        <row r="115">
          <cell r="C115">
            <v>0</v>
          </cell>
        </row>
        <row r="119">
          <cell r="C119">
            <v>-100636.14774062659</v>
          </cell>
        </row>
        <row r="120">
          <cell r="C120">
            <v>-10120.824287916121</v>
          </cell>
        </row>
        <row r="121">
          <cell r="C121">
            <v>-106488.69359568343</v>
          </cell>
        </row>
        <row r="122">
          <cell r="C122">
            <v>-216765.27649030709</v>
          </cell>
        </row>
        <row r="123">
          <cell r="C123">
            <v>-476467.58307983563</v>
          </cell>
        </row>
        <row r="124">
          <cell r="C124">
            <v>-886494.50173869962</v>
          </cell>
        </row>
        <row r="125">
          <cell r="C125">
            <v>-161226.06629773823</v>
          </cell>
        </row>
        <row r="126">
          <cell r="C126">
            <v>-250456.06211285648</v>
          </cell>
        </row>
        <row r="127">
          <cell r="C127">
            <v>-161293.99685766455</v>
          </cell>
        </row>
        <row r="128">
          <cell r="C128">
            <v>-1906363.5721699512</v>
          </cell>
        </row>
        <row r="129">
          <cell r="C129">
            <v>-828526.73020242632</v>
          </cell>
        </row>
        <row r="130">
          <cell r="C130">
            <v>-233275.46458190345</v>
          </cell>
        </row>
        <row r="131">
          <cell r="C131">
            <v>0</v>
          </cell>
        </row>
        <row r="132">
          <cell r="C132">
            <v>0</v>
          </cell>
        </row>
        <row r="133">
          <cell r="C133">
            <v>0</v>
          </cell>
        </row>
        <row r="134">
          <cell r="C134">
            <v>-211590.4649570834</v>
          </cell>
        </row>
        <row r="135">
          <cell r="C135">
            <v>0</v>
          </cell>
        </row>
        <row r="136">
          <cell r="C136">
            <v>0</v>
          </cell>
        </row>
        <row r="154">
          <cell r="C154">
            <v>-6054130.3453559289</v>
          </cell>
        </row>
        <row r="162">
          <cell r="C162">
            <v>-813263.43188429321</v>
          </cell>
        </row>
        <row r="191">
          <cell r="C191">
            <v>-7843514.6721460298</v>
          </cell>
        </row>
        <row r="224">
          <cell r="C224">
            <v>-88465</v>
          </cell>
        </row>
      </sheetData>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Instructions"/>
      <sheetName val="I1 Intro"/>
      <sheetName val="I2 LDC class"/>
      <sheetName val="I3 TB Data"/>
      <sheetName val="I4 BO ASSETS"/>
      <sheetName val="I5.1 Misc Data"/>
      <sheetName val="I5.2 Weighting Factors"/>
      <sheetName val="I6.1 Revenue"/>
      <sheetName val="I6.2 Customer Data"/>
      <sheetName val="I7.1 Meter Capital"/>
      <sheetName val="I7.2 Meter Reading"/>
      <sheetName val="I8 Demand Data"/>
      <sheetName val="I9 Direct Allocation"/>
      <sheetName val="O1 Revenue to cost|RR"/>
      <sheetName val="O2 Fixed Charge|Floor|Ceiling"/>
      <sheetName val="O2.1 Line Tran PLCC Adj"/>
      <sheetName val="O2.2 Primary Cost PLCC Adj"/>
      <sheetName val="O2.3 Secondary Cost PLCC Adj"/>
      <sheetName val="O3.1 Line Tran Unit Cost"/>
      <sheetName val="O3.2 Substat Tran Unit Cost "/>
      <sheetName val="O3.3 Primary Cost Pool"/>
      <sheetName val="O3.4 Secondary Cost Pool"/>
      <sheetName val="O3.5 USL Metering Credit"/>
      <sheetName val="O3.6 MicroFIT Charge"/>
      <sheetName val="O4 Summary by Class &amp; Accounts"/>
      <sheetName val="O5 Details by Class &amp; Accounts"/>
      <sheetName val="O6 Source Data for E2"/>
      <sheetName val="O7 Amortization"/>
      <sheetName val="E1 Categorization"/>
      <sheetName val="E2 Allocators"/>
      <sheetName val="E3 PLCC"/>
      <sheetName val="E4 TB Allocation Details"/>
      <sheetName val="E5 Reconciliation"/>
      <sheetName val="Click here if completed"/>
    </sheetNames>
    <sheetDataSet>
      <sheetData sheetId="0"/>
      <sheetData sheetId="1"/>
      <sheetData sheetId="2">
        <row r="28">
          <cell r="C28" t="str">
            <v>Distributed Generation Class</v>
          </cell>
        </row>
      </sheetData>
      <sheetData sheetId="3"/>
      <sheetData sheetId="4"/>
      <sheetData sheetId="5"/>
      <sheetData sheetId="6"/>
      <sheetData sheetId="7"/>
      <sheetData sheetId="8"/>
      <sheetData sheetId="9"/>
      <sheetData sheetId="10"/>
      <sheetData sheetId="11"/>
      <sheetData sheetId="12"/>
      <sheetData sheetId="13">
        <row r="18">
          <cell r="D18">
            <v>37011789.653129116</v>
          </cell>
          <cell r="E18">
            <v>8305737.0798109872</v>
          </cell>
          <cell r="F18">
            <v>9458822.2930683568</v>
          </cell>
          <cell r="G18">
            <v>7032138.4022065792</v>
          </cell>
          <cell r="H18">
            <v>1914283.792541642</v>
          </cell>
          <cell r="I18">
            <v>1347655.9026921196</v>
          </cell>
          <cell r="J18">
            <v>122389.49233994528</v>
          </cell>
          <cell r="K18">
            <v>2540.6558883753678</v>
          </cell>
          <cell r="L18">
            <v>7240.4534123519115</v>
          </cell>
          <cell r="M18">
            <v>0</v>
          </cell>
          <cell r="N18">
            <v>84997.018719999978</v>
          </cell>
        </row>
        <row r="19">
          <cell r="D19">
            <v>3052539.9757372304</v>
          </cell>
          <cell r="E19">
            <v>349179.85283884278</v>
          </cell>
          <cell r="F19">
            <v>470624.83558326768</v>
          </cell>
          <cell r="G19">
            <v>122824.274483696</v>
          </cell>
          <cell r="H19">
            <v>33554.51759099646</v>
          </cell>
          <cell r="I19">
            <v>83583.794515332236</v>
          </cell>
          <cell r="J19">
            <v>7034.0429562030822</v>
          </cell>
          <cell r="K19">
            <v>120.13659941094788</v>
          </cell>
          <cell r="L19">
            <v>7027.2180243764342</v>
          </cell>
          <cell r="M19">
            <v>100.35175064349933</v>
          </cell>
          <cell r="N19">
            <v>0</v>
          </cell>
        </row>
        <row r="23">
          <cell r="D23">
            <v>39132951.379084483</v>
          </cell>
          <cell r="E23">
            <v>8781742.4760551509</v>
          </cell>
          <cell r="F23">
            <v>10000911.503255298</v>
          </cell>
          <cell r="G23">
            <v>7435153.3055704972</v>
          </cell>
          <cell r="H23">
            <v>2023992.2273785053</v>
          </cell>
          <cell r="I23">
            <v>1424890.6472786104</v>
          </cell>
          <cell r="J23">
            <v>129403.68725577126</v>
          </cell>
          <cell r="K23">
            <v>2686.2619798330215</v>
          </cell>
          <cell r="L23">
            <v>7655.4069393436912</v>
          </cell>
          <cell r="M23">
            <v>0</v>
          </cell>
          <cell r="N23">
            <v>89868.234746537972</v>
          </cell>
        </row>
        <row r="40">
          <cell r="D40">
            <v>44510963.525124088</v>
          </cell>
          <cell r="E40">
            <v>7336815.081358077</v>
          </cell>
          <cell r="F40">
            <v>11307077.234528951</v>
          </cell>
          <cell r="G40">
            <v>5551420.7999134744</v>
          </cell>
          <cell r="H40">
            <v>2231420.3483287515</v>
          </cell>
          <cell r="I40">
            <v>1913845.6306018503</v>
          </cell>
          <cell r="J40">
            <v>149488.70481299254</v>
          </cell>
          <cell r="K40">
            <v>49076.446017787603</v>
          </cell>
          <cell r="L40">
            <v>104902.90557944569</v>
          </cell>
          <cell r="M40">
            <v>833.45335862275238</v>
          </cell>
          <cell r="N40">
            <v>0</v>
          </cell>
        </row>
      </sheetData>
      <sheetData sheetId="14">
        <row r="17">
          <cell r="D17">
            <v>11.468367151860965</v>
          </cell>
        </row>
      </sheetData>
      <sheetData sheetId="15"/>
      <sheetData sheetId="16"/>
      <sheetData sheetId="17"/>
      <sheetData sheetId="18">
        <row r="27">
          <cell r="F27">
            <v>0.69795852618060006</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Revenue Input"/>
      <sheetName val="Transformer Allowance"/>
      <sheetName val="Forecast Data For 2015"/>
      <sheetName val="Allocation Low Voltage Costs"/>
      <sheetName val="Low Voltage Rates"/>
      <sheetName val="2015 Test Yr On Existing Rates"/>
      <sheetName val="Cost Allocation Study"/>
      <sheetName val="Tables"/>
      <sheetName val="Rates By Rate Class"/>
      <sheetName val="2014 Existing Rates"/>
      <sheetName val="Current &amp; Proposed Rate"/>
      <sheetName val="2015 Rate Riders Calc."/>
      <sheetName val="HOEP&amp; GA"/>
      <sheetName val="LRAMVA"/>
      <sheetName val="Distribution Rate Schedule"/>
      <sheetName val="LRAM and SSM Rate Rider"/>
      <sheetName val="Rev. at Exist Vs Proposed Rates"/>
      <sheetName val="2015 Rate Riders"/>
      <sheetName val="Other Electricity Rates"/>
      <sheetName val="Dist. Rev. Reconciliation"/>
      <sheetName val="Revenue Deficiency Analysis"/>
      <sheetName val="Sheet1"/>
    </sheetNames>
    <sheetDataSet>
      <sheetData sheetId="0"/>
      <sheetData sheetId="1"/>
      <sheetData sheetId="2"/>
      <sheetData sheetId="3"/>
      <sheetData sheetId="4"/>
      <sheetData sheetId="5"/>
      <sheetData sheetId="6">
        <row r="4">
          <cell r="K4">
            <v>39522038.938259758</v>
          </cell>
        </row>
        <row r="5">
          <cell r="K5">
            <v>8454998.2447908502</v>
          </cell>
        </row>
        <row r="6">
          <cell r="K6">
            <v>10344594.539243674</v>
          </cell>
        </row>
        <row r="7">
          <cell r="K7">
            <v>6538880.685412473</v>
          </cell>
        </row>
        <row r="8">
          <cell r="K8">
            <v>2100799.0455854544</v>
          </cell>
        </row>
        <row r="9">
          <cell r="K9">
            <v>1747009.5511553376</v>
          </cell>
        </row>
        <row r="10">
          <cell r="K10">
            <v>89868.234301545715</v>
          </cell>
        </row>
        <row r="11">
          <cell r="K11">
            <v>135951.90319742428</v>
          </cell>
        </row>
        <row r="12">
          <cell r="K12">
            <v>48956.309418376652</v>
          </cell>
        </row>
        <row r="13">
          <cell r="K13">
            <v>45424.234765346409</v>
          </cell>
        </row>
        <row r="14">
          <cell r="K14">
            <v>733.101607979253</v>
          </cell>
        </row>
      </sheetData>
      <sheetData sheetId="7"/>
      <sheetData sheetId="8"/>
      <sheetData sheetId="9"/>
      <sheetData sheetId="10">
        <row r="5">
          <cell r="E5">
            <v>11.22</v>
          </cell>
        </row>
      </sheetData>
      <sheetData sheetId="11"/>
      <sheetData sheetId="12"/>
      <sheetData sheetId="13"/>
      <sheetData sheetId="14"/>
      <sheetData sheetId="15"/>
      <sheetData sheetId="16"/>
      <sheetData sheetId="17"/>
      <sheetData sheetId="18"/>
      <sheetData sheetId="19">
        <row r="5">
          <cell r="F5">
            <v>39522039</v>
          </cell>
        </row>
      </sheetData>
      <sheetData sheetId="20"/>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1:L33"/>
  <sheetViews>
    <sheetView topLeftCell="B1" zoomScaleNormal="100" workbookViewId="0">
      <selection activeCell="G14" sqref="G14"/>
    </sheetView>
  </sheetViews>
  <sheetFormatPr defaultRowHeight="14.4"/>
  <cols>
    <col min="1" max="1" width="37.109375" customWidth="1"/>
    <col min="2" max="12" width="14.6640625" customWidth="1"/>
  </cols>
  <sheetData>
    <row r="1" spans="1:12" ht="17.399999999999999">
      <c r="A1" s="547" t="s">
        <v>0</v>
      </c>
      <c r="B1" s="547"/>
      <c r="C1" s="547"/>
      <c r="D1" s="547"/>
      <c r="E1" s="2"/>
    </row>
    <row r="2" spans="1:12" ht="36.75" customHeight="1">
      <c r="A2" s="548" t="s">
        <v>1</v>
      </c>
      <c r="B2" s="548"/>
      <c r="C2" s="549"/>
      <c r="D2" s="549"/>
      <c r="E2" s="2"/>
    </row>
    <row r="4" spans="1:12" ht="23.25" customHeight="1" thickBot="1">
      <c r="A4" s="3" t="s">
        <v>2</v>
      </c>
      <c r="B4" s="3"/>
    </row>
    <row r="5" spans="1:12" s="6" customFormat="1" ht="12.75" customHeight="1">
      <c r="A5" s="550" t="s">
        <v>3</v>
      </c>
      <c r="B5" s="4"/>
      <c r="C5" s="4"/>
      <c r="D5" s="5"/>
      <c r="E5" s="4"/>
      <c r="F5" s="4"/>
      <c r="G5" s="4"/>
      <c r="H5" s="553"/>
      <c r="I5" s="554"/>
      <c r="J5" s="554"/>
      <c r="K5" s="554"/>
      <c r="L5" s="555"/>
    </row>
    <row r="6" spans="1:12" s="6" customFormat="1" ht="13.2">
      <c r="A6" s="551"/>
      <c r="B6" s="7">
        <v>2009</v>
      </c>
      <c r="C6" s="7">
        <v>2010</v>
      </c>
      <c r="D6" s="8">
        <v>2011</v>
      </c>
      <c r="E6" s="7">
        <v>2012</v>
      </c>
      <c r="F6" s="7">
        <v>2013</v>
      </c>
      <c r="G6" s="9">
        <v>2014</v>
      </c>
      <c r="H6" s="10">
        <v>2015</v>
      </c>
      <c r="I6" s="10">
        <f>H6+1</f>
        <v>2016</v>
      </c>
      <c r="J6" s="10">
        <f>I6+1</f>
        <v>2017</v>
      </c>
      <c r="K6" s="10">
        <f>J6+1</f>
        <v>2018</v>
      </c>
      <c r="L6" s="11">
        <f>K6+1</f>
        <v>2019</v>
      </c>
    </row>
    <row r="7" spans="1:12" s="6" customFormat="1" ht="13.2">
      <c r="A7" s="551"/>
      <c r="B7" s="12" t="s">
        <v>4</v>
      </c>
      <c r="C7" s="12" t="s">
        <v>4</v>
      </c>
      <c r="D7" s="13" t="s">
        <v>4</v>
      </c>
      <c r="E7" s="12" t="s">
        <v>4</v>
      </c>
      <c r="F7" s="12" t="s">
        <v>4</v>
      </c>
      <c r="G7" s="12" t="s">
        <v>5</v>
      </c>
      <c r="H7" s="12" t="s">
        <v>6</v>
      </c>
      <c r="I7" s="14"/>
      <c r="J7" s="14"/>
      <c r="K7" s="14"/>
      <c r="L7" s="15"/>
    </row>
    <row r="8" spans="1:12" s="6" customFormat="1">
      <c r="A8" s="552"/>
      <c r="B8" s="16"/>
      <c r="C8" s="16"/>
      <c r="D8" s="17"/>
      <c r="E8" s="16"/>
      <c r="F8" s="16"/>
      <c r="G8" s="16"/>
      <c r="H8" s="18"/>
      <c r="I8" s="19"/>
      <c r="J8" s="19"/>
      <c r="K8" s="19"/>
      <c r="L8" s="20"/>
    </row>
    <row r="9" spans="1:12" s="6" customFormat="1" ht="15.6">
      <c r="A9" s="21" t="s">
        <v>7</v>
      </c>
      <c r="B9" s="22">
        <v>26058454.239999995</v>
      </c>
      <c r="C9" s="22">
        <v>22210158.699999999</v>
      </c>
      <c r="D9" s="23">
        <v>11600979.470000001</v>
      </c>
      <c r="E9" s="22">
        <v>15197636.99</v>
      </c>
      <c r="F9" s="22">
        <v>11970061.800000001</v>
      </c>
      <c r="G9" s="22">
        <v>18347150.743986685</v>
      </c>
      <c r="H9" s="22">
        <v>17759476.411355849</v>
      </c>
      <c r="I9" s="22">
        <v>14998570</v>
      </c>
      <c r="J9" s="22">
        <v>14444690</v>
      </c>
      <c r="K9" s="22">
        <v>14878370</v>
      </c>
      <c r="L9" s="24">
        <v>15080960</v>
      </c>
    </row>
    <row r="10" spans="1:12" s="6" customFormat="1" ht="15.6">
      <c r="A10" s="21" t="s">
        <v>8</v>
      </c>
      <c r="B10" s="22">
        <v>4089974.09</v>
      </c>
      <c r="C10" s="22">
        <v>7289093.4400000023</v>
      </c>
      <c r="D10" s="23">
        <v>7169252.870000001</v>
      </c>
      <c r="E10" s="22">
        <v>8694488.9399999995</v>
      </c>
      <c r="F10" s="22">
        <v>12122720.639999999</v>
      </c>
      <c r="G10" s="22">
        <v>9047648.781479409</v>
      </c>
      <c r="H10" s="22">
        <v>8879849.1649567392</v>
      </c>
      <c r="I10" s="22">
        <v>9310580</v>
      </c>
      <c r="J10" s="22">
        <v>10329890</v>
      </c>
      <c r="K10" s="22">
        <v>10120900</v>
      </c>
      <c r="L10" s="24">
        <v>9006760</v>
      </c>
    </row>
    <row r="11" spans="1:12" s="6" customFormat="1" ht="15.6">
      <c r="A11" s="21" t="s">
        <v>9</v>
      </c>
      <c r="B11" s="22">
        <v>1135405.46</v>
      </c>
      <c r="C11" s="22">
        <v>1842807.0899999996</v>
      </c>
      <c r="D11" s="23">
        <v>942003.39</v>
      </c>
      <c r="E11" s="22">
        <v>1439021.4099999997</v>
      </c>
      <c r="F11" s="22">
        <v>1475380.0599999998</v>
      </c>
      <c r="G11" s="22">
        <v>713070.47453390411</v>
      </c>
      <c r="H11" s="22">
        <v>1485129.4236874091</v>
      </c>
      <c r="I11" s="22">
        <v>599560</v>
      </c>
      <c r="J11" s="22">
        <v>530230</v>
      </c>
      <c r="K11" s="22">
        <v>623630</v>
      </c>
      <c r="L11" s="24">
        <v>676870</v>
      </c>
    </row>
    <row r="12" spans="1:12" s="6" customFormat="1" ht="15.6">
      <c r="A12" s="21" t="s">
        <v>10</v>
      </c>
      <c r="B12" s="22">
        <v>2010418.4000000006</v>
      </c>
      <c r="C12" s="22">
        <v>4387545.6300000008</v>
      </c>
      <c r="D12" s="23">
        <v>4364571.84</v>
      </c>
      <c r="E12" s="22">
        <v>3280841.2199999997</v>
      </c>
      <c r="F12" s="22">
        <v>4505209.3199999994</v>
      </c>
      <c r="G12" s="22">
        <v>3697420</v>
      </c>
      <c r="H12" s="22">
        <v>9741020</v>
      </c>
      <c r="I12" s="22">
        <v>9288690</v>
      </c>
      <c r="J12" s="22">
        <v>3966470</v>
      </c>
      <c r="K12" s="22">
        <v>3981820</v>
      </c>
      <c r="L12" s="24">
        <v>3740710</v>
      </c>
    </row>
    <row r="13" spans="1:12" s="29" customFormat="1" ht="16.2" thickBot="1">
      <c r="A13" s="25" t="s">
        <v>11</v>
      </c>
      <c r="B13" s="26">
        <f>SUM(B9:B12)</f>
        <v>33294252.189999998</v>
      </c>
      <c r="C13" s="26">
        <f>SUM(C9:C12)</f>
        <v>35729604.859999999</v>
      </c>
      <c r="D13" s="27">
        <f>SUM(D9:D12)</f>
        <v>24076807.570000004</v>
      </c>
      <c r="E13" s="26">
        <f>SUM(E9:E12)</f>
        <v>28611988.559999999</v>
      </c>
      <c r="F13" s="26">
        <f>SUM(F9:F12)</f>
        <v>30073371.819999997</v>
      </c>
      <c r="G13" s="26">
        <f t="shared" ref="G13:L13" si="0">SUM(G9:G12)</f>
        <v>31805289.999999996</v>
      </c>
      <c r="H13" s="26">
        <f t="shared" si="0"/>
        <v>37865475</v>
      </c>
      <c r="I13" s="26">
        <f t="shared" si="0"/>
        <v>34197400</v>
      </c>
      <c r="J13" s="26">
        <f t="shared" si="0"/>
        <v>29271280</v>
      </c>
      <c r="K13" s="26">
        <f t="shared" si="0"/>
        <v>29604720</v>
      </c>
      <c r="L13" s="28">
        <f t="shared" si="0"/>
        <v>28505300</v>
      </c>
    </row>
    <row r="14" spans="1:12" s="6" customFormat="1" ht="16.5" customHeight="1" thickBot="1">
      <c r="A14" s="30" t="s">
        <v>12</v>
      </c>
      <c r="B14" s="31">
        <v>6974267</v>
      </c>
      <c r="C14" s="31">
        <v>6937233.7899999991</v>
      </c>
      <c r="D14" s="31">
        <v>7869219</v>
      </c>
      <c r="E14" s="31">
        <v>7660736</v>
      </c>
      <c r="F14" s="31">
        <v>10058959</v>
      </c>
      <c r="G14" s="31">
        <v>10398090</v>
      </c>
      <c r="H14" s="31">
        <v>10498988.77827841</v>
      </c>
      <c r="I14" s="31">
        <v>10742349</v>
      </c>
      <c r="J14" s="31">
        <v>10907264</v>
      </c>
      <c r="K14" s="31">
        <v>11124910</v>
      </c>
      <c r="L14" s="32">
        <v>11297160</v>
      </c>
    </row>
    <row r="15" spans="1:12" s="33" customFormat="1" ht="13.2">
      <c r="G15" s="214"/>
      <c r="H15" s="214"/>
    </row>
    <row r="16" spans="1:12" s="34" customFormat="1" ht="13.2"/>
    <row r="17" spans="1:12" s="33" customFormat="1" ht="13.2"/>
    <row r="18" spans="1:12" s="33" customFormat="1" ht="13.2"/>
    <row r="19" spans="1:12" s="33" customFormat="1" ht="13.2"/>
    <row r="20" spans="1:12">
      <c r="A20" s="35" t="s">
        <v>13</v>
      </c>
      <c r="B20" s="35"/>
      <c r="I20" s="36"/>
      <c r="J20" s="36"/>
      <c r="K20" s="36"/>
      <c r="L20" s="33"/>
    </row>
    <row r="21" spans="1:12">
      <c r="A21" s="33" t="s">
        <v>14</v>
      </c>
      <c r="B21" s="33"/>
      <c r="I21" s="6"/>
      <c r="J21" s="6"/>
      <c r="K21" s="36"/>
      <c r="L21" s="33"/>
    </row>
    <row r="22" spans="1:12">
      <c r="A22" s="33"/>
      <c r="B22" s="33"/>
      <c r="I22" s="37"/>
      <c r="J22" s="37"/>
      <c r="K22" s="37"/>
      <c r="L22" s="33"/>
    </row>
    <row r="23" spans="1:12">
      <c r="I23" s="6"/>
      <c r="J23" s="6"/>
      <c r="K23" s="6"/>
      <c r="L23" s="33"/>
    </row>
    <row r="24" spans="1:12" ht="18">
      <c r="A24" s="38" t="s">
        <v>15</v>
      </c>
      <c r="B24" s="39"/>
      <c r="C24" s="40"/>
      <c r="D24" s="40"/>
      <c r="E24" s="40"/>
      <c r="F24" s="40"/>
      <c r="I24" s="36"/>
      <c r="J24" s="36"/>
      <c r="K24" s="36"/>
      <c r="L24" s="33"/>
    </row>
    <row r="25" spans="1:12">
      <c r="A25" s="41" t="s">
        <v>16</v>
      </c>
      <c r="B25" s="42"/>
      <c r="C25" s="40"/>
      <c r="D25" s="40"/>
      <c r="E25" s="40"/>
      <c r="F25" s="40"/>
      <c r="H25" s="6"/>
      <c r="I25" s="36"/>
      <c r="J25" s="36"/>
      <c r="K25" s="36"/>
      <c r="L25" s="33"/>
    </row>
    <row r="26" spans="1:12" ht="74.400000000000006" customHeight="1">
      <c r="A26" s="556" t="s">
        <v>17</v>
      </c>
      <c r="B26" s="544"/>
      <c r="C26" s="544"/>
      <c r="D26" s="544"/>
      <c r="E26" s="544"/>
      <c r="F26" s="544"/>
      <c r="H26" s="36"/>
      <c r="I26" s="36"/>
      <c r="J26" s="36"/>
      <c r="K26" s="36"/>
      <c r="L26" s="33"/>
    </row>
    <row r="27" spans="1:12" ht="72" customHeight="1">
      <c r="A27" s="545"/>
      <c r="B27" s="546"/>
      <c r="C27" s="546"/>
      <c r="D27" s="546"/>
      <c r="E27" s="546"/>
      <c r="F27" s="546"/>
    </row>
    <row r="28" spans="1:12">
      <c r="A28" s="43" t="s">
        <v>18</v>
      </c>
      <c r="B28" s="44"/>
      <c r="C28" s="45"/>
      <c r="D28" s="45"/>
      <c r="E28" s="45"/>
      <c r="F28" s="45"/>
    </row>
    <row r="29" spans="1:12">
      <c r="A29" s="543" t="s">
        <v>19</v>
      </c>
      <c r="B29" s="544"/>
      <c r="C29" s="544"/>
      <c r="D29" s="544"/>
      <c r="E29" s="544"/>
      <c r="F29" s="544"/>
    </row>
    <row r="30" spans="1:12">
      <c r="A30" s="545"/>
      <c r="B30" s="546"/>
      <c r="C30" s="546"/>
      <c r="D30" s="546"/>
      <c r="E30" s="546"/>
      <c r="F30" s="546"/>
    </row>
    <row r="31" spans="1:12">
      <c r="A31" s="41" t="s">
        <v>20</v>
      </c>
      <c r="B31" s="42"/>
      <c r="C31" s="40"/>
      <c r="D31" s="40"/>
      <c r="E31" s="40"/>
      <c r="F31" s="40"/>
    </row>
    <row r="32" spans="1:12">
      <c r="A32" s="543" t="s">
        <v>19</v>
      </c>
      <c r="B32" s="544"/>
      <c r="C32" s="544"/>
      <c r="D32" s="544"/>
      <c r="E32" s="544"/>
      <c r="F32" s="544"/>
    </row>
    <row r="33" spans="1:6">
      <c r="A33" s="545"/>
      <c r="B33" s="546"/>
      <c r="C33" s="546"/>
      <c r="D33" s="546"/>
      <c r="E33" s="546"/>
      <c r="F33" s="546"/>
    </row>
  </sheetData>
  <mergeCells count="7">
    <mergeCell ref="A32:F33"/>
    <mergeCell ref="A1:D1"/>
    <mergeCell ref="A2:D2"/>
    <mergeCell ref="A5:A8"/>
    <mergeCell ref="H5:L5"/>
    <mergeCell ref="A26:F27"/>
    <mergeCell ref="A29:F30"/>
  </mergeCells>
  <pageMargins left="0.70866141732283472" right="0.70866141732283472" top="0.74803149606299213" bottom="0.74803149606299213" header="0.31496062992125984" footer="0.31496062992125984"/>
  <pageSetup scale="61" orientation="landscape" r:id="rId1"/>
</worksheet>
</file>

<file path=xl/worksheets/sheet2.xml><?xml version="1.0" encoding="utf-8"?>
<worksheet xmlns="http://schemas.openxmlformats.org/spreadsheetml/2006/main" xmlns:r="http://schemas.openxmlformats.org/officeDocument/2006/relationships">
  <dimension ref="A1:M78"/>
  <sheetViews>
    <sheetView workbookViewId="0">
      <selection sqref="A1:XFD1048576"/>
    </sheetView>
  </sheetViews>
  <sheetFormatPr defaultColWidth="9.109375" defaultRowHeight="13.2"/>
  <cols>
    <col min="1" max="1" width="7.6640625" style="216" customWidth="1"/>
    <col min="2" max="2" width="6.44140625" style="216" customWidth="1"/>
    <col min="3" max="3" width="37.88671875" style="217" customWidth="1"/>
    <col min="4" max="4" width="19.88671875" style="217" customWidth="1"/>
    <col min="5" max="5" width="15.88671875" style="217" customWidth="1"/>
    <col min="6" max="6" width="17.6640625" style="217" customWidth="1"/>
    <col min="7" max="7" width="18.6640625" style="217" customWidth="1"/>
    <col min="8" max="8" width="1.6640625" style="218" customWidth="1"/>
    <col min="9" max="9" width="18.5546875" style="217" customWidth="1"/>
    <col min="10" max="10" width="16.109375" style="217" customWidth="1"/>
    <col min="11" max="11" width="15" style="217" customWidth="1"/>
    <col min="12" max="12" width="21.6640625" style="217" customWidth="1"/>
    <col min="13" max="13" width="17.5546875" style="217" customWidth="1"/>
    <col min="14" max="16384" width="9.109375" style="217"/>
  </cols>
  <sheetData>
    <row r="1" spans="1:13">
      <c r="L1" s="219" t="s">
        <v>155</v>
      </c>
      <c r="M1" s="220" t="s">
        <v>156</v>
      </c>
    </row>
    <row r="2" spans="1:13">
      <c r="L2" s="219" t="s">
        <v>157</v>
      </c>
      <c r="M2" s="221">
        <v>2</v>
      </c>
    </row>
    <row r="3" spans="1:13">
      <c r="L3" s="219" t="s">
        <v>158</v>
      </c>
      <c r="M3" s="221">
        <v>1</v>
      </c>
    </row>
    <row r="4" spans="1:13">
      <c r="E4" s="222"/>
      <c r="L4" s="219" t="s">
        <v>159</v>
      </c>
      <c r="M4" s="221">
        <v>2.1</v>
      </c>
    </row>
    <row r="5" spans="1:13">
      <c r="E5" s="223"/>
      <c r="L5" s="219" t="s">
        <v>160</v>
      </c>
      <c r="M5" s="224" t="s">
        <v>161</v>
      </c>
    </row>
    <row r="6" spans="1:13">
      <c r="E6" s="223"/>
      <c r="L6" s="219"/>
      <c r="M6" s="225"/>
    </row>
    <row r="7" spans="1:13">
      <c r="L7" s="219" t="s">
        <v>162</v>
      </c>
      <c r="M7" s="226">
        <v>41918</v>
      </c>
    </row>
    <row r="9" spans="1:13" ht="17.399999999999999">
      <c r="A9" s="602" t="s">
        <v>163</v>
      </c>
      <c r="B9" s="602"/>
      <c r="C9" s="602"/>
      <c r="D9" s="602"/>
      <c r="E9" s="602"/>
      <c r="F9" s="602"/>
      <c r="G9" s="602"/>
      <c r="H9" s="602"/>
      <c r="I9" s="602"/>
      <c r="J9" s="602"/>
      <c r="K9" s="602"/>
      <c r="L9" s="602"/>
      <c r="M9" s="602"/>
    </row>
    <row r="10" spans="1:13" ht="17.399999999999999">
      <c r="A10" s="602" t="s">
        <v>164</v>
      </c>
      <c r="B10" s="602"/>
      <c r="C10" s="602"/>
      <c r="D10" s="602"/>
      <c r="E10" s="602"/>
      <c r="F10" s="602"/>
      <c r="G10" s="602"/>
      <c r="H10" s="602"/>
      <c r="I10" s="602"/>
      <c r="J10" s="602"/>
      <c r="K10" s="602"/>
      <c r="L10" s="602"/>
      <c r="M10" s="602"/>
    </row>
    <row r="12" spans="1:13" ht="13.8">
      <c r="E12" s="227" t="s">
        <v>165</v>
      </c>
      <c r="F12" s="228">
        <v>2015</v>
      </c>
      <c r="G12" s="229"/>
    </row>
    <row r="14" spans="1:13">
      <c r="D14" s="603" t="s">
        <v>166</v>
      </c>
      <c r="E14" s="604"/>
      <c r="F14" s="604"/>
      <c r="G14" s="605"/>
      <c r="I14" s="230"/>
      <c r="J14" s="231" t="s">
        <v>167</v>
      </c>
      <c r="K14" s="231"/>
      <c r="L14" s="232"/>
      <c r="M14" s="218"/>
    </row>
    <row r="15" spans="1:13">
      <c r="D15" s="233"/>
      <c r="E15" s="234"/>
      <c r="F15" s="234"/>
      <c r="G15" s="235"/>
      <c r="I15" s="236"/>
      <c r="J15" s="237"/>
      <c r="K15" s="237"/>
      <c r="L15" s="238"/>
      <c r="M15" s="218"/>
    </row>
    <row r="16" spans="1:13" ht="26.4">
      <c r="A16" s="239" t="s">
        <v>168</v>
      </c>
      <c r="B16" s="240" t="s">
        <v>169</v>
      </c>
      <c r="C16" s="241" t="s">
        <v>170</v>
      </c>
      <c r="D16" s="239" t="s">
        <v>171</v>
      </c>
      <c r="E16" s="240" t="s">
        <v>172</v>
      </c>
      <c r="F16" s="240" t="s">
        <v>173</v>
      </c>
      <c r="G16" s="239" t="s">
        <v>174</v>
      </c>
      <c r="H16" s="242"/>
      <c r="I16" s="243" t="s">
        <v>171</v>
      </c>
      <c r="J16" s="244" t="s">
        <v>172</v>
      </c>
      <c r="K16" s="244" t="s">
        <v>173</v>
      </c>
      <c r="L16" s="245" t="s">
        <v>174</v>
      </c>
      <c r="M16" s="239" t="s">
        <v>175</v>
      </c>
    </row>
    <row r="17" spans="1:13" ht="14.4">
      <c r="A17" s="246" t="s">
        <v>176</v>
      </c>
      <c r="B17" s="247">
        <v>1609</v>
      </c>
      <c r="C17" s="248" t="s">
        <v>177</v>
      </c>
      <c r="D17" s="249">
        <f>+'[2]FA adj FINAL'!D17</f>
        <v>18533356.789999999</v>
      </c>
      <c r="E17" s="250">
        <f>+'[2]FA adj FINAL'!E17+'[2]FA adj FINAL'!F17+'[2]FA adj FINAL'!G17</f>
        <v>2345000</v>
      </c>
      <c r="F17" s="250">
        <f>+'[2]FA adj FINAL'!H17</f>
        <v>0</v>
      </c>
      <c r="G17" s="251">
        <f>SUM(D17:F17)</f>
        <v>20878356.789999999</v>
      </c>
      <c r="H17" s="242"/>
      <c r="I17" s="252">
        <f>+'[2]FA adj FINAL'!K17</f>
        <v>-1790769.1645</v>
      </c>
      <c r="J17" s="250">
        <f>+'[2]FA adj FINAL'!M17+'[2]FA adj FINAL'!O17+'[2]FA adj FINAL'!P17+'[2]FA adj FINAL'!Q17+'[2]FA adj FINAL'!N17</f>
        <v>-490584.27</v>
      </c>
      <c r="K17" s="250">
        <f>+'[2]FA adj FINAL'!R17</f>
        <v>0</v>
      </c>
      <c r="L17" s="251">
        <f>SUM(I17:K17)</f>
        <v>-2281353.4345</v>
      </c>
      <c r="M17" s="253">
        <f t="shared" ref="M17:M58" si="0">G17+L17</f>
        <v>18597003.355499998</v>
      </c>
    </row>
    <row r="18" spans="1:13" ht="26.4">
      <c r="A18" s="254">
        <v>12</v>
      </c>
      <c r="B18" s="254">
        <v>1611</v>
      </c>
      <c r="C18" s="255" t="s">
        <v>178</v>
      </c>
      <c r="D18" s="249">
        <f>+'[2]FA adj FINAL'!D18</f>
        <v>5555465.0823905794</v>
      </c>
      <c r="E18" s="250">
        <f>+'[2]FA adj FINAL'!E18+'[2]FA adj FINAL'!F18+'[2]FA adj FINAL'!G18</f>
        <v>218860.16574736917</v>
      </c>
      <c r="F18" s="250">
        <f>+'[2]FA adj FINAL'!H18</f>
        <v>0</v>
      </c>
      <c r="G18" s="251">
        <f t="shared" ref="G18:G58" si="1">SUM(D18:F18)</f>
        <v>5774325.248137949</v>
      </c>
      <c r="H18" s="256"/>
      <c r="I18" s="252">
        <f>+'[2]FA adj FINAL'!K18</f>
        <v>-4190792.488540329</v>
      </c>
      <c r="J18" s="250">
        <f>+'[2]FA adj FINAL'!M18+'[2]FA adj FINAL'!O18+'[2]FA adj FINAL'!P18+'[2]FA adj FINAL'!Q18+'[2]FA adj FINAL'!N18</f>
        <v>-780885.14776309032</v>
      </c>
      <c r="K18" s="250">
        <f>+'[2]FA adj FINAL'!R18</f>
        <v>0</v>
      </c>
      <c r="L18" s="251">
        <f t="shared" ref="L18:L58" si="2">SUM(I18:K18)</f>
        <v>-4971677.6363034192</v>
      </c>
      <c r="M18" s="253">
        <f t="shared" si="0"/>
        <v>802647.61183452979</v>
      </c>
    </row>
    <row r="19" spans="1:13" ht="26.4">
      <c r="A19" s="254" t="s">
        <v>176</v>
      </c>
      <c r="B19" s="254">
        <v>1612</v>
      </c>
      <c r="C19" s="255" t="s">
        <v>179</v>
      </c>
      <c r="D19" s="249">
        <f>+'[2]FA adj FINAL'!D19</f>
        <v>1780308.9241550558</v>
      </c>
      <c r="E19" s="250">
        <f>+'[2]FA adj FINAL'!E19+'[2]FA adj FINAL'!F19+'[2]FA adj FINAL'!G19</f>
        <v>220384.56703412117</v>
      </c>
      <c r="F19" s="250">
        <f>+'[2]FA adj FINAL'!H19</f>
        <v>0</v>
      </c>
      <c r="G19" s="251">
        <f t="shared" si="1"/>
        <v>2000693.4911891769</v>
      </c>
      <c r="H19" s="256"/>
      <c r="I19" s="252">
        <f>+'[2]FA adj FINAL'!K19</f>
        <v>-222239</v>
      </c>
      <c r="J19" s="250">
        <f>+'[2]FA adj FINAL'!M19+'[2]FA adj FINAL'!O19+'[2]FA adj FINAL'!P19+'[2]FA adj FINAL'!Q19+'[2]FA adj FINAL'!N19</f>
        <v>0</v>
      </c>
      <c r="K19" s="250">
        <f>+'[2]FA adj FINAL'!R19</f>
        <v>0</v>
      </c>
      <c r="L19" s="251">
        <f t="shared" si="2"/>
        <v>-222239</v>
      </c>
      <c r="M19" s="253">
        <f t="shared" si="0"/>
        <v>1778454.4911891769</v>
      </c>
    </row>
    <row r="20" spans="1:13" ht="14.25" customHeight="1">
      <c r="A20" s="254" t="s">
        <v>176</v>
      </c>
      <c r="B20" s="254">
        <v>1806</v>
      </c>
      <c r="C20" s="255" t="s">
        <v>179</v>
      </c>
      <c r="D20" s="249">
        <v>0</v>
      </c>
      <c r="E20" s="250">
        <v>0</v>
      </c>
      <c r="F20" s="250">
        <v>0</v>
      </c>
      <c r="G20" s="251">
        <f t="shared" si="1"/>
        <v>0</v>
      </c>
      <c r="H20" s="256"/>
      <c r="I20" s="252">
        <v>0</v>
      </c>
      <c r="J20" s="250">
        <f>+'[2]FA adj FINAL'!M20+'[2]FA adj FINAL'!O20+'[2]FA adj FINAL'!P20+'[2]FA adj FINAL'!Q20+'[2]FA adj FINAL'!N20</f>
        <v>0</v>
      </c>
      <c r="K20" s="250">
        <v>0</v>
      </c>
      <c r="L20" s="251">
        <f t="shared" si="2"/>
        <v>0</v>
      </c>
      <c r="M20" s="253">
        <f t="shared" si="0"/>
        <v>0</v>
      </c>
    </row>
    <row r="21" spans="1:13" ht="14.4">
      <c r="A21" s="257"/>
      <c r="B21" s="254">
        <v>1805</v>
      </c>
      <c r="C21" s="258" t="s">
        <v>180</v>
      </c>
      <c r="D21" s="249">
        <f>+'[2]FA adj FINAL'!D21</f>
        <v>8146891.6399999997</v>
      </c>
      <c r="E21" s="250">
        <f>+'[2]FA adj FINAL'!E21+'[2]FA adj FINAL'!F21+'[2]FA adj FINAL'!G21</f>
        <v>0</v>
      </c>
      <c r="F21" s="250">
        <f>+'[2]FA adj FINAL'!H21</f>
        <v>0</v>
      </c>
      <c r="G21" s="251">
        <f t="shared" si="1"/>
        <v>8146891.6399999997</v>
      </c>
      <c r="H21" s="256"/>
      <c r="I21" s="252">
        <f>+'[2]FA adj FINAL'!K21</f>
        <v>0</v>
      </c>
      <c r="J21" s="250">
        <f>+'[2]FA adj FINAL'!M21+'[2]FA adj FINAL'!O21+'[2]FA adj FINAL'!P21+'[2]FA adj FINAL'!Q21+'[2]FA adj FINAL'!N21</f>
        <v>0</v>
      </c>
      <c r="K21" s="250">
        <f>+'[2]FA adj FINAL'!R21</f>
        <v>0</v>
      </c>
      <c r="L21" s="251">
        <f t="shared" si="2"/>
        <v>0</v>
      </c>
      <c r="M21" s="253">
        <f t="shared" si="0"/>
        <v>8146891.6399999997</v>
      </c>
    </row>
    <row r="22" spans="1:13" ht="14.4">
      <c r="A22" s="254">
        <v>1</v>
      </c>
      <c r="B22" s="254">
        <v>1808</v>
      </c>
      <c r="C22" s="255" t="s">
        <v>181</v>
      </c>
      <c r="D22" s="249">
        <f>+'[2]FA adj FINAL'!D22</f>
        <v>34034894.35935948</v>
      </c>
      <c r="E22" s="250">
        <f>+'[2]FA adj FINAL'!E22+'[2]FA adj FINAL'!F22+'[2]FA adj FINAL'!G22</f>
        <v>1230229.5968611627</v>
      </c>
      <c r="F22" s="250">
        <f>+'[2]FA adj FINAL'!H22</f>
        <v>-183485</v>
      </c>
      <c r="G22" s="251">
        <f t="shared" si="1"/>
        <v>35081638.956220642</v>
      </c>
      <c r="H22" s="256"/>
      <c r="I22" s="252">
        <f>+'[2]FA adj FINAL'!K22</f>
        <v>-12157051.268580684</v>
      </c>
      <c r="J22" s="250">
        <f>+'[2]FA adj FINAL'!M22+'[2]FA adj FINAL'!O22+'[2]FA adj FINAL'!P22+'[2]FA adj FINAL'!Q22+'[2]FA adj FINAL'!N22</f>
        <v>-814577.84975233104</v>
      </c>
      <c r="K22" s="250">
        <f>+'[2]FA adj FINAL'!R22</f>
        <v>53485</v>
      </c>
      <c r="L22" s="251">
        <f t="shared" si="2"/>
        <v>-12918144.118333016</v>
      </c>
      <c r="M22" s="253">
        <f t="shared" si="0"/>
        <v>22163494.837887626</v>
      </c>
    </row>
    <row r="23" spans="1:13" ht="14.4">
      <c r="A23" s="254">
        <v>13</v>
      </c>
      <c r="B23" s="254">
        <v>1810</v>
      </c>
      <c r="C23" s="255" t="s">
        <v>182</v>
      </c>
      <c r="D23" s="249">
        <f>+'[2]FA adj FINAL'!D23</f>
        <v>0</v>
      </c>
      <c r="E23" s="250">
        <f>+'[2]FA adj FINAL'!E23+'[2]FA adj FINAL'!F23+'[2]FA adj FINAL'!G23</f>
        <v>0</v>
      </c>
      <c r="F23" s="250">
        <f>+'[2]FA adj FINAL'!H23</f>
        <v>0</v>
      </c>
      <c r="G23" s="251">
        <f t="shared" si="1"/>
        <v>0</v>
      </c>
      <c r="H23" s="256"/>
      <c r="I23" s="252">
        <f>+'[2]FA adj FINAL'!K23</f>
        <v>0</v>
      </c>
      <c r="J23" s="250">
        <f>+'[2]FA adj FINAL'!M23+'[2]FA adj FINAL'!O23+'[2]FA adj FINAL'!P23+'[2]FA adj FINAL'!Q23+'[2]FA adj FINAL'!N23</f>
        <v>0</v>
      </c>
      <c r="K23" s="250">
        <f>+'[2]FA adj FINAL'!R23</f>
        <v>0</v>
      </c>
      <c r="L23" s="251">
        <f t="shared" si="2"/>
        <v>0</v>
      </c>
      <c r="M23" s="253">
        <f t="shared" si="0"/>
        <v>0</v>
      </c>
    </row>
    <row r="24" spans="1:13" ht="14.4">
      <c r="A24" s="254">
        <v>47</v>
      </c>
      <c r="B24" s="254">
        <v>1815</v>
      </c>
      <c r="C24" s="255" t="s">
        <v>183</v>
      </c>
      <c r="D24" s="249">
        <f>+'[2]FA adj FINAL'!D24</f>
        <v>15913510.397373561</v>
      </c>
      <c r="E24" s="250">
        <f>+'[2]FA adj FINAL'!E24+'[2]FA adj FINAL'!F24+'[2]FA adj FINAL'!G24</f>
        <v>72924.16424944438</v>
      </c>
      <c r="F24" s="250">
        <f>+'[2]FA adj FINAL'!H24</f>
        <v>0</v>
      </c>
      <c r="G24" s="251">
        <f t="shared" si="1"/>
        <v>15986434.561623005</v>
      </c>
      <c r="H24" s="256"/>
      <c r="I24" s="252">
        <f>+'[2]FA adj FINAL'!K24</f>
        <v>-4908913.531311892</v>
      </c>
      <c r="J24" s="250">
        <f>+'[2]FA adj FINAL'!M24+'[2]FA adj FINAL'!O24+'[2]FA adj FINAL'!P24+'[2]FA adj FINAL'!Q24+'[2]FA adj FINAL'!N24</f>
        <v>-775230.42855712713</v>
      </c>
      <c r="K24" s="250">
        <f>+'[2]FA adj FINAL'!R24</f>
        <v>0</v>
      </c>
      <c r="L24" s="251">
        <f t="shared" si="2"/>
        <v>-5684143.9598690188</v>
      </c>
      <c r="M24" s="253">
        <f t="shared" si="0"/>
        <v>10302290.601753987</v>
      </c>
    </row>
    <row r="25" spans="1:13" ht="14.4">
      <c r="A25" s="254">
        <v>47</v>
      </c>
      <c r="B25" s="254">
        <v>1820</v>
      </c>
      <c r="C25" s="255" t="s">
        <v>184</v>
      </c>
      <c r="D25" s="249">
        <f>+'[2]FA adj FINAL'!D25</f>
        <v>14415164.623162959</v>
      </c>
      <c r="E25" s="250">
        <f>+'[2]FA adj FINAL'!E25+'[2]FA adj FINAL'!F25+'[2]FA adj FINAL'!G25</f>
        <v>1321243.7884700636</v>
      </c>
      <c r="F25" s="250">
        <f>+'[2]FA adj FINAL'!H25</f>
        <v>-69677</v>
      </c>
      <c r="G25" s="251">
        <f t="shared" si="1"/>
        <v>15666731.411633022</v>
      </c>
      <c r="H25" s="256"/>
      <c r="I25" s="252">
        <f>+'[2]FA adj FINAL'!K25</f>
        <v>-8238784.7568504084</v>
      </c>
      <c r="J25" s="250">
        <f>+'[2]FA adj FINAL'!M25+'[2]FA adj FINAL'!O25+'[2]FA adj FINAL'!P25+'[2]FA adj FINAL'!Q25+'[2]FA adj FINAL'!N25</f>
        <v>-215923.64918797213</v>
      </c>
      <c r="K25" s="250">
        <f>+'[2]FA adj FINAL'!R25</f>
        <v>42677</v>
      </c>
      <c r="L25" s="251">
        <f t="shared" si="2"/>
        <v>-8412031.4060383812</v>
      </c>
      <c r="M25" s="253">
        <f t="shared" si="0"/>
        <v>7254700.005594641</v>
      </c>
    </row>
    <row r="26" spans="1:13" ht="14.4">
      <c r="A26" s="254">
        <v>47</v>
      </c>
      <c r="B26" s="254">
        <v>1825</v>
      </c>
      <c r="C26" s="255" t="s">
        <v>185</v>
      </c>
      <c r="D26" s="249">
        <f>+'[2]FA adj FINAL'!D26</f>
        <v>0</v>
      </c>
      <c r="E26" s="250">
        <f>+'[2]FA adj FINAL'!E26+'[2]FA adj FINAL'!F26+'[2]FA adj FINAL'!G26</f>
        <v>0</v>
      </c>
      <c r="F26" s="250">
        <f>+'[2]FA adj FINAL'!H26</f>
        <v>0</v>
      </c>
      <c r="G26" s="251">
        <f t="shared" si="1"/>
        <v>0</v>
      </c>
      <c r="H26" s="256"/>
      <c r="I26" s="252">
        <f>+'[2]FA adj FINAL'!K26</f>
        <v>0</v>
      </c>
      <c r="J26" s="250">
        <f>+'[2]FA adj FINAL'!M26+'[2]FA adj FINAL'!O26+'[2]FA adj FINAL'!P26+'[2]FA adj FINAL'!Q26+'[2]FA adj FINAL'!N26</f>
        <v>0</v>
      </c>
      <c r="K26" s="250">
        <f>+'[2]FA adj FINAL'!R26</f>
        <v>0</v>
      </c>
      <c r="L26" s="251">
        <f t="shared" si="2"/>
        <v>0</v>
      </c>
      <c r="M26" s="253">
        <f t="shared" si="0"/>
        <v>0</v>
      </c>
    </row>
    <row r="27" spans="1:13" ht="14.4">
      <c r="A27" s="254">
        <v>47</v>
      </c>
      <c r="B27" s="254">
        <v>1830</v>
      </c>
      <c r="C27" s="255" t="s">
        <v>186</v>
      </c>
      <c r="D27" s="249">
        <f>+'[2]FA adj FINAL'!D27</f>
        <v>83824402.089302123</v>
      </c>
      <c r="E27" s="250">
        <f>+'[2]FA adj FINAL'!E27+'[2]FA adj FINAL'!F27+'[2]FA adj FINAL'!G27</f>
        <v>7285514.8867440987</v>
      </c>
      <c r="F27" s="250">
        <f>+'[2]FA adj FINAL'!H27</f>
        <v>-494892</v>
      </c>
      <c r="G27" s="251">
        <f t="shared" si="1"/>
        <v>90615024.976046219</v>
      </c>
      <c r="H27" s="256"/>
      <c r="I27" s="252">
        <f>+'[2]FA adj FINAL'!K27</f>
        <v>-28753249.158621386</v>
      </c>
      <c r="J27" s="250">
        <f>+'[2]FA adj FINAL'!M27+'[2]FA adj FINAL'!O27+'[2]FA adj FINAL'!P27+'[2]FA adj FINAL'!Q27+'[2]FA adj FINAL'!N27</f>
        <v>-1594927.3564477689</v>
      </c>
      <c r="K27" s="250">
        <f>+'[2]FA adj FINAL'!R27</f>
        <v>480931</v>
      </c>
      <c r="L27" s="251">
        <f t="shared" si="2"/>
        <v>-29867245.515069153</v>
      </c>
      <c r="M27" s="253">
        <f t="shared" si="0"/>
        <v>60747779.460977063</v>
      </c>
    </row>
    <row r="28" spans="1:13" ht="14.4">
      <c r="A28" s="254">
        <v>47</v>
      </c>
      <c r="B28" s="254">
        <v>1835</v>
      </c>
      <c r="C28" s="255" t="s">
        <v>187</v>
      </c>
      <c r="D28" s="249">
        <f>+'[2]FA adj FINAL'!D28</f>
        <v>37190087.340110868</v>
      </c>
      <c r="E28" s="250">
        <f>+'[2]FA adj FINAL'!E28+'[2]FA adj FINAL'!F28+'[2]FA adj FINAL'!G28</f>
        <v>3620786.6259472445</v>
      </c>
      <c r="F28" s="250">
        <f>+'[2]FA adj FINAL'!H28</f>
        <v>-1225941</v>
      </c>
      <c r="G28" s="251">
        <f t="shared" si="1"/>
        <v>39584932.966058113</v>
      </c>
      <c r="H28" s="256"/>
      <c r="I28" s="252">
        <f>+'[2]FA adj FINAL'!K28</f>
        <v>-5139598.5027336264</v>
      </c>
      <c r="J28" s="250">
        <f>+'[2]FA adj FINAL'!M28+'[2]FA adj FINAL'!O28+'[2]FA adj FINAL'!P28+'[2]FA adj FINAL'!Q28+'[2]FA adj FINAL'!N28</f>
        <v>-669033.82824786298</v>
      </c>
      <c r="K28" s="250">
        <f>+'[2]FA adj FINAL'!R28</f>
        <v>897868</v>
      </c>
      <c r="L28" s="251">
        <f t="shared" si="2"/>
        <v>-4910764.3309814893</v>
      </c>
      <c r="M28" s="253">
        <f t="shared" si="0"/>
        <v>34674168.635076627</v>
      </c>
    </row>
    <row r="29" spans="1:13" ht="14.4">
      <c r="A29" s="254">
        <v>47</v>
      </c>
      <c r="B29" s="254">
        <v>1840</v>
      </c>
      <c r="C29" s="255" t="s">
        <v>188</v>
      </c>
      <c r="D29" s="249">
        <f>+'[2]FA adj FINAL'!D29</f>
        <v>43669275.817832783</v>
      </c>
      <c r="E29" s="250">
        <f>+'[2]FA adj FINAL'!E29+'[2]FA adj FINAL'!F29+'[2]FA adj FINAL'!G29</f>
        <v>4778952.2679077806</v>
      </c>
      <c r="F29" s="250">
        <f>+'[2]FA adj FINAL'!H29</f>
        <v>-22005</v>
      </c>
      <c r="G29" s="251">
        <f t="shared" si="1"/>
        <v>48426223.085740566</v>
      </c>
      <c r="H29" s="256"/>
      <c r="I29" s="252">
        <f>+'[2]FA adj FINAL'!K29</f>
        <v>-5452003.4670141423</v>
      </c>
      <c r="J29" s="250">
        <f>+'[2]FA adj FINAL'!M29+'[2]FA adj FINAL'!O29+'[2]FA adj FINAL'!P29+'[2]FA adj FINAL'!Q29+'[2]FA adj FINAL'!N29</f>
        <v>-695316.39790097286</v>
      </c>
      <c r="K29" s="250">
        <f>+'[2]FA adj FINAL'!R29</f>
        <v>15025</v>
      </c>
      <c r="L29" s="251">
        <f t="shared" si="2"/>
        <v>-6132294.8649151148</v>
      </c>
      <c r="M29" s="253">
        <f t="shared" si="0"/>
        <v>42293928.220825449</v>
      </c>
    </row>
    <row r="30" spans="1:13" ht="14.4">
      <c r="A30" s="254">
        <v>47</v>
      </c>
      <c r="B30" s="254">
        <v>1845</v>
      </c>
      <c r="C30" s="255" t="s">
        <v>189</v>
      </c>
      <c r="D30" s="249">
        <f>+'[2]FA adj FINAL'!D30</f>
        <v>302322576.40819824</v>
      </c>
      <c r="E30" s="250">
        <f>+'[2]FA adj FINAL'!E30+'[2]FA adj FINAL'!F30+'[2]FA adj FINAL'!G30</f>
        <v>13912408.751814947</v>
      </c>
      <c r="F30" s="250">
        <f>+'[2]FA adj FINAL'!H30</f>
        <v>-142060</v>
      </c>
      <c r="G30" s="251">
        <f t="shared" si="1"/>
        <v>316092925.1600132</v>
      </c>
      <c r="H30" s="256"/>
      <c r="I30" s="252">
        <f>+'[2]FA adj FINAL'!K30</f>
        <v>-148378549.04206339</v>
      </c>
      <c r="J30" s="250">
        <f>+'[2]FA adj FINAL'!M30+'[2]FA adj FINAL'!O30+'[2]FA adj FINAL'!P30+'[2]FA adj FINAL'!Q30+'[2]FA adj FINAL'!N30</f>
        <v>-6495454.564414979</v>
      </c>
      <c r="K30" s="250">
        <f>+'[2]FA adj FINAL'!R30</f>
        <v>121119</v>
      </c>
      <c r="L30" s="251">
        <f t="shared" si="2"/>
        <v>-154752884.60647836</v>
      </c>
      <c r="M30" s="253">
        <f t="shared" si="0"/>
        <v>161340040.55353484</v>
      </c>
    </row>
    <row r="31" spans="1:13" ht="14.4">
      <c r="A31" s="254">
        <v>47</v>
      </c>
      <c r="B31" s="254">
        <v>1850</v>
      </c>
      <c r="C31" s="255" t="s">
        <v>190</v>
      </c>
      <c r="D31" s="249">
        <f>+'[2]FA adj FINAL'!D31</f>
        <v>119665437.88937631</v>
      </c>
      <c r="E31" s="250">
        <f>+'[2]FA adj FINAL'!E31+'[2]FA adj FINAL'!F31+'[2]FA adj FINAL'!G31</f>
        <v>5596404.5085203294</v>
      </c>
      <c r="F31" s="250">
        <f>+'[2]FA adj FINAL'!H31</f>
        <v>-427580</v>
      </c>
      <c r="G31" s="251">
        <f t="shared" si="1"/>
        <v>124834262.39789665</v>
      </c>
      <c r="H31" s="256"/>
      <c r="I31" s="252">
        <f>+'[2]FA adj FINAL'!K31</f>
        <v>-53340169.493067794</v>
      </c>
      <c r="J31" s="250">
        <f>+'[2]FA adj FINAL'!M31+'[2]FA adj FINAL'!O31+'[2]FA adj FINAL'!P31+'[2]FA adj FINAL'!Q31+'[2]FA adj FINAL'!N31</f>
        <v>-1981993.1924569649</v>
      </c>
      <c r="K31" s="250">
        <f>+'[2]FA adj FINAL'!R31</f>
        <v>301935</v>
      </c>
      <c r="L31" s="251">
        <f t="shared" si="2"/>
        <v>-55020227.685524762</v>
      </c>
      <c r="M31" s="253">
        <f t="shared" si="0"/>
        <v>69814034.712371886</v>
      </c>
    </row>
    <row r="32" spans="1:13" ht="14.4">
      <c r="A32" s="254">
        <v>47</v>
      </c>
      <c r="B32" s="254">
        <v>1855</v>
      </c>
      <c r="C32" s="255" t="s">
        <v>191</v>
      </c>
      <c r="D32" s="249">
        <f>+'[2]FA adj FINAL'!D32</f>
        <v>30313696.298441198</v>
      </c>
      <c r="E32" s="250">
        <f>+'[2]FA adj FINAL'!E32+'[2]FA adj FINAL'!F32+'[2]FA adj FINAL'!G32</f>
        <v>1386363.7718499238</v>
      </c>
      <c r="F32" s="250">
        <f>+'[2]FA adj FINAL'!H32</f>
        <v>0</v>
      </c>
      <c r="G32" s="251">
        <f t="shared" si="1"/>
        <v>31700060.070291121</v>
      </c>
      <c r="H32" s="256"/>
      <c r="I32" s="252">
        <f>+'[2]FA adj FINAL'!K32</f>
        <v>-14192663.02848061</v>
      </c>
      <c r="J32" s="250">
        <f>+'[2]FA adj FINAL'!M32+'[2]FA adj FINAL'!O32+'[2]FA adj FINAL'!P32+'[2]FA adj FINAL'!Q32+'[2]FA adj FINAL'!N32</f>
        <v>-405487.89184227306</v>
      </c>
      <c r="K32" s="250">
        <f>+'[2]FA adj FINAL'!R32</f>
        <v>0</v>
      </c>
      <c r="L32" s="251">
        <f t="shared" si="2"/>
        <v>-14598150.920322884</v>
      </c>
      <c r="M32" s="253">
        <f t="shared" si="0"/>
        <v>17101909.149968237</v>
      </c>
    </row>
    <row r="33" spans="1:13" ht="14.4">
      <c r="A33" s="254">
        <v>47</v>
      </c>
      <c r="B33" s="254">
        <v>1860</v>
      </c>
      <c r="C33" s="255" t="s">
        <v>192</v>
      </c>
      <c r="D33" s="249">
        <f>+'[2]FA adj FINAL'!D33</f>
        <v>0</v>
      </c>
      <c r="E33" s="250">
        <f>+'[2]FA adj FINAL'!E33+'[2]FA adj FINAL'!F33+'[2]FA adj FINAL'!G33</f>
        <v>0</v>
      </c>
      <c r="F33" s="250">
        <f>+'[2]FA adj FINAL'!H33</f>
        <v>0</v>
      </c>
      <c r="G33" s="251">
        <f t="shared" si="1"/>
        <v>0</v>
      </c>
      <c r="H33" s="256"/>
      <c r="I33" s="252">
        <f>+'[2]FA adj FINAL'!K33</f>
        <v>0</v>
      </c>
      <c r="J33" s="250">
        <f>+'[2]FA adj FINAL'!M33+'[2]FA adj FINAL'!O33+'[2]FA adj FINAL'!P33+'[2]FA adj FINAL'!Q33+'[2]FA adj FINAL'!N33</f>
        <v>0</v>
      </c>
      <c r="K33" s="250">
        <f>+'[2]FA adj FINAL'!R33</f>
        <v>0</v>
      </c>
      <c r="L33" s="251">
        <f t="shared" si="2"/>
        <v>0</v>
      </c>
      <c r="M33" s="253">
        <f t="shared" si="0"/>
        <v>0</v>
      </c>
    </row>
    <row r="34" spans="1:13" ht="14.4">
      <c r="A34" s="259">
        <v>47</v>
      </c>
      <c r="B34" s="254">
        <v>1860</v>
      </c>
      <c r="C34" s="258" t="s">
        <v>193</v>
      </c>
      <c r="D34" s="249">
        <f>+'[2]FA adj FINAL'!D34</f>
        <v>46791969.132388167</v>
      </c>
      <c r="E34" s="250">
        <f>+'[2]FA adj FINAL'!E34+'[2]FA adj FINAL'!F34+'[2]FA adj FINAL'!G34</f>
        <v>2305389.8101243246</v>
      </c>
      <c r="F34" s="250">
        <f>+'[2]FA adj FINAL'!H34</f>
        <v>-398141</v>
      </c>
      <c r="G34" s="251">
        <f t="shared" si="1"/>
        <v>48699217.94251249</v>
      </c>
      <c r="H34" s="256"/>
      <c r="I34" s="252">
        <f>+'[2]FA adj FINAL'!K34</f>
        <v>-21838558.742359016</v>
      </c>
      <c r="J34" s="250">
        <f>+'[2]FA adj FINAL'!M34+'[2]FA adj FINAL'!O34+'[2]FA adj FINAL'!P34+'[2]FA adj FINAL'!Q34+'[2]FA adj FINAL'!N34</f>
        <v>-2384263.1930319625</v>
      </c>
      <c r="K34" s="250">
        <f>+'[2]FA adj FINAL'!R34</f>
        <v>278141</v>
      </c>
      <c r="L34" s="251">
        <f t="shared" si="2"/>
        <v>-23944680.935390979</v>
      </c>
      <c r="M34" s="253">
        <f t="shared" si="0"/>
        <v>24754537.007121511</v>
      </c>
    </row>
    <row r="35" spans="1:13" ht="14.4">
      <c r="A35" s="259" t="s">
        <v>194</v>
      </c>
      <c r="B35" s="254">
        <v>1905</v>
      </c>
      <c r="C35" s="258" t="s">
        <v>180</v>
      </c>
      <c r="D35" s="249">
        <f>+'[2]FA adj FINAL'!D35</f>
        <v>0</v>
      </c>
      <c r="E35" s="250">
        <f>+'[2]FA adj FINAL'!E35+'[2]FA adj FINAL'!F35+'[2]FA adj FINAL'!G35</f>
        <v>0</v>
      </c>
      <c r="F35" s="250">
        <f>+'[2]FA adj FINAL'!H35</f>
        <v>0</v>
      </c>
      <c r="G35" s="251">
        <f t="shared" si="1"/>
        <v>0</v>
      </c>
      <c r="H35" s="256"/>
      <c r="I35" s="252">
        <f>+'[2]FA adj FINAL'!K35</f>
        <v>0</v>
      </c>
      <c r="J35" s="250">
        <f>+'[2]FA adj FINAL'!M35+'[2]FA adj FINAL'!O35+'[2]FA adj FINAL'!P35+'[2]FA adj FINAL'!Q35+'[2]FA adj FINAL'!N35</f>
        <v>0</v>
      </c>
      <c r="K35" s="250">
        <f>+'[2]FA adj FINAL'!R35</f>
        <v>0</v>
      </c>
      <c r="L35" s="251">
        <f t="shared" si="2"/>
        <v>0</v>
      </c>
      <c r="M35" s="253">
        <f t="shared" si="0"/>
        <v>0</v>
      </c>
    </row>
    <row r="36" spans="1:13" ht="14.4">
      <c r="A36" s="254">
        <v>1</v>
      </c>
      <c r="B36" s="254">
        <v>1908</v>
      </c>
      <c r="C36" s="255" t="s">
        <v>195</v>
      </c>
      <c r="D36" s="249">
        <f>+'[2]FA adj FINAL'!D36</f>
        <v>310348.34999999998</v>
      </c>
      <c r="E36" s="250">
        <f>+'[2]FA adj FINAL'!E36+'[2]FA adj FINAL'!F36+'[2]FA adj FINAL'!G36</f>
        <v>0</v>
      </c>
      <c r="F36" s="250">
        <f>+'[2]FA adj FINAL'!H36</f>
        <v>0</v>
      </c>
      <c r="G36" s="251">
        <f t="shared" si="1"/>
        <v>310348.34999999998</v>
      </c>
      <c r="H36" s="256"/>
      <c r="I36" s="252">
        <f>+'[2]FA adj FINAL'!K36</f>
        <v>-95296.09133333333</v>
      </c>
      <c r="J36" s="250">
        <f>+'[2]FA adj FINAL'!M36+'[2]FA adj FINAL'!O36+'[2]FA adj FINAL'!P36+'[2]FA adj FINAL'!Q36+'[2]FA adj FINAL'!N36</f>
        <v>-12288.7</v>
      </c>
      <c r="K36" s="250">
        <f>+'[2]FA adj FINAL'!R36</f>
        <v>0</v>
      </c>
      <c r="L36" s="251">
        <f t="shared" si="2"/>
        <v>-107584.79133333333</v>
      </c>
      <c r="M36" s="253">
        <f t="shared" si="0"/>
        <v>202763.55866666665</v>
      </c>
    </row>
    <row r="37" spans="1:13" ht="14.4">
      <c r="A37" s="254">
        <v>13</v>
      </c>
      <c r="B37" s="254">
        <v>1910</v>
      </c>
      <c r="C37" s="255" t="s">
        <v>182</v>
      </c>
      <c r="D37" s="249">
        <f>+'[2]FA adj FINAL'!D37</f>
        <v>0</v>
      </c>
      <c r="E37" s="250">
        <f>+'[2]FA adj FINAL'!E37+'[2]FA adj FINAL'!F37+'[2]FA adj FINAL'!G37</f>
        <v>0</v>
      </c>
      <c r="F37" s="250">
        <f>+'[2]FA adj FINAL'!H37</f>
        <v>0</v>
      </c>
      <c r="G37" s="251">
        <f t="shared" si="1"/>
        <v>0</v>
      </c>
      <c r="H37" s="256"/>
      <c r="I37" s="252">
        <f>+'[2]FA adj FINAL'!K37</f>
        <v>0</v>
      </c>
      <c r="J37" s="250">
        <f>+'[2]FA adj FINAL'!M37+'[2]FA adj FINAL'!O37+'[2]FA adj FINAL'!P37+'[2]FA adj FINAL'!Q37+'[2]FA adj FINAL'!N37</f>
        <v>0</v>
      </c>
      <c r="K37" s="250">
        <f>+'[2]FA adj FINAL'!R37</f>
        <v>0</v>
      </c>
      <c r="L37" s="251">
        <f t="shared" si="2"/>
        <v>0</v>
      </c>
      <c r="M37" s="253">
        <f t="shared" si="0"/>
        <v>0</v>
      </c>
    </row>
    <row r="38" spans="1:13" ht="14.4">
      <c r="A38" s="254">
        <v>8</v>
      </c>
      <c r="B38" s="254">
        <v>1915</v>
      </c>
      <c r="C38" s="255" t="s">
        <v>196</v>
      </c>
      <c r="D38" s="249">
        <f>+'[2]FA adj FINAL'!D38</f>
        <v>2212138.9077414498</v>
      </c>
      <c r="E38" s="250">
        <f>+'[2]FA adj FINAL'!E38+'[2]FA adj FINAL'!F38+'[2]FA adj FINAL'!G38</f>
        <v>243201.01774144982</v>
      </c>
      <c r="F38" s="250">
        <f>+'[2]FA adj FINAL'!H38</f>
        <v>0</v>
      </c>
      <c r="G38" s="251">
        <f t="shared" si="1"/>
        <v>2455339.9254828994</v>
      </c>
      <c r="H38" s="256"/>
      <c r="I38" s="252">
        <f>+'[2]FA adj FINAL'!K38</f>
        <v>-1720591.8033870724</v>
      </c>
      <c r="J38" s="250">
        <f>+'[2]FA adj FINAL'!M38+'[2]FA adj FINAL'!O38+'[2]FA adj FINAL'!P38+'[2]FA adj FINAL'!Q38+'[2]FA adj FINAL'!N38</f>
        <v>-103508.83757251022</v>
      </c>
      <c r="K38" s="250">
        <f>+'[2]FA adj FINAL'!R38</f>
        <v>0</v>
      </c>
      <c r="L38" s="251">
        <f t="shared" si="2"/>
        <v>-1824100.6409595825</v>
      </c>
      <c r="M38" s="253">
        <f t="shared" si="0"/>
        <v>631239.28452331689</v>
      </c>
    </row>
    <row r="39" spans="1:13" ht="14.4">
      <c r="A39" s="254">
        <v>8</v>
      </c>
      <c r="B39" s="254">
        <v>1915</v>
      </c>
      <c r="C39" s="255" t="s">
        <v>197</v>
      </c>
      <c r="D39" s="249">
        <f>+'[2]FA adj FINAL'!D39</f>
        <v>0</v>
      </c>
      <c r="E39" s="250">
        <f>+'[2]FA adj FINAL'!E39+'[2]FA adj FINAL'!F39+'[2]FA adj FINAL'!G39</f>
        <v>0</v>
      </c>
      <c r="F39" s="250">
        <f>+'[2]FA adj FINAL'!H39</f>
        <v>0</v>
      </c>
      <c r="G39" s="251">
        <f t="shared" si="1"/>
        <v>0</v>
      </c>
      <c r="H39" s="256"/>
      <c r="I39" s="252">
        <f>+'[2]FA adj FINAL'!K39</f>
        <v>0</v>
      </c>
      <c r="J39" s="250">
        <f>+'[2]FA adj FINAL'!M39+'[2]FA adj FINAL'!O39+'[2]FA adj FINAL'!P39+'[2]FA adj FINAL'!Q39+'[2]FA adj FINAL'!N39</f>
        <v>0</v>
      </c>
      <c r="K39" s="250">
        <f>+'[2]FA adj FINAL'!R39</f>
        <v>0</v>
      </c>
      <c r="L39" s="251">
        <f t="shared" si="2"/>
        <v>0</v>
      </c>
      <c r="M39" s="253">
        <f t="shared" si="0"/>
        <v>0</v>
      </c>
    </row>
    <row r="40" spans="1:13" ht="14.4">
      <c r="A40" s="254">
        <v>45</v>
      </c>
      <c r="B40" s="254">
        <v>1920</v>
      </c>
      <c r="C40" s="255" t="s">
        <v>198</v>
      </c>
      <c r="D40" s="249">
        <f>+'[2]FA adj FINAL'!D40</f>
        <v>4998044.5147964871</v>
      </c>
      <c r="E40" s="250">
        <f>+'[2]FA adj FINAL'!E40+'[2]FA adj FINAL'!F40+'[2]FA adj FINAL'!G40</f>
        <v>148002.5983966488</v>
      </c>
      <c r="F40" s="250">
        <f>+'[2]FA adj FINAL'!H40</f>
        <v>0</v>
      </c>
      <c r="G40" s="251">
        <f t="shared" si="1"/>
        <v>5146047.1131931357</v>
      </c>
      <c r="H40" s="256"/>
      <c r="I40" s="252">
        <f>+'[2]FA adj FINAL'!K40</f>
        <v>-4414202.1011852399</v>
      </c>
      <c r="J40" s="250">
        <f>+'[2]FA adj FINAL'!M40+'[2]FA adj FINAL'!O40+'[2]FA adj FINAL'!P40+'[2]FA adj FINAL'!Q40+'[2]FA adj FINAL'!N40</f>
        <v>-387326.5615292163</v>
      </c>
      <c r="K40" s="250">
        <f>+'[2]FA adj FINAL'!R40</f>
        <v>0</v>
      </c>
      <c r="L40" s="251">
        <f t="shared" si="2"/>
        <v>-4801528.6627144562</v>
      </c>
      <c r="M40" s="253">
        <f t="shared" si="0"/>
        <v>344518.4504786795</v>
      </c>
    </row>
    <row r="41" spans="1:13" ht="26.4">
      <c r="A41" s="254">
        <v>45</v>
      </c>
      <c r="B41" s="254">
        <v>1920</v>
      </c>
      <c r="C41" s="255" t="s">
        <v>199</v>
      </c>
      <c r="D41" s="249">
        <f>+'[2]FA adj FINAL'!D41</f>
        <v>0</v>
      </c>
      <c r="E41" s="250">
        <f>+'[2]FA adj FINAL'!E41+'[2]FA adj FINAL'!F41+'[2]FA adj FINAL'!G41</f>
        <v>0</v>
      </c>
      <c r="F41" s="250">
        <f>+'[2]FA adj FINAL'!H41</f>
        <v>0</v>
      </c>
      <c r="G41" s="251">
        <f t="shared" si="1"/>
        <v>0</v>
      </c>
      <c r="H41" s="256"/>
      <c r="I41" s="252">
        <f>+'[2]FA adj FINAL'!K41</f>
        <v>0</v>
      </c>
      <c r="J41" s="250">
        <f>+'[2]FA adj FINAL'!M41+'[2]FA adj FINAL'!O41+'[2]FA adj FINAL'!P41+'[2]FA adj FINAL'!Q41+'[2]FA adj FINAL'!N41</f>
        <v>0</v>
      </c>
      <c r="K41" s="250">
        <f>+'[2]FA adj FINAL'!R41</f>
        <v>0</v>
      </c>
      <c r="L41" s="251">
        <f t="shared" si="2"/>
        <v>0</v>
      </c>
      <c r="M41" s="253">
        <f t="shared" si="0"/>
        <v>0</v>
      </c>
    </row>
    <row r="42" spans="1:13" ht="26.4">
      <c r="A42" s="254">
        <v>45.1</v>
      </c>
      <c r="B42" s="254">
        <v>1920</v>
      </c>
      <c r="C42" s="255" t="s">
        <v>200</v>
      </c>
      <c r="D42" s="249">
        <f>+'[2]FA adj FINAL'!D42</f>
        <v>0</v>
      </c>
      <c r="E42" s="250">
        <f>+'[2]FA adj FINAL'!E42+'[2]FA adj FINAL'!F42+'[2]FA adj FINAL'!G42</f>
        <v>0</v>
      </c>
      <c r="F42" s="250">
        <f>+'[2]FA adj FINAL'!H42</f>
        <v>0</v>
      </c>
      <c r="G42" s="251">
        <f t="shared" si="1"/>
        <v>0</v>
      </c>
      <c r="H42" s="256"/>
      <c r="I42" s="252">
        <f>+'[2]FA adj FINAL'!K42</f>
        <v>0</v>
      </c>
      <c r="J42" s="250">
        <f>+'[2]FA adj FINAL'!M42+'[2]FA adj FINAL'!O42+'[2]FA adj FINAL'!P42+'[2]FA adj FINAL'!Q42+'[2]FA adj FINAL'!N42</f>
        <v>0</v>
      </c>
      <c r="K42" s="250">
        <f>+'[2]FA adj FINAL'!R42</f>
        <v>0</v>
      </c>
      <c r="L42" s="251">
        <f t="shared" si="2"/>
        <v>0</v>
      </c>
      <c r="M42" s="253">
        <f t="shared" si="0"/>
        <v>0</v>
      </c>
    </row>
    <row r="43" spans="1:13" ht="14.4">
      <c r="A43" s="254">
        <v>10</v>
      </c>
      <c r="B43" s="254">
        <v>1930</v>
      </c>
      <c r="C43" s="255" t="s">
        <v>201</v>
      </c>
      <c r="D43" s="249">
        <f>+'[2]FA adj FINAL'!D43</f>
        <v>15610507.720651561</v>
      </c>
      <c r="E43" s="250">
        <f>+'[2]FA adj FINAL'!E43+'[2]FA adj FINAL'!F43+'[2]FA adj FINAL'!G43</f>
        <v>2392047.7928613881</v>
      </c>
      <c r="F43" s="250">
        <f>+'[2]FA adj FINAL'!H43</f>
        <v>0</v>
      </c>
      <c r="G43" s="251">
        <f t="shared" si="1"/>
        <v>18002555.51351295</v>
      </c>
      <c r="H43" s="256"/>
      <c r="I43" s="252">
        <f>+'[2]FA adj FINAL'!K43</f>
        <v>-8597709.6307328641</v>
      </c>
      <c r="J43" s="250">
        <f>+'[2]FA adj FINAL'!M43+'[2]FA adj FINAL'!O43+'[2]FA adj FINAL'!P43+'[2]FA adj FINAL'!Q43+'[2]FA adj FINAL'!N43</f>
        <v>-1203498.0761350454</v>
      </c>
      <c r="K43" s="250">
        <f>+'[2]FA adj FINAL'!R43</f>
        <v>0</v>
      </c>
      <c r="L43" s="251">
        <f t="shared" si="2"/>
        <v>-9801207.7068679091</v>
      </c>
      <c r="M43" s="253">
        <f t="shared" si="0"/>
        <v>8201347.8066450413</v>
      </c>
    </row>
    <row r="44" spans="1:13" ht="14.4">
      <c r="A44" s="254">
        <v>10</v>
      </c>
      <c r="B44" s="254">
        <v>1935</v>
      </c>
      <c r="C44" s="255" t="s">
        <v>202</v>
      </c>
      <c r="D44" s="249">
        <f>+'[2]FA adj FINAL'!D44</f>
        <v>368262.18</v>
      </c>
      <c r="E44" s="250">
        <f>+'[2]FA adj FINAL'!E44+'[2]FA adj FINAL'!F44+'[2]FA adj FINAL'!G44</f>
        <v>0</v>
      </c>
      <c r="F44" s="250">
        <f>+'[2]FA adj FINAL'!H44</f>
        <v>0</v>
      </c>
      <c r="G44" s="251">
        <f t="shared" si="1"/>
        <v>368262.18</v>
      </c>
      <c r="H44" s="256"/>
      <c r="I44" s="252">
        <f>+'[2]FA adj FINAL'!K44</f>
        <v>-239531.04057692306</v>
      </c>
      <c r="J44" s="250">
        <f>+'[2]FA adj FINAL'!M44+'[2]FA adj FINAL'!O44+'[2]FA adj FINAL'!P44+'[2]FA adj FINAL'!Q44+'[2]FA adj FINAL'!N44</f>
        <v>-36472.590000000004</v>
      </c>
      <c r="K44" s="250">
        <f>+'[2]FA adj FINAL'!R44</f>
        <v>0</v>
      </c>
      <c r="L44" s="251">
        <f t="shared" si="2"/>
        <v>-276003.63057692308</v>
      </c>
      <c r="M44" s="253">
        <f t="shared" si="0"/>
        <v>92258.549423076911</v>
      </c>
    </row>
    <row r="45" spans="1:13" ht="14.4">
      <c r="A45" s="254">
        <v>10</v>
      </c>
      <c r="B45" s="254">
        <v>1940</v>
      </c>
      <c r="C45" s="255" t="s">
        <v>203</v>
      </c>
      <c r="D45" s="249">
        <f>+'[2]FA adj FINAL'!D45</f>
        <v>3667215.2630913425</v>
      </c>
      <c r="E45" s="250">
        <f>+'[2]FA adj FINAL'!E45+'[2]FA adj FINAL'!F45+'[2]FA adj FINAL'!G45</f>
        <v>168918.96319983946</v>
      </c>
      <c r="F45" s="250">
        <f>+'[2]FA adj FINAL'!H45</f>
        <v>0</v>
      </c>
      <c r="G45" s="251">
        <f t="shared" si="1"/>
        <v>3836134.226291182</v>
      </c>
      <c r="H45" s="256"/>
      <c r="I45" s="252">
        <f>+'[2]FA adj FINAL'!K45</f>
        <v>-2817549.3288687286</v>
      </c>
      <c r="J45" s="250">
        <f>+'[2]FA adj FINAL'!M45+'[2]FA adj FINAL'!O45+'[2]FA adj FINAL'!P45+'[2]FA adj FINAL'!Q45+'[2]FA adj FINAL'!N45</f>
        <v>-192004.41057459457</v>
      </c>
      <c r="K45" s="250">
        <f>+'[2]FA adj FINAL'!R45</f>
        <v>0</v>
      </c>
      <c r="L45" s="251">
        <f t="shared" si="2"/>
        <v>-3009553.7394433231</v>
      </c>
      <c r="M45" s="253">
        <f t="shared" si="0"/>
        <v>826580.48684785888</v>
      </c>
    </row>
    <row r="46" spans="1:13" ht="14.4">
      <c r="A46" s="254">
        <v>8</v>
      </c>
      <c r="B46" s="254">
        <v>1945</v>
      </c>
      <c r="C46" s="255" t="s">
        <v>204</v>
      </c>
      <c r="D46" s="249">
        <f>+'[2]FA adj FINAL'!D46</f>
        <v>0</v>
      </c>
      <c r="E46" s="250">
        <f>+'[2]FA adj FINAL'!E46+'[2]FA adj FINAL'!F46+'[2]FA adj FINAL'!G46</f>
        <v>0</v>
      </c>
      <c r="F46" s="250">
        <f>+'[2]FA adj FINAL'!H46</f>
        <v>0</v>
      </c>
      <c r="G46" s="251">
        <f t="shared" si="1"/>
        <v>0</v>
      </c>
      <c r="H46" s="256"/>
      <c r="I46" s="252">
        <f>+'[2]FA adj FINAL'!K46</f>
        <v>0</v>
      </c>
      <c r="J46" s="250">
        <f>+'[2]FA adj FINAL'!M46+'[2]FA adj FINAL'!O46+'[2]FA adj FINAL'!P46+'[2]FA adj FINAL'!Q46+'[2]FA adj FINAL'!N46</f>
        <v>0</v>
      </c>
      <c r="K46" s="250">
        <f>+'[2]FA adj FINAL'!R46</f>
        <v>0</v>
      </c>
      <c r="L46" s="251">
        <f t="shared" si="2"/>
        <v>0</v>
      </c>
      <c r="M46" s="253">
        <f t="shared" si="0"/>
        <v>0</v>
      </c>
    </row>
    <row r="47" spans="1:13" ht="14.4">
      <c r="A47" s="254">
        <v>8</v>
      </c>
      <c r="B47" s="254">
        <v>1950</v>
      </c>
      <c r="C47" s="255" t="s">
        <v>205</v>
      </c>
      <c r="D47" s="249">
        <f>+'[2]FA adj FINAL'!D47</f>
        <v>37250.04</v>
      </c>
      <c r="E47" s="250">
        <f>+'[2]FA adj FINAL'!E47+'[2]FA adj FINAL'!F47+'[2]FA adj FINAL'!G47</f>
        <v>0</v>
      </c>
      <c r="F47" s="250">
        <f>+'[2]FA adj FINAL'!H47</f>
        <v>0</v>
      </c>
      <c r="G47" s="251">
        <f t="shared" si="1"/>
        <v>37250.04</v>
      </c>
      <c r="H47" s="256"/>
      <c r="I47" s="252">
        <f>+'[2]FA adj FINAL'!K47</f>
        <v>-37250.077857142853</v>
      </c>
      <c r="J47" s="250">
        <f>+'[2]FA adj FINAL'!M47+'[2]FA adj FINAL'!O47+'[2]FA adj FINAL'!P47+'[2]FA adj FINAL'!Q47+'[2]FA adj FINAL'!N47</f>
        <v>0</v>
      </c>
      <c r="K47" s="250">
        <f>+'[2]FA adj FINAL'!R47</f>
        <v>0</v>
      </c>
      <c r="L47" s="251">
        <f t="shared" si="2"/>
        <v>-37250.077857142853</v>
      </c>
      <c r="M47" s="253">
        <f t="shared" si="0"/>
        <v>-3.7857142851862591E-2</v>
      </c>
    </row>
    <row r="48" spans="1:13" ht="14.4">
      <c r="A48" s="254">
        <v>8</v>
      </c>
      <c r="B48" s="254">
        <v>1955</v>
      </c>
      <c r="C48" s="255" t="s">
        <v>206</v>
      </c>
      <c r="D48" s="249">
        <f>+'[2]FA adj FINAL'!D48</f>
        <v>1675388.83</v>
      </c>
      <c r="E48" s="250">
        <f>+'[2]FA adj FINAL'!E48+'[2]FA adj FINAL'!F48+'[2]FA adj FINAL'!G48</f>
        <v>716.47692200047027</v>
      </c>
      <c r="F48" s="250">
        <f>+'[2]FA adj FINAL'!H48</f>
        <v>0</v>
      </c>
      <c r="G48" s="251">
        <f t="shared" si="1"/>
        <v>1676105.3069220006</v>
      </c>
      <c r="H48" s="256"/>
      <c r="I48" s="252">
        <f>+'[2]FA adj FINAL'!K48</f>
        <v>-646288.897</v>
      </c>
      <c r="J48" s="250">
        <f>+'[2]FA adj FINAL'!M48+'[2]FA adj FINAL'!O48+'[2]FA adj FINAL'!P48+'[2]FA adj FINAL'!Q48+'[2]FA adj FINAL'!N48</f>
        <v>-128444.38384610003</v>
      </c>
      <c r="K48" s="250">
        <f>+'[2]FA adj FINAL'!R48</f>
        <v>0</v>
      </c>
      <c r="L48" s="251">
        <f t="shared" si="2"/>
        <v>-774733.28084610007</v>
      </c>
      <c r="M48" s="253">
        <f t="shared" si="0"/>
        <v>901372.02607590053</v>
      </c>
    </row>
    <row r="49" spans="1:13" ht="14.4">
      <c r="A49" s="259">
        <v>8</v>
      </c>
      <c r="B49" s="254">
        <v>1955</v>
      </c>
      <c r="C49" s="258" t="s">
        <v>207</v>
      </c>
      <c r="D49" s="249">
        <f>+'[2]FA adj FINAL'!D49</f>
        <v>0</v>
      </c>
      <c r="E49" s="250">
        <f>+'[2]FA adj FINAL'!E49+'[2]FA adj FINAL'!F49+'[2]FA adj FINAL'!G49</f>
        <v>0</v>
      </c>
      <c r="F49" s="250">
        <f>+'[2]FA adj FINAL'!H49</f>
        <v>0</v>
      </c>
      <c r="G49" s="251">
        <f t="shared" si="1"/>
        <v>0</v>
      </c>
      <c r="H49" s="256"/>
      <c r="I49" s="252">
        <f>+'[2]FA adj FINAL'!K49</f>
        <v>0</v>
      </c>
      <c r="J49" s="250">
        <f>+'[2]FA adj FINAL'!M49+'[2]FA adj FINAL'!O49+'[2]FA adj FINAL'!P49+'[2]FA adj FINAL'!Q49+'[2]FA adj FINAL'!N49</f>
        <v>0</v>
      </c>
      <c r="K49" s="250">
        <f>+'[2]FA adj FINAL'!R49</f>
        <v>0</v>
      </c>
      <c r="L49" s="251">
        <f t="shared" si="2"/>
        <v>0</v>
      </c>
      <c r="M49" s="253">
        <f t="shared" si="0"/>
        <v>0</v>
      </c>
    </row>
    <row r="50" spans="1:13" ht="14.4">
      <c r="A50" s="254">
        <v>8</v>
      </c>
      <c r="B50" s="254">
        <v>1960</v>
      </c>
      <c r="C50" s="255" t="s">
        <v>208</v>
      </c>
      <c r="D50" s="249">
        <f>+'[2]FA adj FINAL'!D50</f>
        <v>154649.57</v>
      </c>
      <c r="E50" s="250">
        <f>+'[2]FA adj FINAL'!E50+'[2]FA adj FINAL'!F50+'[2]FA adj FINAL'!G50</f>
        <v>0</v>
      </c>
      <c r="F50" s="250">
        <f>+'[2]FA adj FINAL'!H50</f>
        <v>0</v>
      </c>
      <c r="G50" s="251">
        <f t="shared" si="1"/>
        <v>154649.57</v>
      </c>
      <c r="H50" s="256"/>
      <c r="I50" s="252">
        <f>+'[2]FA adj FINAL'!K50</f>
        <v>-130943.81999999999</v>
      </c>
      <c r="J50" s="250">
        <f>+'[2]FA adj FINAL'!M50+'[2]FA adj FINAL'!O50+'[2]FA adj FINAL'!P50+'[2]FA adj FINAL'!Q50+'[2]FA adj FINAL'!N50</f>
        <v>-14853.03</v>
      </c>
      <c r="K50" s="250">
        <f>+'[2]FA adj FINAL'!R50</f>
        <v>0</v>
      </c>
      <c r="L50" s="251">
        <f t="shared" si="2"/>
        <v>-145796.85</v>
      </c>
      <c r="M50" s="253">
        <f t="shared" si="0"/>
        <v>8852.7200000000012</v>
      </c>
    </row>
    <row r="51" spans="1:13" ht="26.4">
      <c r="A51" s="216">
        <v>47</v>
      </c>
      <c r="B51" s="254">
        <v>1970</v>
      </c>
      <c r="C51" s="255" t="s">
        <v>209</v>
      </c>
      <c r="D51" s="249">
        <f>+'[2]FA adj FINAL'!D51</f>
        <v>0</v>
      </c>
      <c r="E51" s="250">
        <f>+'[2]FA adj FINAL'!E51+'[2]FA adj FINAL'!F51+'[2]FA adj FINAL'!G51</f>
        <v>0</v>
      </c>
      <c r="F51" s="250">
        <f>+'[2]FA adj FINAL'!H51</f>
        <v>0</v>
      </c>
      <c r="G51" s="251">
        <f t="shared" si="1"/>
        <v>0</v>
      </c>
      <c r="H51" s="256"/>
      <c r="I51" s="252">
        <f>+'[2]FA adj FINAL'!K51</f>
        <v>0</v>
      </c>
      <c r="J51" s="250">
        <f>+'[2]FA adj FINAL'!M51+'[2]FA adj FINAL'!O51+'[2]FA adj FINAL'!P51+'[2]FA adj FINAL'!Q51+'[2]FA adj FINAL'!N51</f>
        <v>0</v>
      </c>
      <c r="K51" s="250">
        <f>+'[2]FA adj FINAL'!R51</f>
        <v>0</v>
      </c>
      <c r="L51" s="251">
        <f t="shared" si="2"/>
        <v>0</v>
      </c>
      <c r="M51" s="253">
        <f t="shared" si="0"/>
        <v>0</v>
      </c>
    </row>
    <row r="52" spans="1:13" ht="14.4">
      <c r="A52" s="254">
        <v>47</v>
      </c>
      <c r="B52" s="254">
        <v>1975</v>
      </c>
      <c r="C52" s="255" t="s">
        <v>210</v>
      </c>
      <c r="D52" s="249">
        <f>+'[2]FA adj FINAL'!D52</f>
        <v>0</v>
      </c>
      <c r="E52" s="250">
        <f>+'[2]FA adj FINAL'!E52+'[2]FA adj FINAL'!F52+'[2]FA adj FINAL'!G52</f>
        <v>0</v>
      </c>
      <c r="F52" s="250">
        <f>+'[2]FA adj FINAL'!H52</f>
        <v>0</v>
      </c>
      <c r="G52" s="251">
        <f t="shared" si="1"/>
        <v>0</v>
      </c>
      <c r="H52" s="256"/>
      <c r="I52" s="252">
        <f>+'[2]FA adj FINAL'!K52</f>
        <v>0</v>
      </c>
      <c r="J52" s="250">
        <f>+'[2]FA adj FINAL'!M52+'[2]FA adj FINAL'!O52+'[2]FA adj FINAL'!P52+'[2]FA adj FINAL'!Q52+'[2]FA adj FINAL'!N52</f>
        <v>0</v>
      </c>
      <c r="K52" s="250">
        <f>+'[2]FA adj FINAL'!R52</f>
        <v>0</v>
      </c>
      <c r="L52" s="251">
        <f t="shared" si="2"/>
        <v>0</v>
      </c>
      <c r="M52" s="253">
        <f t="shared" si="0"/>
        <v>0</v>
      </c>
    </row>
    <row r="53" spans="1:13" ht="14.4">
      <c r="A53" s="254">
        <v>47</v>
      </c>
      <c r="B53" s="254">
        <v>1980</v>
      </c>
      <c r="C53" s="255" t="s">
        <v>211</v>
      </c>
      <c r="D53" s="249">
        <f>+'[2]FA adj FINAL'!D53</f>
        <v>6212712.7512264168</v>
      </c>
      <c r="E53" s="250">
        <f>+'[2]FA adj FINAL'!E53+'[2]FA adj FINAL'!F53+'[2]FA adj FINAL'!G53</f>
        <v>181315.97921628391</v>
      </c>
      <c r="F53" s="250">
        <f>+'[2]FA adj FINAL'!H53</f>
        <v>0</v>
      </c>
      <c r="G53" s="251">
        <f t="shared" si="1"/>
        <v>6394028.7304427009</v>
      </c>
      <c r="H53" s="256"/>
      <c r="I53" s="252">
        <f>+'[2]FA adj FINAL'!K53</f>
        <v>-4297990.3042260259</v>
      </c>
      <c r="J53" s="250">
        <f>+'[2]FA adj FINAL'!M53+'[2]FA adj FINAL'!O53+'[2]FA adj FINAL'!P53+'[2]FA adj FINAL'!Q53+'[2]FA adj FINAL'!N53</f>
        <v>-226849.03391805134</v>
      </c>
      <c r="K53" s="250">
        <f>+'[2]FA adj FINAL'!R53</f>
        <v>0</v>
      </c>
      <c r="L53" s="251">
        <f t="shared" si="2"/>
        <v>-4524839.338144077</v>
      </c>
      <c r="M53" s="253">
        <f t="shared" si="0"/>
        <v>1869189.3922986239</v>
      </c>
    </row>
    <row r="54" spans="1:13" ht="14.4">
      <c r="A54" s="254">
        <v>47</v>
      </c>
      <c r="B54" s="254">
        <v>1985</v>
      </c>
      <c r="C54" s="255" t="s">
        <v>212</v>
      </c>
      <c r="D54" s="249">
        <f>+'[2]FA adj FINAL'!D54</f>
        <v>0</v>
      </c>
      <c r="E54" s="250">
        <f>+'[2]FA adj FINAL'!E54+'[2]FA adj FINAL'!F54+'[2]FA adj FINAL'!G54</f>
        <v>0</v>
      </c>
      <c r="F54" s="250">
        <f>+'[2]FA adj FINAL'!H54</f>
        <v>0</v>
      </c>
      <c r="G54" s="251">
        <f t="shared" si="1"/>
        <v>0</v>
      </c>
      <c r="H54" s="256"/>
      <c r="I54" s="252">
        <f>+'[2]FA adj FINAL'!K54</f>
        <v>0</v>
      </c>
      <c r="J54" s="250">
        <f>+'[2]FA adj FINAL'!M54+'[2]FA adj FINAL'!O54+'[2]FA adj FINAL'!P54+'[2]FA adj FINAL'!Q54+'[2]FA adj FINAL'!N54</f>
        <v>0</v>
      </c>
      <c r="K54" s="250">
        <f>+'[2]FA adj FINAL'!R54</f>
        <v>0</v>
      </c>
      <c r="L54" s="251">
        <f t="shared" si="2"/>
        <v>0</v>
      </c>
      <c r="M54" s="253">
        <f t="shared" si="0"/>
        <v>0</v>
      </c>
    </row>
    <row r="55" spans="1:13" ht="14.4">
      <c r="A55" s="216">
        <v>47</v>
      </c>
      <c r="B55" s="254">
        <v>1990</v>
      </c>
      <c r="C55" s="260" t="s">
        <v>213</v>
      </c>
      <c r="D55" s="249">
        <f>+'[2]FA adj FINAL'!D55</f>
        <v>0</v>
      </c>
      <c r="E55" s="250">
        <f>+'[2]FA adj FINAL'!E55+'[2]FA adj FINAL'!F55+'[2]FA adj FINAL'!G55</f>
        <v>0</v>
      </c>
      <c r="F55" s="250">
        <f>+'[2]FA adj FINAL'!H55</f>
        <v>0</v>
      </c>
      <c r="G55" s="251">
        <f t="shared" si="1"/>
        <v>0</v>
      </c>
      <c r="H55" s="256"/>
      <c r="I55" s="252">
        <f>+'[2]FA adj FINAL'!K55</f>
        <v>0</v>
      </c>
      <c r="J55" s="250">
        <f>+'[2]FA adj FINAL'!M55+'[2]FA adj FINAL'!O55+'[2]FA adj FINAL'!P55+'[2]FA adj FINAL'!Q55+'[2]FA adj FINAL'!N55</f>
        <v>0</v>
      </c>
      <c r="K55" s="250">
        <f>+'[2]FA adj FINAL'!R55</f>
        <v>0</v>
      </c>
      <c r="L55" s="251">
        <f t="shared" si="2"/>
        <v>0</v>
      </c>
      <c r="M55" s="253">
        <f t="shared" si="0"/>
        <v>0</v>
      </c>
    </row>
    <row r="56" spans="1:13" ht="14.4">
      <c r="A56" s="254">
        <v>47</v>
      </c>
      <c r="B56" s="254">
        <v>1995</v>
      </c>
      <c r="C56" s="255" t="s">
        <v>214</v>
      </c>
      <c r="D56" s="249">
        <f>+'[2]FA adj FINAL'!D56</f>
        <v>-173416248.81288618</v>
      </c>
      <c r="E56" s="250">
        <f>+'[2]FA adj FINAL'!E56+'[2]FA adj FINAL'!F56+'[2]FA adj FINAL'!G56</f>
        <v>-14660079.101276185</v>
      </c>
      <c r="F56" s="250">
        <f>+'[2]FA adj FINAL'!H56</f>
        <v>0</v>
      </c>
      <c r="G56" s="251">
        <f t="shared" si="1"/>
        <v>-188076327.91416237</v>
      </c>
      <c r="H56" s="256"/>
      <c r="I56" s="252">
        <f>+'[2]FA adj FINAL'!K56</f>
        <v>35996179.000491232</v>
      </c>
      <c r="J56" s="250">
        <f>+'[2]FA adj FINAL'!M56+'[2]FA adj FINAL'!O56+'[2]FA adj FINAL'!P56+'[2]FA adj FINAL'!Q56+'[2]FA adj FINAL'!N56</f>
        <v>4374996.9516711896</v>
      </c>
      <c r="K56" s="250">
        <f>+'[2]FA adj FINAL'!R56</f>
        <v>0</v>
      </c>
      <c r="L56" s="251">
        <f t="shared" si="2"/>
        <v>40371175.952162422</v>
      </c>
      <c r="M56" s="253">
        <f t="shared" si="0"/>
        <v>-147705151.96199995</v>
      </c>
    </row>
    <row r="57" spans="1:13" ht="14.4">
      <c r="A57" s="254"/>
      <c r="B57" s="254">
        <v>1610</v>
      </c>
      <c r="C57" s="255" t="s">
        <v>215</v>
      </c>
      <c r="D57" s="249">
        <v>0</v>
      </c>
      <c r="E57" s="250">
        <v>0</v>
      </c>
      <c r="F57" s="250">
        <v>0</v>
      </c>
      <c r="G57" s="251">
        <f t="shared" si="1"/>
        <v>0</v>
      </c>
      <c r="H57" s="256"/>
      <c r="I57" s="252">
        <v>0</v>
      </c>
      <c r="J57" s="250">
        <f>+'[2]FA adj FINAL'!M57+'[2]FA adj FINAL'!O57+'[2]FA adj FINAL'!P57+'[2]FA adj FINAL'!Q57+'[2]FA adj FINAL'!N57</f>
        <v>0</v>
      </c>
      <c r="K57" s="250">
        <v>0</v>
      </c>
      <c r="L57" s="251">
        <f t="shared" si="2"/>
        <v>0</v>
      </c>
      <c r="M57" s="253">
        <f t="shared" si="0"/>
        <v>0</v>
      </c>
    </row>
    <row r="58" spans="1:13" ht="14.4">
      <c r="A58" s="254"/>
      <c r="B58" s="254">
        <v>2040</v>
      </c>
      <c r="C58" s="255" t="s">
        <v>216</v>
      </c>
      <c r="D58" s="249">
        <f>+'[2]FA adj FINAL'!D58</f>
        <v>3834177.26</v>
      </c>
      <c r="E58" s="250">
        <f>+'[2]FA adj FINAL'!E58+'[2]FA adj FINAL'!F58+'[2]FA adj FINAL'!G58</f>
        <v>0</v>
      </c>
      <c r="F58" s="250">
        <f>+'[2]FA adj FINAL'!H58</f>
        <v>0</v>
      </c>
      <c r="G58" s="251">
        <f t="shared" si="1"/>
        <v>3834177.26</v>
      </c>
      <c r="H58" s="256"/>
      <c r="I58" s="252">
        <f>+'[2]FA adj FINAL'!K58</f>
        <v>0</v>
      </c>
      <c r="J58" s="250">
        <f>+'[2]FA adj FINAL'!M58+'[2]FA adj FINAL'!O58+'[2]FA adj FINAL'!P58+'[2]FA adj FINAL'!Q58+'[2]FA adj FINAL'!N58</f>
        <v>0</v>
      </c>
      <c r="K58" s="250">
        <f>+'[2]FA adj FINAL'!R58</f>
        <v>0</v>
      </c>
      <c r="L58" s="251">
        <f t="shared" si="2"/>
        <v>0</v>
      </c>
      <c r="M58" s="253">
        <f t="shared" si="0"/>
        <v>3834177.26</v>
      </c>
    </row>
    <row r="59" spans="1:13">
      <c r="A59" s="261"/>
      <c r="B59" s="261"/>
      <c r="C59" s="262" t="s">
        <v>217</v>
      </c>
      <c r="D59" s="263">
        <f t="shared" ref="D59:G59" si="3">SUM(D17:D58)</f>
        <v>627821483.36671233</v>
      </c>
      <c r="E59" s="264">
        <f t="shared" si="3"/>
        <v>32768586.632332224</v>
      </c>
      <c r="F59" s="264">
        <f t="shared" si="3"/>
        <v>-2963781</v>
      </c>
      <c r="G59" s="264">
        <f t="shared" si="3"/>
        <v>657626288.99904454</v>
      </c>
      <c r="H59" s="256"/>
      <c r="I59" s="264">
        <f>SUM(I17:I58)</f>
        <v>-295604515.73879933</v>
      </c>
      <c r="J59" s="264">
        <f>SUM(J17:J58)</f>
        <v>-15233926.441507638</v>
      </c>
      <c r="K59" s="264">
        <f>SUM(K17:K58)</f>
        <v>2191181</v>
      </c>
      <c r="L59" s="264">
        <f>SUM(L17:L58)</f>
        <v>-308647261.18030697</v>
      </c>
      <c r="M59" s="264">
        <f>SUM(M17:M58)</f>
        <v>348979027.81873769</v>
      </c>
    </row>
    <row r="60" spans="1:13" ht="26.4">
      <c r="A60" s="261"/>
      <c r="B60" s="261"/>
      <c r="C60" s="265" t="s">
        <v>218</v>
      </c>
      <c r="D60" s="266"/>
      <c r="E60" s="267">
        <v>-250540</v>
      </c>
      <c r="F60" s="267"/>
      <c r="G60" s="251">
        <f>D60+E60+F60</f>
        <v>-250540</v>
      </c>
      <c r="H60" s="256"/>
      <c r="I60" s="252"/>
      <c r="J60" s="250">
        <v>6607.9380952380998</v>
      </c>
      <c r="K60" s="267"/>
      <c r="L60" s="251">
        <f>I60+J60+K60</f>
        <v>6607.9380952380998</v>
      </c>
      <c r="M60" s="253">
        <f>G60+L60</f>
        <v>-243932.06190476191</v>
      </c>
    </row>
    <row r="61" spans="1:13" ht="26.4">
      <c r="A61" s="261"/>
      <c r="B61" s="261"/>
      <c r="C61" s="268" t="s">
        <v>219</v>
      </c>
      <c r="D61" s="266"/>
      <c r="E61" s="267"/>
      <c r="F61" s="267"/>
      <c r="G61" s="251">
        <f>D61+E61+F61</f>
        <v>0</v>
      </c>
      <c r="H61" s="256"/>
      <c r="I61" s="252"/>
      <c r="J61" s="250">
        <v>0</v>
      </c>
      <c r="K61" s="267"/>
      <c r="L61" s="251">
        <f>I61+J61+K61</f>
        <v>0</v>
      </c>
      <c r="M61" s="253">
        <f>G61+L61</f>
        <v>0</v>
      </c>
    </row>
    <row r="62" spans="1:13">
      <c r="A62" s="261"/>
      <c r="B62" s="261"/>
      <c r="C62" s="262" t="s">
        <v>220</v>
      </c>
      <c r="D62" s="263">
        <f>SUM(D59:D61)</f>
        <v>627821483.36671233</v>
      </c>
      <c r="E62" s="264">
        <f>SUM(E59:E61)</f>
        <v>32518046.632332224</v>
      </c>
      <c r="F62" s="264">
        <f t="shared" ref="F62:G62" si="4">SUM(F59:F61)</f>
        <v>-2963781</v>
      </c>
      <c r="G62" s="264">
        <f t="shared" si="4"/>
        <v>657375748.99904454</v>
      </c>
      <c r="H62" s="256"/>
      <c r="I62" s="264">
        <f t="shared" ref="I62:L62" si="5">SUM(I59:I61)</f>
        <v>-295604515.73879933</v>
      </c>
      <c r="J62" s="264">
        <f t="shared" si="5"/>
        <v>-15227318.503412399</v>
      </c>
      <c r="K62" s="264">
        <f t="shared" si="5"/>
        <v>2191181</v>
      </c>
      <c r="L62" s="264">
        <f t="shared" si="5"/>
        <v>-308640653.24221176</v>
      </c>
      <c r="M62" s="264">
        <f>SUM(M59:M61)</f>
        <v>348735095.7568329</v>
      </c>
    </row>
    <row r="63" spans="1:13">
      <c r="I63" s="217" t="s">
        <v>221</v>
      </c>
      <c r="K63" s="223">
        <v>-1226082</v>
      </c>
      <c r="M63" s="223"/>
    </row>
    <row r="64" spans="1:13">
      <c r="C64" s="269"/>
      <c r="D64" s="270"/>
      <c r="E64" s="270"/>
      <c r="F64" s="223"/>
      <c r="G64" s="271"/>
      <c r="I64" s="217" t="s">
        <v>222</v>
      </c>
      <c r="K64" s="223">
        <v>-772600</v>
      </c>
      <c r="L64" s="272"/>
      <c r="M64" s="272"/>
    </row>
    <row r="65" spans="1:13" ht="14.4">
      <c r="C65" s="269"/>
      <c r="D65" s="273"/>
      <c r="E65" s="274"/>
      <c r="F65" s="275"/>
      <c r="G65" s="276"/>
      <c r="I65" s="217" t="s">
        <v>223</v>
      </c>
      <c r="K65" s="223"/>
      <c r="L65" s="272"/>
      <c r="M65" s="277"/>
    </row>
    <row r="66" spans="1:13">
      <c r="E66" s="278"/>
      <c r="F66" s="275"/>
      <c r="G66" s="276"/>
      <c r="I66" s="279" t="s">
        <v>224</v>
      </c>
      <c r="J66" s="279"/>
      <c r="K66" s="280"/>
      <c r="L66" s="272"/>
      <c r="M66" s="277"/>
    </row>
    <row r="67" spans="1:13">
      <c r="A67" s="261">
        <v>10</v>
      </c>
      <c r="B67" s="261"/>
      <c r="C67" s="281" t="s">
        <v>225</v>
      </c>
      <c r="F67" s="275"/>
      <c r="G67" s="276"/>
      <c r="I67" s="279" t="s">
        <v>225</v>
      </c>
      <c r="J67" s="279"/>
      <c r="K67" s="280">
        <f>+'[2]FA adj FINAL'!R67</f>
        <v>1203498.0761350454</v>
      </c>
      <c r="L67" s="272"/>
      <c r="M67" s="272"/>
    </row>
    <row r="68" spans="1:13">
      <c r="A68" s="261">
        <v>8</v>
      </c>
      <c r="B68" s="261"/>
      <c r="C68" s="281" t="s">
        <v>202</v>
      </c>
      <c r="F68" s="218"/>
      <c r="G68" s="276"/>
      <c r="I68" s="279" t="s">
        <v>202</v>
      </c>
      <c r="J68" s="279"/>
      <c r="K68" s="280">
        <f>+'[2]FA adj FINAL'!R68</f>
        <v>36472.590000000004</v>
      </c>
      <c r="L68" s="272"/>
      <c r="M68" s="272"/>
    </row>
    <row r="69" spans="1:13">
      <c r="A69" s="261">
        <v>8</v>
      </c>
      <c r="B69" s="261"/>
      <c r="C69" s="281" t="s">
        <v>203</v>
      </c>
      <c r="F69" s="218"/>
      <c r="G69" s="276"/>
      <c r="I69" s="279" t="str">
        <f>+C69</f>
        <v>Tools, Shop &amp; Garage Equipment</v>
      </c>
      <c r="J69" s="279"/>
      <c r="K69" s="280">
        <f>+'[2]FA adj FINAL'!R69</f>
        <v>192004.41057459457</v>
      </c>
      <c r="L69" s="282"/>
      <c r="M69" s="218"/>
    </row>
    <row r="70" spans="1:13">
      <c r="A70" s="261">
        <v>8</v>
      </c>
      <c r="B70" s="261"/>
      <c r="C70" s="281" t="s">
        <v>205</v>
      </c>
      <c r="F70" s="218"/>
      <c r="G70" s="276"/>
      <c r="I70" s="279" t="str">
        <f>+C70</f>
        <v>Power Operated Equipment</v>
      </c>
      <c r="J70" s="279"/>
      <c r="K70" s="280">
        <f>-J47</f>
        <v>0</v>
      </c>
      <c r="L70" s="223"/>
    </row>
    <row r="71" spans="1:13">
      <c r="A71" s="283"/>
      <c r="B71" s="283"/>
      <c r="C71" s="218"/>
      <c r="F71" s="275"/>
      <c r="G71" s="272"/>
      <c r="I71" s="279"/>
      <c r="J71" s="279"/>
      <c r="K71" s="280"/>
      <c r="L71" s="223"/>
    </row>
    <row r="72" spans="1:13">
      <c r="C72" s="284"/>
      <c r="D72" s="284"/>
      <c r="E72" s="284"/>
      <c r="F72" s="285"/>
      <c r="G72" s="286"/>
      <c r="I72" s="287" t="s">
        <v>226</v>
      </c>
      <c r="K72" s="288">
        <f>SUM(J62,K63:K71)</f>
        <v>-15794025.42670276</v>
      </c>
      <c r="L72" s="223"/>
    </row>
    <row r="73" spans="1:13">
      <c r="C73" s="284"/>
      <c r="D73" s="284"/>
      <c r="E73" s="284"/>
      <c r="F73" s="285"/>
      <c r="G73" s="286"/>
      <c r="H73" s="285"/>
      <c r="I73" s="284"/>
      <c r="J73" s="284"/>
      <c r="K73" s="289"/>
      <c r="L73" s="290"/>
    </row>
    <row r="74" spans="1:13" ht="14.4">
      <c r="A74" s="291"/>
      <c r="C74" s="284"/>
      <c r="D74" s="284"/>
      <c r="E74" s="284"/>
      <c r="F74" s="284"/>
      <c r="G74" s="284"/>
      <c r="H74" s="285"/>
      <c r="I74" s="290"/>
      <c r="J74" s="284"/>
      <c r="K74" s="292"/>
      <c r="L74" s="290"/>
    </row>
    <row r="75" spans="1:13">
      <c r="C75" s="284"/>
      <c r="D75" s="284"/>
      <c r="E75" s="284"/>
      <c r="F75" s="284"/>
      <c r="G75" s="284"/>
      <c r="H75" s="285"/>
      <c r="I75" s="284"/>
      <c r="J75" s="284"/>
      <c r="K75" s="284"/>
      <c r="L75" s="293"/>
    </row>
    <row r="76" spans="1:13">
      <c r="C76" s="284"/>
      <c r="D76" s="290"/>
      <c r="E76" s="284"/>
      <c r="F76" s="284"/>
      <c r="G76" s="294"/>
      <c r="H76" s="295"/>
      <c r="I76" s="296"/>
      <c r="J76" s="297"/>
      <c r="K76" s="298"/>
      <c r="L76" s="213"/>
    </row>
    <row r="77" spans="1:13">
      <c r="C77" s="284"/>
      <c r="D77" s="284"/>
      <c r="E77" s="284"/>
      <c r="F77" s="284"/>
      <c r="G77" s="284"/>
    </row>
    <row r="78" spans="1:13">
      <c r="C78" s="284"/>
      <c r="D78" s="284"/>
      <c r="E78" s="284"/>
      <c r="F78" s="284"/>
      <c r="G78" s="284"/>
    </row>
  </sheetData>
  <mergeCells count="3">
    <mergeCell ref="A9:M9"/>
    <mergeCell ref="A10:M10"/>
    <mergeCell ref="D14:G14"/>
  </mergeCells>
  <pageMargins left="0.70866141732283472" right="0.70866141732283472" top="0.74803149606299213" bottom="0.74803149606299213" header="0.31496062992125984" footer="0.31496062992125984"/>
  <pageSetup scale="55" orientation="landscape" verticalDpi="599" r:id="rId1"/>
</worksheet>
</file>

<file path=xl/worksheets/sheet3.xml><?xml version="1.0" encoding="utf-8"?>
<worksheet xmlns="http://schemas.openxmlformats.org/spreadsheetml/2006/main" xmlns:r="http://schemas.openxmlformats.org/officeDocument/2006/relationships">
  <dimension ref="A9:H81"/>
  <sheetViews>
    <sheetView workbookViewId="0">
      <selection activeCell="B14" sqref="B14:B15"/>
    </sheetView>
  </sheetViews>
  <sheetFormatPr defaultRowHeight="13.2"/>
  <cols>
    <col min="1" max="1" width="10.33203125" style="299" customWidth="1"/>
    <col min="2" max="2" width="44" style="299" customWidth="1"/>
    <col min="3" max="3" width="17.44140625" style="299" bestFit="1" customWidth="1"/>
    <col min="4" max="4" width="10.44140625" style="299" customWidth="1"/>
    <col min="5" max="5" width="13.33203125" style="299" customWidth="1"/>
    <col min="6" max="6" width="21.33203125" style="299" customWidth="1"/>
    <col min="7" max="7" width="19.33203125" style="299" customWidth="1"/>
    <col min="8" max="8" width="12" style="299" customWidth="1"/>
    <col min="9" max="236" width="8.88671875" style="299"/>
    <col min="237" max="237" width="2.6640625" style="299" customWidth="1"/>
    <col min="238" max="238" width="8.88671875" style="299"/>
    <col min="239" max="239" width="40.33203125" style="299" bestFit="1" customWidth="1"/>
    <col min="240" max="240" width="10" style="299" customWidth="1"/>
    <col min="241" max="241" width="10.109375" style="299" customWidth="1"/>
    <col min="242" max="242" width="12.33203125" style="299" customWidth="1"/>
    <col min="243" max="243" width="15.6640625" style="299" customWidth="1"/>
    <col min="244" max="244" width="12.88671875" style="299" customWidth="1"/>
    <col min="245" max="245" width="12.6640625" style="299" customWidth="1"/>
    <col min="246" max="246" width="12.88671875" style="299" customWidth="1"/>
    <col min="247" max="247" width="14.44140625" style="299" customWidth="1"/>
    <col min="248" max="492" width="8.88671875" style="299"/>
    <col min="493" max="493" width="2.6640625" style="299" customWidth="1"/>
    <col min="494" max="494" width="8.88671875" style="299"/>
    <col min="495" max="495" width="40.33203125" style="299" bestFit="1" customWidth="1"/>
    <col min="496" max="496" width="10" style="299" customWidth="1"/>
    <col min="497" max="497" width="10.109375" style="299" customWidth="1"/>
    <col min="498" max="498" width="12.33203125" style="299" customWidth="1"/>
    <col min="499" max="499" width="15.6640625" style="299" customWidth="1"/>
    <col min="500" max="500" width="12.88671875" style="299" customWidth="1"/>
    <col min="501" max="501" width="12.6640625" style="299" customWidth="1"/>
    <col min="502" max="502" width="12.88671875" style="299" customWidth="1"/>
    <col min="503" max="503" width="14.44140625" style="299" customWidth="1"/>
    <col min="504" max="748" width="8.88671875" style="299"/>
    <col min="749" max="749" width="2.6640625" style="299" customWidth="1"/>
    <col min="750" max="750" width="8.88671875" style="299"/>
    <col min="751" max="751" width="40.33203125" style="299" bestFit="1" customWidth="1"/>
    <col min="752" max="752" width="10" style="299" customWidth="1"/>
    <col min="753" max="753" width="10.109375" style="299" customWidth="1"/>
    <col min="754" max="754" width="12.33203125" style="299" customWidth="1"/>
    <col min="755" max="755" width="15.6640625" style="299" customWidth="1"/>
    <col min="756" max="756" width="12.88671875" style="299" customWidth="1"/>
    <col min="757" max="757" width="12.6640625" style="299" customWidth="1"/>
    <col min="758" max="758" width="12.88671875" style="299" customWidth="1"/>
    <col min="759" max="759" width="14.44140625" style="299" customWidth="1"/>
    <col min="760" max="1004" width="8.88671875" style="299"/>
    <col min="1005" max="1005" width="2.6640625" style="299" customWidth="1"/>
    <col min="1006" max="1006" width="8.88671875" style="299"/>
    <col min="1007" max="1007" width="40.33203125" style="299" bestFit="1" customWidth="1"/>
    <col min="1008" max="1008" width="10" style="299" customWidth="1"/>
    <col min="1009" max="1009" width="10.109375" style="299" customWidth="1"/>
    <col min="1010" max="1010" width="12.33203125" style="299" customWidth="1"/>
    <col min="1011" max="1011" width="15.6640625" style="299" customWidth="1"/>
    <col min="1012" max="1012" width="12.88671875" style="299" customWidth="1"/>
    <col min="1013" max="1013" width="12.6640625" style="299" customWidth="1"/>
    <col min="1014" max="1014" width="12.88671875" style="299" customWidth="1"/>
    <col min="1015" max="1015" width="14.44140625" style="299" customWidth="1"/>
    <col min="1016" max="1260" width="8.88671875" style="299"/>
    <col min="1261" max="1261" width="2.6640625" style="299" customWidth="1"/>
    <col min="1262" max="1262" width="8.88671875" style="299"/>
    <col min="1263" max="1263" width="40.33203125" style="299" bestFit="1" customWidth="1"/>
    <col min="1264" max="1264" width="10" style="299" customWidth="1"/>
    <col min="1265" max="1265" width="10.109375" style="299" customWidth="1"/>
    <col min="1266" max="1266" width="12.33203125" style="299" customWidth="1"/>
    <col min="1267" max="1267" width="15.6640625" style="299" customWidth="1"/>
    <col min="1268" max="1268" width="12.88671875" style="299" customWidth="1"/>
    <col min="1269" max="1269" width="12.6640625" style="299" customWidth="1"/>
    <col min="1270" max="1270" width="12.88671875" style="299" customWidth="1"/>
    <col min="1271" max="1271" width="14.44140625" style="299" customWidth="1"/>
    <col min="1272" max="1516" width="8.88671875" style="299"/>
    <col min="1517" max="1517" width="2.6640625" style="299" customWidth="1"/>
    <col min="1518" max="1518" width="8.88671875" style="299"/>
    <col min="1519" max="1519" width="40.33203125" style="299" bestFit="1" customWidth="1"/>
    <col min="1520" max="1520" width="10" style="299" customWidth="1"/>
    <col min="1521" max="1521" width="10.109375" style="299" customWidth="1"/>
    <col min="1522" max="1522" width="12.33203125" style="299" customWidth="1"/>
    <col min="1523" max="1523" width="15.6640625" style="299" customWidth="1"/>
    <col min="1524" max="1524" width="12.88671875" style="299" customWidth="1"/>
    <col min="1525" max="1525" width="12.6640625" style="299" customWidth="1"/>
    <col min="1526" max="1526" width="12.88671875" style="299" customWidth="1"/>
    <col min="1527" max="1527" width="14.44140625" style="299" customWidth="1"/>
    <col min="1528" max="1772" width="8.88671875" style="299"/>
    <col min="1773" max="1773" width="2.6640625" style="299" customWidth="1"/>
    <col min="1774" max="1774" width="8.88671875" style="299"/>
    <col min="1775" max="1775" width="40.33203125" style="299" bestFit="1" customWidth="1"/>
    <col min="1776" max="1776" width="10" style="299" customWidth="1"/>
    <col min="1777" max="1777" width="10.109375" style="299" customWidth="1"/>
    <col min="1778" max="1778" width="12.33203125" style="299" customWidth="1"/>
    <col min="1779" max="1779" width="15.6640625" style="299" customWidth="1"/>
    <col min="1780" max="1780" width="12.88671875" style="299" customWidth="1"/>
    <col min="1781" max="1781" width="12.6640625" style="299" customWidth="1"/>
    <col min="1782" max="1782" width="12.88671875" style="299" customWidth="1"/>
    <col min="1783" max="1783" width="14.44140625" style="299" customWidth="1"/>
    <col min="1784" max="2028" width="8.88671875" style="299"/>
    <col min="2029" max="2029" width="2.6640625" style="299" customWidth="1"/>
    <col min="2030" max="2030" width="8.88671875" style="299"/>
    <col min="2031" max="2031" width="40.33203125" style="299" bestFit="1" customWidth="1"/>
    <col min="2032" max="2032" width="10" style="299" customWidth="1"/>
    <col min="2033" max="2033" width="10.109375" style="299" customWidth="1"/>
    <col min="2034" max="2034" width="12.33203125" style="299" customWidth="1"/>
    <col min="2035" max="2035" width="15.6640625" style="299" customWidth="1"/>
    <col min="2036" max="2036" width="12.88671875" style="299" customWidth="1"/>
    <col min="2037" max="2037" width="12.6640625" style="299" customWidth="1"/>
    <col min="2038" max="2038" width="12.88671875" style="299" customWidth="1"/>
    <col min="2039" max="2039" width="14.44140625" style="299" customWidth="1"/>
    <col min="2040" max="2284" width="8.88671875" style="299"/>
    <col min="2285" max="2285" width="2.6640625" style="299" customWidth="1"/>
    <col min="2286" max="2286" width="8.88671875" style="299"/>
    <col min="2287" max="2287" width="40.33203125" style="299" bestFit="1" customWidth="1"/>
    <col min="2288" max="2288" width="10" style="299" customWidth="1"/>
    <col min="2289" max="2289" width="10.109375" style="299" customWidth="1"/>
    <col min="2290" max="2290" width="12.33203125" style="299" customWidth="1"/>
    <col min="2291" max="2291" width="15.6640625" style="299" customWidth="1"/>
    <col min="2292" max="2292" width="12.88671875" style="299" customWidth="1"/>
    <col min="2293" max="2293" width="12.6640625" style="299" customWidth="1"/>
    <col min="2294" max="2294" width="12.88671875" style="299" customWidth="1"/>
    <col min="2295" max="2295" width="14.44140625" style="299" customWidth="1"/>
    <col min="2296" max="2540" width="8.88671875" style="299"/>
    <col min="2541" max="2541" width="2.6640625" style="299" customWidth="1"/>
    <col min="2542" max="2542" width="8.88671875" style="299"/>
    <col min="2543" max="2543" width="40.33203125" style="299" bestFit="1" customWidth="1"/>
    <col min="2544" max="2544" width="10" style="299" customWidth="1"/>
    <col min="2545" max="2545" width="10.109375" style="299" customWidth="1"/>
    <col min="2546" max="2546" width="12.33203125" style="299" customWidth="1"/>
    <col min="2547" max="2547" width="15.6640625" style="299" customWidth="1"/>
    <col min="2548" max="2548" width="12.88671875" style="299" customWidth="1"/>
    <col min="2549" max="2549" width="12.6640625" style="299" customWidth="1"/>
    <col min="2550" max="2550" width="12.88671875" style="299" customWidth="1"/>
    <col min="2551" max="2551" width="14.44140625" style="299" customWidth="1"/>
    <col min="2552" max="2796" width="8.88671875" style="299"/>
    <col min="2797" max="2797" width="2.6640625" style="299" customWidth="1"/>
    <col min="2798" max="2798" width="8.88671875" style="299"/>
    <col min="2799" max="2799" width="40.33203125" style="299" bestFit="1" customWidth="1"/>
    <col min="2800" max="2800" width="10" style="299" customWidth="1"/>
    <col min="2801" max="2801" width="10.109375" style="299" customWidth="1"/>
    <col min="2802" max="2802" width="12.33203125" style="299" customWidth="1"/>
    <col min="2803" max="2803" width="15.6640625" style="299" customWidth="1"/>
    <col min="2804" max="2804" width="12.88671875" style="299" customWidth="1"/>
    <col min="2805" max="2805" width="12.6640625" style="299" customWidth="1"/>
    <col min="2806" max="2806" width="12.88671875" style="299" customWidth="1"/>
    <col min="2807" max="2807" width="14.44140625" style="299" customWidth="1"/>
    <col min="2808" max="3052" width="8.88671875" style="299"/>
    <col min="3053" max="3053" width="2.6640625" style="299" customWidth="1"/>
    <col min="3054" max="3054" width="8.88671875" style="299"/>
    <col min="3055" max="3055" width="40.33203125" style="299" bestFit="1" customWidth="1"/>
    <col min="3056" max="3056" width="10" style="299" customWidth="1"/>
    <col min="3057" max="3057" width="10.109375" style="299" customWidth="1"/>
    <col min="3058" max="3058" width="12.33203125" style="299" customWidth="1"/>
    <col min="3059" max="3059" width="15.6640625" style="299" customWidth="1"/>
    <col min="3060" max="3060" width="12.88671875" style="299" customWidth="1"/>
    <col min="3061" max="3061" width="12.6640625" style="299" customWidth="1"/>
    <col min="3062" max="3062" width="12.88671875" style="299" customWidth="1"/>
    <col min="3063" max="3063" width="14.44140625" style="299" customWidth="1"/>
    <col min="3064" max="3308" width="8.88671875" style="299"/>
    <col min="3309" max="3309" width="2.6640625" style="299" customWidth="1"/>
    <col min="3310" max="3310" width="8.88671875" style="299"/>
    <col min="3311" max="3311" width="40.33203125" style="299" bestFit="1" customWidth="1"/>
    <col min="3312" max="3312" width="10" style="299" customWidth="1"/>
    <col min="3313" max="3313" width="10.109375" style="299" customWidth="1"/>
    <col min="3314" max="3314" width="12.33203125" style="299" customWidth="1"/>
    <col min="3315" max="3315" width="15.6640625" style="299" customWidth="1"/>
    <col min="3316" max="3316" width="12.88671875" style="299" customWidth="1"/>
    <col min="3317" max="3317" width="12.6640625" style="299" customWidth="1"/>
    <col min="3318" max="3318" width="12.88671875" style="299" customWidth="1"/>
    <col min="3319" max="3319" width="14.44140625" style="299" customWidth="1"/>
    <col min="3320" max="3564" width="8.88671875" style="299"/>
    <col min="3565" max="3565" width="2.6640625" style="299" customWidth="1"/>
    <col min="3566" max="3566" width="8.88671875" style="299"/>
    <col min="3567" max="3567" width="40.33203125" style="299" bestFit="1" customWidth="1"/>
    <col min="3568" max="3568" width="10" style="299" customWidth="1"/>
    <col min="3569" max="3569" width="10.109375" style="299" customWidth="1"/>
    <col min="3570" max="3570" width="12.33203125" style="299" customWidth="1"/>
    <col min="3571" max="3571" width="15.6640625" style="299" customWidth="1"/>
    <col min="3572" max="3572" width="12.88671875" style="299" customWidth="1"/>
    <col min="3573" max="3573" width="12.6640625" style="299" customWidth="1"/>
    <col min="3574" max="3574" width="12.88671875" style="299" customWidth="1"/>
    <col min="3575" max="3575" width="14.44140625" style="299" customWidth="1"/>
    <col min="3576" max="3820" width="8.88671875" style="299"/>
    <col min="3821" max="3821" width="2.6640625" style="299" customWidth="1"/>
    <col min="3822" max="3822" width="8.88671875" style="299"/>
    <col min="3823" max="3823" width="40.33203125" style="299" bestFit="1" customWidth="1"/>
    <col min="3824" max="3824" width="10" style="299" customWidth="1"/>
    <col min="3825" max="3825" width="10.109375" style="299" customWidth="1"/>
    <col min="3826" max="3826" width="12.33203125" style="299" customWidth="1"/>
    <col min="3827" max="3827" width="15.6640625" style="299" customWidth="1"/>
    <col min="3828" max="3828" width="12.88671875" style="299" customWidth="1"/>
    <col min="3829" max="3829" width="12.6640625" style="299" customWidth="1"/>
    <col min="3830" max="3830" width="12.88671875" style="299" customWidth="1"/>
    <col min="3831" max="3831" width="14.44140625" style="299" customWidth="1"/>
    <col min="3832" max="4076" width="8.88671875" style="299"/>
    <col min="4077" max="4077" width="2.6640625" style="299" customWidth="1"/>
    <col min="4078" max="4078" width="8.88671875" style="299"/>
    <col min="4079" max="4079" width="40.33203125" style="299" bestFit="1" customWidth="1"/>
    <col min="4080" max="4080" width="10" style="299" customWidth="1"/>
    <col min="4081" max="4081" width="10.109375" style="299" customWidth="1"/>
    <col min="4082" max="4082" width="12.33203125" style="299" customWidth="1"/>
    <col min="4083" max="4083" width="15.6640625" style="299" customWidth="1"/>
    <col min="4084" max="4084" width="12.88671875" style="299" customWidth="1"/>
    <col min="4085" max="4085" width="12.6640625" style="299" customWidth="1"/>
    <col min="4086" max="4086" width="12.88671875" style="299" customWidth="1"/>
    <col min="4087" max="4087" width="14.44140625" style="299" customWidth="1"/>
    <col min="4088" max="4332" width="8.88671875" style="299"/>
    <col min="4333" max="4333" width="2.6640625" style="299" customWidth="1"/>
    <col min="4334" max="4334" width="8.88671875" style="299"/>
    <col min="4335" max="4335" width="40.33203125" style="299" bestFit="1" customWidth="1"/>
    <col min="4336" max="4336" width="10" style="299" customWidth="1"/>
    <col min="4337" max="4337" width="10.109375" style="299" customWidth="1"/>
    <col min="4338" max="4338" width="12.33203125" style="299" customWidth="1"/>
    <col min="4339" max="4339" width="15.6640625" style="299" customWidth="1"/>
    <col min="4340" max="4340" width="12.88671875" style="299" customWidth="1"/>
    <col min="4341" max="4341" width="12.6640625" style="299" customWidth="1"/>
    <col min="4342" max="4342" width="12.88671875" style="299" customWidth="1"/>
    <col min="4343" max="4343" width="14.44140625" style="299" customWidth="1"/>
    <col min="4344" max="4588" width="8.88671875" style="299"/>
    <col min="4589" max="4589" width="2.6640625" style="299" customWidth="1"/>
    <col min="4590" max="4590" width="8.88671875" style="299"/>
    <col min="4591" max="4591" width="40.33203125" style="299" bestFit="1" customWidth="1"/>
    <col min="4592" max="4592" width="10" style="299" customWidth="1"/>
    <col min="4593" max="4593" width="10.109375" style="299" customWidth="1"/>
    <col min="4594" max="4594" width="12.33203125" style="299" customWidth="1"/>
    <col min="4595" max="4595" width="15.6640625" style="299" customWidth="1"/>
    <col min="4596" max="4596" width="12.88671875" style="299" customWidth="1"/>
    <col min="4597" max="4597" width="12.6640625" style="299" customWidth="1"/>
    <col min="4598" max="4598" width="12.88671875" style="299" customWidth="1"/>
    <col min="4599" max="4599" width="14.44140625" style="299" customWidth="1"/>
    <col min="4600" max="4844" width="8.88671875" style="299"/>
    <col min="4845" max="4845" width="2.6640625" style="299" customWidth="1"/>
    <col min="4846" max="4846" width="8.88671875" style="299"/>
    <col min="4847" max="4847" width="40.33203125" style="299" bestFit="1" customWidth="1"/>
    <col min="4848" max="4848" width="10" style="299" customWidth="1"/>
    <col min="4849" max="4849" width="10.109375" style="299" customWidth="1"/>
    <col min="4850" max="4850" width="12.33203125" style="299" customWidth="1"/>
    <col min="4851" max="4851" width="15.6640625" style="299" customWidth="1"/>
    <col min="4852" max="4852" width="12.88671875" style="299" customWidth="1"/>
    <col min="4853" max="4853" width="12.6640625" style="299" customWidth="1"/>
    <col min="4854" max="4854" width="12.88671875" style="299" customWidth="1"/>
    <col min="4855" max="4855" width="14.44140625" style="299" customWidth="1"/>
    <col min="4856" max="5100" width="8.88671875" style="299"/>
    <col min="5101" max="5101" width="2.6640625" style="299" customWidth="1"/>
    <col min="5102" max="5102" width="8.88671875" style="299"/>
    <col min="5103" max="5103" width="40.33203125" style="299" bestFit="1" customWidth="1"/>
    <col min="5104" max="5104" width="10" style="299" customWidth="1"/>
    <col min="5105" max="5105" width="10.109375" style="299" customWidth="1"/>
    <col min="5106" max="5106" width="12.33203125" style="299" customWidth="1"/>
    <col min="5107" max="5107" width="15.6640625" style="299" customWidth="1"/>
    <col min="5108" max="5108" width="12.88671875" style="299" customWidth="1"/>
    <col min="5109" max="5109" width="12.6640625" style="299" customWidth="1"/>
    <col min="5110" max="5110" width="12.88671875" style="299" customWidth="1"/>
    <col min="5111" max="5111" width="14.44140625" style="299" customWidth="1"/>
    <col min="5112" max="5356" width="8.88671875" style="299"/>
    <col min="5357" max="5357" width="2.6640625" style="299" customWidth="1"/>
    <col min="5358" max="5358" width="8.88671875" style="299"/>
    <col min="5359" max="5359" width="40.33203125" style="299" bestFit="1" customWidth="1"/>
    <col min="5360" max="5360" width="10" style="299" customWidth="1"/>
    <col min="5361" max="5361" width="10.109375" style="299" customWidth="1"/>
    <col min="5362" max="5362" width="12.33203125" style="299" customWidth="1"/>
    <col min="5363" max="5363" width="15.6640625" style="299" customWidth="1"/>
    <col min="5364" max="5364" width="12.88671875" style="299" customWidth="1"/>
    <col min="5365" max="5365" width="12.6640625" style="299" customWidth="1"/>
    <col min="5366" max="5366" width="12.88671875" style="299" customWidth="1"/>
    <col min="5367" max="5367" width="14.44140625" style="299" customWidth="1"/>
    <col min="5368" max="5612" width="8.88671875" style="299"/>
    <col min="5613" max="5613" width="2.6640625" style="299" customWidth="1"/>
    <col min="5614" max="5614" width="8.88671875" style="299"/>
    <col min="5615" max="5615" width="40.33203125" style="299" bestFit="1" customWidth="1"/>
    <col min="5616" max="5616" width="10" style="299" customWidth="1"/>
    <col min="5617" max="5617" width="10.109375" style="299" customWidth="1"/>
    <col min="5618" max="5618" width="12.33203125" style="299" customWidth="1"/>
    <col min="5619" max="5619" width="15.6640625" style="299" customWidth="1"/>
    <col min="5620" max="5620" width="12.88671875" style="299" customWidth="1"/>
    <col min="5621" max="5621" width="12.6640625" style="299" customWidth="1"/>
    <col min="5622" max="5622" width="12.88671875" style="299" customWidth="1"/>
    <col min="5623" max="5623" width="14.44140625" style="299" customWidth="1"/>
    <col min="5624" max="5868" width="8.88671875" style="299"/>
    <col min="5869" max="5869" width="2.6640625" style="299" customWidth="1"/>
    <col min="5870" max="5870" width="8.88671875" style="299"/>
    <col min="5871" max="5871" width="40.33203125" style="299" bestFit="1" customWidth="1"/>
    <col min="5872" max="5872" width="10" style="299" customWidth="1"/>
    <col min="5873" max="5873" width="10.109375" style="299" customWidth="1"/>
    <col min="5874" max="5874" width="12.33203125" style="299" customWidth="1"/>
    <col min="5875" max="5875" width="15.6640625" style="299" customWidth="1"/>
    <col min="5876" max="5876" width="12.88671875" style="299" customWidth="1"/>
    <col min="5877" max="5877" width="12.6640625" style="299" customWidth="1"/>
    <col min="5878" max="5878" width="12.88671875" style="299" customWidth="1"/>
    <col min="5879" max="5879" width="14.44140625" style="299" customWidth="1"/>
    <col min="5880" max="6124" width="8.88671875" style="299"/>
    <col min="6125" max="6125" width="2.6640625" style="299" customWidth="1"/>
    <col min="6126" max="6126" width="8.88671875" style="299"/>
    <col min="6127" max="6127" width="40.33203125" style="299" bestFit="1" customWidth="1"/>
    <col min="6128" max="6128" width="10" style="299" customWidth="1"/>
    <col min="6129" max="6129" width="10.109375" style="299" customWidth="1"/>
    <col min="6130" max="6130" width="12.33203125" style="299" customWidth="1"/>
    <col min="6131" max="6131" width="15.6640625" style="299" customWidth="1"/>
    <col min="6132" max="6132" width="12.88671875" style="299" customWidth="1"/>
    <col min="6133" max="6133" width="12.6640625" style="299" customWidth="1"/>
    <col min="6134" max="6134" width="12.88671875" style="299" customWidth="1"/>
    <col min="6135" max="6135" width="14.44140625" style="299" customWidth="1"/>
    <col min="6136" max="6380" width="8.88671875" style="299"/>
    <col min="6381" max="6381" width="2.6640625" style="299" customWidth="1"/>
    <col min="6382" max="6382" width="8.88671875" style="299"/>
    <col min="6383" max="6383" width="40.33203125" style="299" bestFit="1" customWidth="1"/>
    <col min="6384" max="6384" width="10" style="299" customWidth="1"/>
    <col min="6385" max="6385" width="10.109375" style="299" customWidth="1"/>
    <col min="6386" max="6386" width="12.33203125" style="299" customWidth="1"/>
    <col min="6387" max="6387" width="15.6640625" style="299" customWidth="1"/>
    <col min="6388" max="6388" width="12.88671875" style="299" customWidth="1"/>
    <col min="6389" max="6389" width="12.6640625" style="299" customWidth="1"/>
    <col min="6390" max="6390" width="12.88671875" style="299" customWidth="1"/>
    <col min="6391" max="6391" width="14.44140625" style="299" customWidth="1"/>
    <col min="6392" max="6636" width="8.88671875" style="299"/>
    <col min="6637" max="6637" width="2.6640625" style="299" customWidth="1"/>
    <col min="6638" max="6638" width="8.88671875" style="299"/>
    <col min="6639" max="6639" width="40.33203125" style="299" bestFit="1" customWidth="1"/>
    <col min="6640" max="6640" width="10" style="299" customWidth="1"/>
    <col min="6641" max="6641" width="10.109375" style="299" customWidth="1"/>
    <col min="6642" max="6642" width="12.33203125" style="299" customWidth="1"/>
    <col min="6643" max="6643" width="15.6640625" style="299" customWidth="1"/>
    <col min="6644" max="6644" width="12.88671875" style="299" customWidth="1"/>
    <col min="6645" max="6645" width="12.6640625" style="299" customWidth="1"/>
    <col min="6646" max="6646" width="12.88671875" style="299" customWidth="1"/>
    <col min="6647" max="6647" width="14.44140625" style="299" customWidth="1"/>
    <col min="6648" max="6892" width="8.88671875" style="299"/>
    <col min="6893" max="6893" width="2.6640625" style="299" customWidth="1"/>
    <col min="6894" max="6894" width="8.88671875" style="299"/>
    <col min="6895" max="6895" width="40.33203125" style="299" bestFit="1" customWidth="1"/>
    <col min="6896" max="6896" width="10" style="299" customWidth="1"/>
    <col min="6897" max="6897" width="10.109375" style="299" customWidth="1"/>
    <col min="6898" max="6898" width="12.33203125" style="299" customWidth="1"/>
    <col min="6899" max="6899" width="15.6640625" style="299" customWidth="1"/>
    <col min="6900" max="6900" width="12.88671875" style="299" customWidth="1"/>
    <col min="6901" max="6901" width="12.6640625" style="299" customWidth="1"/>
    <col min="6902" max="6902" width="12.88671875" style="299" customWidth="1"/>
    <col min="6903" max="6903" width="14.44140625" style="299" customWidth="1"/>
    <col min="6904" max="7148" width="8.88671875" style="299"/>
    <col min="7149" max="7149" width="2.6640625" style="299" customWidth="1"/>
    <col min="7150" max="7150" width="8.88671875" style="299"/>
    <col min="7151" max="7151" width="40.33203125" style="299" bestFit="1" customWidth="1"/>
    <col min="7152" max="7152" width="10" style="299" customWidth="1"/>
    <col min="7153" max="7153" width="10.109375" style="299" customWidth="1"/>
    <col min="7154" max="7154" width="12.33203125" style="299" customWidth="1"/>
    <col min="7155" max="7155" width="15.6640625" style="299" customWidth="1"/>
    <col min="7156" max="7156" width="12.88671875" style="299" customWidth="1"/>
    <col min="7157" max="7157" width="12.6640625" style="299" customWidth="1"/>
    <col min="7158" max="7158" width="12.88671875" style="299" customWidth="1"/>
    <col min="7159" max="7159" width="14.44140625" style="299" customWidth="1"/>
    <col min="7160" max="7404" width="8.88671875" style="299"/>
    <col min="7405" max="7405" width="2.6640625" style="299" customWidth="1"/>
    <col min="7406" max="7406" width="8.88671875" style="299"/>
    <col min="7407" max="7407" width="40.33203125" style="299" bestFit="1" customWidth="1"/>
    <col min="7408" max="7408" width="10" style="299" customWidth="1"/>
    <col min="7409" max="7409" width="10.109375" style="299" customWidth="1"/>
    <col min="7410" max="7410" width="12.33203125" style="299" customWidth="1"/>
    <col min="7411" max="7411" width="15.6640625" style="299" customWidth="1"/>
    <col min="7412" max="7412" width="12.88671875" style="299" customWidth="1"/>
    <col min="7413" max="7413" width="12.6640625" style="299" customWidth="1"/>
    <col min="7414" max="7414" width="12.88671875" style="299" customWidth="1"/>
    <col min="7415" max="7415" width="14.44140625" style="299" customWidth="1"/>
    <col min="7416" max="7660" width="8.88671875" style="299"/>
    <col min="7661" max="7661" width="2.6640625" style="299" customWidth="1"/>
    <col min="7662" max="7662" width="8.88671875" style="299"/>
    <col min="7663" max="7663" width="40.33203125" style="299" bestFit="1" customWidth="1"/>
    <col min="7664" max="7664" width="10" style="299" customWidth="1"/>
    <col min="7665" max="7665" width="10.109375" style="299" customWidth="1"/>
    <col min="7666" max="7666" width="12.33203125" style="299" customWidth="1"/>
    <col min="7667" max="7667" width="15.6640625" style="299" customWidth="1"/>
    <col min="7668" max="7668" width="12.88671875" style="299" customWidth="1"/>
    <col min="7669" max="7669" width="12.6640625" style="299" customWidth="1"/>
    <col min="7670" max="7670" width="12.88671875" style="299" customWidth="1"/>
    <col min="7671" max="7671" width="14.44140625" style="299" customWidth="1"/>
    <col min="7672" max="7916" width="8.88671875" style="299"/>
    <col min="7917" max="7917" width="2.6640625" style="299" customWidth="1"/>
    <col min="7918" max="7918" width="8.88671875" style="299"/>
    <col min="7919" max="7919" width="40.33203125" style="299" bestFit="1" customWidth="1"/>
    <col min="7920" max="7920" width="10" style="299" customWidth="1"/>
    <col min="7921" max="7921" width="10.109375" style="299" customWidth="1"/>
    <col min="7922" max="7922" width="12.33203125" style="299" customWidth="1"/>
    <col min="7923" max="7923" width="15.6640625" style="299" customWidth="1"/>
    <col min="7924" max="7924" width="12.88671875" style="299" customWidth="1"/>
    <col min="7925" max="7925" width="12.6640625" style="299" customWidth="1"/>
    <col min="7926" max="7926" width="12.88671875" style="299" customWidth="1"/>
    <col min="7927" max="7927" width="14.44140625" style="299" customWidth="1"/>
    <col min="7928" max="8172" width="8.88671875" style="299"/>
    <col min="8173" max="8173" width="2.6640625" style="299" customWidth="1"/>
    <col min="8174" max="8174" width="8.88671875" style="299"/>
    <col min="8175" max="8175" width="40.33203125" style="299" bestFit="1" customWidth="1"/>
    <col min="8176" max="8176" width="10" style="299" customWidth="1"/>
    <col min="8177" max="8177" width="10.109375" style="299" customWidth="1"/>
    <col min="8178" max="8178" width="12.33203125" style="299" customWidth="1"/>
    <col min="8179" max="8179" width="15.6640625" style="299" customWidth="1"/>
    <col min="8180" max="8180" width="12.88671875" style="299" customWidth="1"/>
    <col min="8181" max="8181" width="12.6640625" style="299" customWidth="1"/>
    <col min="8182" max="8182" width="12.88671875" style="299" customWidth="1"/>
    <col min="8183" max="8183" width="14.44140625" style="299" customWidth="1"/>
    <col min="8184" max="8428" width="8.88671875" style="299"/>
    <col min="8429" max="8429" width="2.6640625" style="299" customWidth="1"/>
    <col min="8430" max="8430" width="8.88671875" style="299"/>
    <col min="8431" max="8431" width="40.33203125" style="299" bestFit="1" customWidth="1"/>
    <col min="8432" max="8432" width="10" style="299" customWidth="1"/>
    <col min="8433" max="8433" width="10.109375" style="299" customWidth="1"/>
    <col min="8434" max="8434" width="12.33203125" style="299" customWidth="1"/>
    <col min="8435" max="8435" width="15.6640625" style="299" customWidth="1"/>
    <col min="8436" max="8436" width="12.88671875" style="299" customWidth="1"/>
    <col min="8437" max="8437" width="12.6640625" style="299" customWidth="1"/>
    <col min="8438" max="8438" width="12.88671875" style="299" customWidth="1"/>
    <col min="8439" max="8439" width="14.44140625" style="299" customWidth="1"/>
    <col min="8440" max="8684" width="8.88671875" style="299"/>
    <col min="8685" max="8685" width="2.6640625" style="299" customWidth="1"/>
    <col min="8686" max="8686" width="8.88671875" style="299"/>
    <col min="8687" max="8687" width="40.33203125" style="299" bestFit="1" customWidth="1"/>
    <col min="8688" max="8688" width="10" style="299" customWidth="1"/>
    <col min="8689" max="8689" width="10.109375" style="299" customWidth="1"/>
    <col min="8690" max="8690" width="12.33203125" style="299" customWidth="1"/>
    <col min="8691" max="8691" width="15.6640625" style="299" customWidth="1"/>
    <col min="8692" max="8692" width="12.88671875" style="299" customWidth="1"/>
    <col min="8693" max="8693" width="12.6640625" style="299" customWidth="1"/>
    <col min="8694" max="8694" width="12.88671875" style="299" customWidth="1"/>
    <col min="8695" max="8695" width="14.44140625" style="299" customWidth="1"/>
    <col min="8696" max="8940" width="8.88671875" style="299"/>
    <col min="8941" max="8941" width="2.6640625" style="299" customWidth="1"/>
    <col min="8942" max="8942" width="8.88671875" style="299"/>
    <col min="8943" max="8943" width="40.33203125" style="299" bestFit="1" customWidth="1"/>
    <col min="8944" max="8944" width="10" style="299" customWidth="1"/>
    <col min="8945" max="8945" width="10.109375" style="299" customWidth="1"/>
    <col min="8946" max="8946" width="12.33203125" style="299" customWidth="1"/>
    <col min="8947" max="8947" width="15.6640625" style="299" customWidth="1"/>
    <col min="8948" max="8948" width="12.88671875" style="299" customWidth="1"/>
    <col min="8949" max="8949" width="12.6640625" style="299" customWidth="1"/>
    <col min="8950" max="8950" width="12.88671875" style="299" customWidth="1"/>
    <col min="8951" max="8951" width="14.44140625" style="299" customWidth="1"/>
    <col min="8952" max="9196" width="8.88671875" style="299"/>
    <col min="9197" max="9197" width="2.6640625" style="299" customWidth="1"/>
    <col min="9198" max="9198" width="8.88671875" style="299"/>
    <col min="9199" max="9199" width="40.33203125" style="299" bestFit="1" customWidth="1"/>
    <col min="9200" max="9200" width="10" style="299" customWidth="1"/>
    <col min="9201" max="9201" width="10.109375" style="299" customWidth="1"/>
    <col min="9202" max="9202" width="12.33203125" style="299" customWidth="1"/>
    <col min="9203" max="9203" width="15.6640625" style="299" customWidth="1"/>
    <col min="9204" max="9204" width="12.88671875" style="299" customWidth="1"/>
    <col min="9205" max="9205" width="12.6640625" style="299" customWidth="1"/>
    <col min="9206" max="9206" width="12.88671875" style="299" customWidth="1"/>
    <col min="9207" max="9207" width="14.44140625" style="299" customWidth="1"/>
    <col min="9208" max="9452" width="8.88671875" style="299"/>
    <col min="9453" max="9453" width="2.6640625" style="299" customWidth="1"/>
    <col min="9454" max="9454" width="8.88671875" style="299"/>
    <col min="9455" max="9455" width="40.33203125" style="299" bestFit="1" customWidth="1"/>
    <col min="9456" max="9456" width="10" style="299" customWidth="1"/>
    <col min="9457" max="9457" width="10.109375" style="299" customWidth="1"/>
    <col min="9458" max="9458" width="12.33203125" style="299" customWidth="1"/>
    <col min="9459" max="9459" width="15.6640625" style="299" customWidth="1"/>
    <col min="9460" max="9460" width="12.88671875" style="299" customWidth="1"/>
    <col min="9461" max="9461" width="12.6640625" style="299" customWidth="1"/>
    <col min="9462" max="9462" width="12.88671875" style="299" customWidth="1"/>
    <col min="9463" max="9463" width="14.44140625" style="299" customWidth="1"/>
    <col min="9464" max="9708" width="8.88671875" style="299"/>
    <col min="9709" max="9709" width="2.6640625" style="299" customWidth="1"/>
    <col min="9710" max="9710" width="8.88671875" style="299"/>
    <col min="9711" max="9711" width="40.33203125" style="299" bestFit="1" customWidth="1"/>
    <col min="9712" max="9712" width="10" style="299" customWidth="1"/>
    <col min="9713" max="9713" width="10.109375" style="299" customWidth="1"/>
    <col min="9714" max="9714" width="12.33203125" style="299" customWidth="1"/>
    <col min="9715" max="9715" width="15.6640625" style="299" customWidth="1"/>
    <col min="9716" max="9716" width="12.88671875" style="299" customWidth="1"/>
    <col min="9717" max="9717" width="12.6640625" style="299" customWidth="1"/>
    <col min="9718" max="9718" width="12.88671875" style="299" customWidth="1"/>
    <col min="9719" max="9719" width="14.44140625" style="299" customWidth="1"/>
    <col min="9720" max="9964" width="8.88671875" style="299"/>
    <col min="9965" max="9965" width="2.6640625" style="299" customWidth="1"/>
    <col min="9966" max="9966" width="8.88671875" style="299"/>
    <col min="9967" max="9967" width="40.33203125" style="299" bestFit="1" customWidth="1"/>
    <col min="9968" max="9968" width="10" style="299" customWidth="1"/>
    <col min="9969" max="9969" width="10.109375" style="299" customWidth="1"/>
    <col min="9970" max="9970" width="12.33203125" style="299" customWidth="1"/>
    <col min="9971" max="9971" width="15.6640625" style="299" customWidth="1"/>
    <col min="9972" max="9972" width="12.88671875" style="299" customWidth="1"/>
    <col min="9973" max="9973" width="12.6640625" style="299" customWidth="1"/>
    <col min="9974" max="9974" width="12.88671875" style="299" customWidth="1"/>
    <col min="9975" max="9975" width="14.44140625" style="299" customWidth="1"/>
    <col min="9976" max="10220" width="8.88671875" style="299"/>
    <col min="10221" max="10221" width="2.6640625" style="299" customWidth="1"/>
    <col min="10222" max="10222" width="8.88671875" style="299"/>
    <col min="10223" max="10223" width="40.33203125" style="299" bestFit="1" customWidth="1"/>
    <col min="10224" max="10224" width="10" style="299" customWidth="1"/>
    <col min="10225" max="10225" width="10.109375" style="299" customWidth="1"/>
    <col min="10226" max="10226" width="12.33203125" style="299" customWidth="1"/>
    <col min="10227" max="10227" width="15.6640625" style="299" customWidth="1"/>
    <col min="10228" max="10228" width="12.88671875" style="299" customWidth="1"/>
    <col min="10229" max="10229" width="12.6640625" style="299" customWidth="1"/>
    <col min="10230" max="10230" width="12.88671875" style="299" customWidth="1"/>
    <col min="10231" max="10231" width="14.44140625" style="299" customWidth="1"/>
    <col min="10232" max="10476" width="8.88671875" style="299"/>
    <col min="10477" max="10477" width="2.6640625" style="299" customWidth="1"/>
    <col min="10478" max="10478" width="8.88671875" style="299"/>
    <col min="10479" max="10479" width="40.33203125" style="299" bestFit="1" customWidth="1"/>
    <col min="10480" max="10480" width="10" style="299" customWidth="1"/>
    <col min="10481" max="10481" width="10.109375" style="299" customWidth="1"/>
    <col min="10482" max="10482" width="12.33203125" style="299" customWidth="1"/>
    <col min="10483" max="10483" width="15.6640625" style="299" customWidth="1"/>
    <col min="10484" max="10484" width="12.88671875" style="299" customWidth="1"/>
    <col min="10485" max="10485" width="12.6640625" style="299" customWidth="1"/>
    <col min="10486" max="10486" width="12.88671875" style="299" customWidth="1"/>
    <col min="10487" max="10487" width="14.44140625" style="299" customWidth="1"/>
    <col min="10488" max="10732" width="8.88671875" style="299"/>
    <col min="10733" max="10733" width="2.6640625" style="299" customWidth="1"/>
    <col min="10734" max="10734" width="8.88671875" style="299"/>
    <col min="10735" max="10735" width="40.33203125" style="299" bestFit="1" customWidth="1"/>
    <col min="10736" max="10736" width="10" style="299" customWidth="1"/>
    <col min="10737" max="10737" width="10.109375" style="299" customWidth="1"/>
    <col min="10738" max="10738" width="12.33203125" style="299" customWidth="1"/>
    <col min="10739" max="10739" width="15.6640625" style="299" customWidth="1"/>
    <col min="10740" max="10740" width="12.88671875" style="299" customWidth="1"/>
    <col min="10741" max="10741" width="12.6640625" style="299" customWidth="1"/>
    <col min="10742" max="10742" width="12.88671875" style="299" customWidth="1"/>
    <col min="10743" max="10743" width="14.44140625" style="299" customWidth="1"/>
    <col min="10744" max="10988" width="8.88671875" style="299"/>
    <col min="10989" max="10989" width="2.6640625" style="299" customWidth="1"/>
    <col min="10990" max="10990" width="8.88671875" style="299"/>
    <col min="10991" max="10991" width="40.33203125" style="299" bestFit="1" customWidth="1"/>
    <col min="10992" max="10992" width="10" style="299" customWidth="1"/>
    <col min="10993" max="10993" width="10.109375" style="299" customWidth="1"/>
    <col min="10994" max="10994" width="12.33203125" style="299" customWidth="1"/>
    <col min="10995" max="10995" width="15.6640625" style="299" customWidth="1"/>
    <col min="10996" max="10996" width="12.88671875" style="299" customWidth="1"/>
    <col min="10997" max="10997" width="12.6640625" style="299" customWidth="1"/>
    <col min="10998" max="10998" width="12.88671875" style="299" customWidth="1"/>
    <col min="10999" max="10999" width="14.44140625" style="299" customWidth="1"/>
    <col min="11000" max="11244" width="8.88671875" style="299"/>
    <col min="11245" max="11245" width="2.6640625" style="299" customWidth="1"/>
    <col min="11246" max="11246" width="8.88671875" style="299"/>
    <col min="11247" max="11247" width="40.33203125" style="299" bestFit="1" customWidth="1"/>
    <col min="11248" max="11248" width="10" style="299" customWidth="1"/>
    <col min="11249" max="11249" width="10.109375" style="299" customWidth="1"/>
    <col min="11250" max="11250" width="12.33203125" style="299" customWidth="1"/>
    <col min="11251" max="11251" width="15.6640625" style="299" customWidth="1"/>
    <col min="11252" max="11252" width="12.88671875" style="299" customWidth="1"/>
    <col min="11253" max="11253" width="12.6640625" style="299" customWidth="1"/>
    <col min="11254" max="11254" width="12.88671875" style="299" customWidth="1"/>
    <col min="11255" max="11255" width="14.44140625" style="299" customWidth="1"/>
    <col min="11256" max="11500" width="8.88671875" style="299"/>
    <col min="11501" max="11501" width="2.6640625" style="299" customWidth="1"/>
    <col min="11502" max="11502" width="8.88671875" style="299"/>
    <col min="11503" max="11503" width="40.33203125" style="299" bestFit="1" customWidth="1"/>
    <col min="11504" max="11504" width="10" style="299" customWidth="1"/>
    <col min="11505" max="11505" width="10.109375" style="299" customWidth="1"/>
    <col min="11506" max="11506" width="12.33203125" style="299" customWidth="1"/>
    <col min="11507" max="11507" width="15.6640625" style="299" customWidth="1"/>
    <col min="11508" max="11508" width="12.88671875" style="299" customWidth="1"/>
    <col min="11509" max="11509" width="12.6640625" style="299" customWidth="1"/>
    <col min="11510" max="11510" width="12.88671875" style="299" customWidth="1"/>
    <col min="11511" max="11511" width="14.44140625" style="299" customWidth="1"/>
    <col min="11512" max="11756" width="8.88671875" style="299"/>
    <col min="11757" max="11757" width="2.6640625" style="299" customWidth="1"/>
    <col min="11758" max="11758" width="8.88671875" style="299"/>
    <col min="11759" max="11759" width="40.33203125" style="299" bestFit="1" customWidth="1"/>
    <col min="11760" max="11760" width="10" style="299" customWidth="1"/>
    <col min="11761" max="11761" width="10.109375" style="299" customWidth="1"/>
    <col min="11762" max="11762" width="12.33203125" style="299" customWidth="1"/>
    <col min="11763" max="11763" width="15.6640625" style="299" customWidth="1"/>
    <col min="11764" max="11764" width="12.88671875" style="299" customWidth="1"/>
    <col min="11765" max="11765" width="12.6640625" style="299" customWidth="1"/>
    <col min="11766" max="11766" width="12.88671875" style="299" customWidth="1"/>
    <col min="11767" max="11767" width="14.44140625" style="299" customWidth="1"/>
    <col min="11768" max="12012" width="8.88671875" style="299"/>
    <col min="12013" max="12013" width="2.6640625" style="299" customWidth="1"/>
    <col min="12014" max="12014" width="8.88671875" style="299"/>
    <col min="12015" max="12015" width="40.33203125" style="299" bestFit="1" customWidth="1"/>
    <col min="12016" max="12016" width="10" style="299" customWidth="1"/>
    <col min="12017" max="12017" width="10.109375" style="299" customWidth="1"/>
    <col min="12018" max="12018" width="12.33203125" style="299" customWidth="1"/>
    <col min="12019" max="12019" width="15.6640625" style="299" customWidth="1"/>
    <col min="12020" max="12020" width="12.88671875" style="299" customWidth="1"/>
    <col min="12021" max="12021" width="12.6640625" style="299" customWidth="1"/>
    <col min="12022" max="12022" width="12.88671875" style="299" customWidth="1"/>
    <col min="12023" max="12023" width="14.44140625" style="299" customWidth="1"/>
    <col min="12024" max="12268" width="8.88671875" style="299"/>
    <col min="12269" max="12269" width="2.6640625" style="299" customWidth="1"/>
    <col min="12270" max="12270" width="8.88671875" style="299"/>
    <col min="12271" max="12271" width="40.33203125" style="299" bestFit="1" customWidth="1"/>
    <col min="12272" max="12272" width="10" style="299" customWidth="1"/>
    <col min="12273" max="12273" width="10.109375" style="299" customWidth="1"/>
    <col min="12274" max="12274" width="12.33203125" style="299" customWidth="1"/>
    <col min="12275" max="12275" width="15.6640625" style="299" customWidth="1"/>
    <col min="12276" max="12276" width="12.88671875" style="299" customWidth="1"/>
    <col min="12277" max="12277" width="12.6640625" style="299" customWidth="1"/>
    <col min="12278" max="12278" width="12.88671875" style="299" customWidth="1"/>
    <col min="12279" max="12279" width="14.44140625" style="299" customWidth="1"/>
    <col min="12280" max="12524" width="8.88671875" style="299"/>
    <col min="12525" max="12525" width="2.6640625" style="299" customWidth="1"/>
    <col min="12526" max="12526" width="8.88671875" style="299"/>
    <col min="12527" max="12527" width="40.33203125" style="299" bestFit="1" customWidth="1"/>
    <col min="12528" max="12528" width="10" style="299" customWidth="1"/>
    <col min="12529" max="12529" width="10.109375" style="299" customWidth="1"/>
    <col min="12530" max="12530" width="12.33203125" style="299" customWidth="1"/>
    <col min="12531" max="12531" width="15.6640625" style="299" customWidth="1"/>
    <col min="12532" max="12532" width="12.88671875" style="299" customWidth="1"/>
    <col min="12533" max="12533" width="12.6640625" style="299" customWidth="1"/>
    <col min="12534" max="12534" width="12.88671875" style="299" customWidth="1"/>
    <col min="12535" max="12535" width="14.44140625" style="299" customWidth="1"/>
    <col min="12536" max="12780" width="8.88671875" style="299"/>
    <col min="12781" max="12781" width="2.6640625" style="299" customWidth="1"/>
    <col min="12782" max="12782" width="8.88671875" style="299"/>
    <col min="12783" max="12783" width="40.33203125" style="299" bestFit="1" customWidth="1"/>
    <col min="12784" max="12784" width="10" style="299" customWidth="1"/>
    <col min="12785" max="12785" width="10.109375" style="299" customWidth="1"/>
    <col min="12786" max="12786" width="12.33203125" style="299" customWidth="1"/>
    <col min="12787" max="12787" width="15.6640625" style="299" customWidth="1"/>
    <col min="12788" max="12788" width="12.88671875" style="299" customWidth="1"/>
    <col min="12789" max="12789" width="12.6640625" style="299" customWidth="1"/>
    <col min="12790" max="12790" width="12.88671875" style="299" customWidth="1"/>
    <col min="12791" max="12791" width="14.44140625" style="299" customWidth="1"/>
    <col min="12792" max="13036" width="8.88671875" style="299"/>
    <col min="13037" max="13037" width="2.6640625" style="299" customWidth="1"/>
    <col min="13038" max="13038" width="8.88671875" style="299"/>
    <col min="13039" max="13039" width="40.33203125" style="299" bestFit="1" customWidth="1"/>
    <col min="13040" max="13040" width="10" style="299" customWidth="1"/>
    <col min="13041" max="13041" width="10.109375" style="299" customWidth="1"/>
    <col min="13042" max="13042" width="12.33203125" style="299" customWidth="1"/>
    <col min="13043" max="13043" width="15.6640625" style="299" customWidth="1"/>
    <col min="13044" max="13044" width="12.88671875" style="299" customWidth="1"/>
    <col min="13045" max="13045" width="12.6640625" style="299" customWidth="1"/>
    <col min="13046" max="13046" width="12.88671875" style="299" customWidth="1"/>
    <col min="13047" max="13047" width="14.44140625" style="299" customWidth="1"/>
    <col min="13048" max="13292" width="8.88671875" style="299"/>
    <col min="13293" max="13293" width="2.6640625" style="299" customWidth="1"/>
    <col min="13294" max="13294" width="8.88671875" style="299"/>
    <col min="13295" max="13295" width="40.33203125" style="299" bestFit="1" customWidth="1"/>
    <col min="13296" max="13296" width="10" style="299" customWidth="1"/>
    <col min="13297" max="13297" width="10.109375" style="299" customWidth="1"/>
    <col min="13298" max="13298" width="12.33203125" style="299" customWidth="1"/>
    <col min="13299" max="13299" width="15.6640625" style="299" customWidth="1"/>
    <col min="13300" max="13300" width="12.88671875" style="299" customWidth="1"/>
    <col min="13301" max="13301" width="12.6640625" style="299" customWidth="1"/>
    <col min="13302" max="13302" width="12.88671875" style="299" customWidth="1"/>
    <col min="13303" max="13303" width="14.44140625" style="299" customWidth="1"/>
    <col min="13304" max="13548" width="8.88671875" style="299"/>
    <col min="13549" max="13549" width="2.6640625" style="299" customWidth="1"/>
    <col min="13550" max="13550" width="8.88671875" style="299"/>
    <col min="13551" max="13551" width="40.33203125" style="299" bestFit="1" customWidth="1"/>
    <col min="13552" max="13552" width="10" style="299" customWidth="1"/>
    <col min="13553" max="13553" width="10.109375" style="299" customWidth="1"/>
    <col min="13554" max="13554" width="12.33203125" style="299" customWidth="1"/>
    <col min="13555" max="13555" width="15.6640625" style="299" customWidth="1"/>
    <col min="13556" max="13556" width="12.88671875" style="299" customWidth="1"/>
    <col min="13557" max="13557" width="12.6640625" style="299" customWidth="1"/>
    <col min="13558" max="13558" width="12.88671875" style="299" customWidth="1"/>
    <col min="13559" max="13559" width="14.44140625" style="299" customWidth="1"/>
    <col min="13560" max="13804" width="8.88671875" style="299"/>
    <col min="13805" max="13805" width="2.6640625" style="299" customWidth="1"/>
    <col min="13806" max="13806" width="8.88671875" style="299"/>
    <col min="13807" max="13807" width="40.33203125" style="299" bestFit="1" customWidth="1"/>
    <col min="13808" max="13808" width="10" style="299" customWidth="1"/>
    <col min="13809" max="13809" width="10.109375" style="299" customWidth="1"/>
    <col min="13810" max="13810" width="12.33203125" style="299" customWidth="1"/>
    <col min="13811" max="13811" width="15.6640625" style="299" customWidth="1"/>
    <col min="13812" max="13812" width="12.88671875" style="299" customWidth="1"/>
    <col min="13813" max="13813" width="12.6640625" style="299" customWidth="1"/>
    <col min="13814" max="13814" width="12.88671875" style="299" customWidth="1"/>
    <col min="13815" max="13815" width="14.44140625" style="299" customWidth="1"/>
    <col min="13816" max="14060" width="8.88671875" style="299"/>
    <col min="14061" max="14061" width="2.6640625" style="299" customWidth="1"/>
    <col min="14062" max="14062" width="8.88671875" style="299"/>
    <col min="14063" max="14063" width="40.33203125" style="299" bestFit="1" customWidth="1"/>
    <col min="14064" max="14064" width="10" style="299" customWidth="1"/>
    <col min="14065" max="14065" width="10.109375" style="299" customWidth="1"/>
    <col min="14066" max="14066" width="12.33203125" style="299" customWidth="1"/>
    <col min="14067" max="14067" width="15.6640625" style="299" customWidth="1"/>
    <col min="14068" max="14068" width="12.88671875" style="299" customWidth="1"/>
    <col min="14069" max="14069" width="12.6640625" style="299" customWidth="1"/>
    <col min="14070" max="14070" width="12.88671875" style="299" customWidth="1"/>
    <col min="14071" max="14071" width="14.44140625" style="299" customWidth="1"/>
    <col min="14072" max="14316" width="8.88671875" style="299"/>
    <col min="14317" max="14317" width="2.6640625" style="299" customWidth="1"/>
    <col min="14318" max="14318" width="8.88671875" style="299"/>
    <col min="14319" max="14319" width="40.33203125" style="299" bestFit="1" customWidth="1"/>
    <col min="14320" max="14320" width="10" style="299" customWidth="1"/>
    <col min="14321" max="14321" width="10.109375" style="299" customWidth="1"/>
    <col min="14322" max="14322" width="12.33203125" style="299" customWidth="1"/>
    <col min="14323" max="14323" width="15.6640625" style="299" customWidth="1"/>
    <col min="14324" max="14324" width="12.88671875" style="299" customWidth="1"/>
    <col min="14325" max="14325" width="12.6640625" style="299" customWidth="1"/>
    <col min="14326" max="14326" width="12.88671875" style="299" customWidth="1"/>
    <col min="14327" max="14327" width="14.44140625" style="299" customWidth="1"/>
    <col min="14328" max="14572" width="8.88671875" style="299"/>
    <col min="14573" max="14573" width="2.6640625" style="299" customWidth="1"/>
    <col min="14574" max="14574" width="8.88671875" style="299"/>
    <col min="14575" max="14575" width="40.33203125" style="299" bestFit="1" customWidth="1"/>
    <col min="14576" max="14576" width="10" style="299" customWidth="1"/>
    <col min="14577" max="14577" width="10.109375" style="299" customWidth="1"/>
    <col min="14578" max="14578" width="12.33203125" style="299" customWidth="1"/>
    <col min="14579" max="14579" width="15.6640625" style="299" customWidth="1"/>
    <col min="14580" max="14580" width="12.88671875" style="299" customWidth="1"/>
    <col min="14581" max="14581" width="12.6640625" style="299" customWidth="1"/>
    <col min="14582" max="14582" width="12.88671875" style="299" customWidth="1"/>
    <col min="14583" max="14583" width="14.44140625" style="299" customWidth="1"/>
    <col min="14584" max="14828" width="8.88671875" style="299"/>
    <col min="14829" max="14829" width="2.6640625" style="299" customWidth="1"/>
    <col min="14830" max="14830" width="8.88671875" style="299"/>
    <col min="14831" max="14831" width="40.33203125" style="299" bestFit="1" customWidth="1"/>
    <col min="14832" max="14832" width="10" style="299" customWidth="1"/>
    <col min="14833" max="14833" width="10.109375" style="299" customWidth="1"/>
    <col min="14834" max="14834" width="12.33203125" style="299" customWidth="1"/>
    <col min="14835" max="14835" width="15.6640625" style="299" customWidth="1"/>
    <col min="14836" max="14836" width="12.88671875" style="299" customWidth="1"/>
    <col min="14837" max="14837" width="12.6640625" style="299" customWidth="1"/>
    <col min="14838" max="14838" width="12.88671875" style="299" customWidth="1"/>
    <col min="14839" max="14839" width="14.44140625" style="299" customWidth="1"/>
    <col min="14840" max="15084" width="8.88671875" style="299"/>
    <col min="15085" max="15085" width="2.6640625" style="299" customWidth="1"/>
    <col min="15086" max="15086" width="8.88671875" style="299"/>
    <col min="15087" max="15087" width="40.33203125" style="299" bestFit="1" customWidth="1"/>
    <col min="15088" max="15088" width="10" style="299" customWidth="1"/>
    <col min="15089" max="15089" width="10.109375" style="299" customWidth="1"/>
    <col min="15090" max="15090" width="12.33203125" style="299" customWidth="1"/>
    <col min="15091" max="15091" width="15.6640625" style="299" customWidth="1"/>
    <col min="15092" max="15092" width="12.88671875" style="299" customWidth="1"/>
    <col min="15093" max="15093" width="12.6640625" style="299" customWidth="1"/>
    <col min="15094" max="15094" width="12.88671875" style="299" customWidth="1"/>
    <col min="15095" max="15095" width="14.44140625" style="299" customWidth="1"/>
    <col min="15096" max="15340" width="8.88671875" style="299"/>
    <col min="15341" max="15341" width="2.6640625" style="299" customWidth="1"/>
    <col min="15342" max="15342" width="8.88671875" style="299"/>
    <col min="15343" max="15343" width="40.33203125" style="299" bestFit="1" customWidth="1"/>
    <col min="15344" max="15344" width="10" style="299" customWidth="1"/>
    <col min="15345" max="15345" width="10.109375" style="299" customWidth="1"/>
    <col min="15346" max="15346" width="12.33203125" style="299" customWidth="1"/>
    <col min="15347" max="15347" width="15.6640625" style="299" customWidth="1"/>
    <col min="15348" max="15348" width="12.88671875" style="299" customWidth="1"/>
    <col min="15349" max="15349" width="12.6640625" style="299" customWidth="1"/>
    <col min="15350" max="15350" width="12.88671875" style="299" customWidth="1"/>
    <col min="15351" max="15351" width="14.44140625" style="299" customWidth="1"/>
    <col min="15352" max="15596" width="8.88671875" style="299"/>
    <col min="15597" max="15597" width="2.6640625" style="299" customWidth="1"/>
    <col min="15598" max="15598" width="8.88671875" style="299"/>
    <col min="15599" max="15599" width="40.33203125" style="299" bestFit="1" customWidth="1"/>
    <col min="15600" max="15600" width="10" style="299" customWidth="1"/>
    <col min="15601" max="15601" width="10.109375" style="299" customWidth="1"/>
    <col min="15602" max="15602" width="12.33203125" style="299" customWidth="1"/>
    <col min="15603" max="15603" width="15.6640625" style="299" customWidth="1"/>
    <col min="15604" max="15604" width="12.88671875" style="299" customWidth="1"/>
    <col min="15605" max="15605" width="12.6640625" style="299" customWidth="1"/>
    <col min="15606" max="15606" width="12.88671875" style="299" customWidth="1"/>
    <col min="15607" max="15607" width="14.44140625" style="299" customWidth="1"/>
    <col min="15608" max="15852" width="8.88671875" style="299"/>
    <col min="15853" max="15853" width="2.6640625" style="299" customWidth="1"/>
    <col min="15854" max="15854" width="8.88671875" style="299"/>
    <col min="15855" max="15855" width="40.33203125" style="299" bestFit="1" customWidth="1"/>
    <col min="15856" max="15856" width="10" style="299" customWidth="1"/>
    <col min="15857" max="15857" width="10.109375" style="299" customWidth="1"/>
    <col min="15858" max="15858" width="12.33203125" style="299" customWidth="1"/>
    <col min="15859" max="15859" width="15.6640625" style="299" customWidth="1"/>
    <col min="15860" max="15860" width="12.88671875" style="299" customWidth="1"/>
    <col min="15861" max="15861" width="12.6640625" style="299" customWidth="1"/>
    <col min="15862" max="15862" width="12.88671875" style="299" customWidth="1"/>
    <col min="15863" max="15863" width="14.44140625" style="299" customWidth="1"/>
    <col min="15864" max="16108" width="8.88671875" style="299"/>
    <col min="16109" max="16109" width="2.6640625" style="299" customWidth="1"/>
    <col min="16110" max="16110" width="8.88671875" style="299"/>
    <col min="16111" max="16111" width="40.33203125" style="299" bestFit="1" customWidth="1"/>
    <col min="16112" max="16112" width="10" style="299" customWidth="1"/>
    <col min="16113" max="16113" width="10.109375" style="299" customWidth="1"/>
    <col min="16114" max="16114" width="12.33203125" style="299" customWidth="1"/>
    <col min="16115" max="16115" width="15.6640625" style="299" customWidth="1"/>
    <col min="16116" max="16116" width="12.88671875" style="299" customWidth="1"/>
    <col min="16117" max="16117" width="12.6640625" style="299" customWidth="1"/>
    <col min="16118" max="16118" width="12.88671875" style="299" customWidth="1"/>
    <col min="16119" max="16119" width="14.44140625" style="299" customWidth="1"/>
    <col min="16120" max="16384" width="8.88671875" style="299"/>
  </cols>
  <sheetData>
    <row r="9" spans="1:8" ht="17.399999999999999">
      <c r="A9" s="606" t="s">
        <v>227</v>
      </c>
      <c r="B9" s="606"/>
      <c r="C9" s="606"/>
      <c r="D9" s="606"/>
      <c r="E9" s="606"/>
      <c r="F9" s="606"/>
      <c r="G9" s="606"/>
      <c r="H9" s="606"/>
    </row>
    <row r="10" spans="1:8" ht="17.399999999999999">
      <c r="A10" s="606" t="s">
        <v>228</v>
      </c>
      <c r="B10" s="606"/>
      <c r="C10" s="606"/>
      <c r="D10" s="606"/>
      <c r="E10" s="606"/>
      <c r="F10" s="606"/>
      <c r="G10" s="606"/>
      <c r="H10" s="606"/>
    </row>
    <row r="11" spans="1:8">
      <c r="A11" s="607" t="s">
        <v>229</v>
      </c>
      <c r="B11" s="607"/>
      <c r="C11" s="607"/>
      <c r="D11" s="607"/>
      <c r="E11" s="607"/>
      <c r="F11" s="607"/>
      <c r="G11" s="607"/>
      <c r="H11" s="607"/>
    </row>
    <row r="12" spans="1:8" ht="17.399999999999999">
      <c r="A12" s="300"/>
      <c r="B12" s="300"/>
      <c r="C12" s="301" t="s">
        <v>230</v>
      </c>
      <c r="D12" s="302">
        <v>2015</v>
      </c>
      <c r="E12" s="303" t="s">
        <v>27</v>
      </c>
      <c r="F12" s="300"/>
      <c r="G12" s="300"/>
      <c r="H12" s="300"/>
    </row>
    <row r="13" spans="1:8" ht="13.8" thickBot="1"/>
    <row r="14" spans="1:8" ht="52.8">
      <c r="A14" s="608" t="s">
        <v>231</v>
      </c>
      <c r="B14" s="610" t="s">
        <v>170</v>
      </c>
      <c r="C14" s="304" t="s">
        <v>172</v>
      </c>
      <c r="D14" s="304" t="s">
        <v>232</v>
      </c>
      <c r="E14" s="304" t="s">
        <v>233</v>
      </c>
      <c r="F14" s="305" t="s">
        <v>234</v>
      </c>
      <c r="G14" s="612" t="s">
        <v>235</v>
      </c>
      <c r="H14" s="614" t="s">
        <v>236</v>
      </c>
    </row>
    <row r="15" spans="1:8" ht="40.200000000000003" thickBot="1">
      <c r="A15" s="609"/>
      <c r="B15" s="611"/>
      <c r="C15" s="306" t="s">
        <v>237</v>
      </c>
      <c r="D15" s="306" t="s">
        <v>238</v>
      </c>
      <c r="E15" s="306" t="s">
        <v>239</v>
      </c>
      <c r="F15" s="307" t="s">
        <v>240</v>
      </c>
      <c r="G15" s="613"/>
      <c r="H15" s="615" t="s">
        <v>241</v>
      </c>
    </row>
    <row r="16" spans="1:8" ht="14.4">
      <c r="A16" s="308">
        <v>1609</v>
      </c>
      <c r="B16" s="309" t="s">
        <v>177</v>
      </c>
      <c r="C16" s="310">
        <f>+'[2] FA App 2-BA FINAL'!E17</f>
        <v>2345000</v>
      </c>
      <c r="D16" s="311">
        <v>39.999999999999922</v>
      </c>
      <c r="E16" s="312">
        <f t="shared" ref="E16:E56" si="0">IF(D16=0,0,1/D16)</f>
        <v>2.500000000000005E-2</v>
      </c>
      <c r="F16" s="313">
        <f>-'[2] FA App 2-BA FINAL'!J17</f>
        <v>490584.27</v>
      </c>
      <c r="G16" s="314">
        <f>-'[2] FA App 2-BA FINAL'!J17</f>
        <v>490584.27</v>
      </c>
      <c r="H16" s="315">
        <f t="shared" ref="H16:H56" si="1">IF(ISERROR(+F16-G16), 0, +F16-G16)</f>
        <v>0</v>
      </c>
    </row>
    <row r="17" spans="1:8" ht="26.4">
      <c r="A17" s="308">
        <v>1611</v>
      </c>
      <c r="B17" s="309" t="s">
        <v>178</v>
      </c>
      <c r="C17" s="310">
        <f>+'[2] FA App 2-BA FINAL'!E18</f>
        <v>218860.16574736917</v>
      </c>
      <c r="D17" s="311">
        <v>3.8827155308183401</v>
      </c>
      <c r="E17" s="312">
        <f t="shared" si="0"/>
        <v>0.25755170371423919</v>
      </c>
      <c r="F17" s="313">
        <f>-'[2] FA App 2-BA FINAL'!J18</f>
        <v>780885.14776309032</v>
      </c>
      <c r="G17" s="314">
        <f>-'[2] FA App 2-BA FINAL'!J18</f>
        <v>780885.14776309032</v>
      </c>
      <c r="H17" s="315">
        <f t="shared" si="1"/>
        <v>0</v>
      </c>
    </row>
    <row r="18" spans="1:8" ht="14.4">
      <c r="A18" s="316">
        <v>1612</v>
      </c>
      <c r="B18" s="317" t="s">
        <v>179</v>
      </c>
      <c r="C18" s="310">
        <f>+'[2] FA App 2-BA FINAL'!E19</f>
        <v>220384.56703412117</v>
      </c>
      <c r="D18" s="311"/>
      <c r="E18" s="318">
        <f t="shared" si="0"/>
        <v>0</v>
      </c>
      <c r="F18" s="313">
        <f>-'[2] FA App 2-BA FINAL'!J19</f>
        <v>0</v>
      </c>
      <c r="G18" s="314">
        <f>-'[2] FA App 2-BA FINAL'!J19</f>
        <v>0</v>
      </c>
      <c r="H18" s="315">
        <f t="shared" si="1"/>
        <v>0</v>
      </c>
    </row>
    <row r="19" spans="1:8" ht="14.4">
      <c r="A19" s="319">
        <v>1805</v>
      </c>
      <c r="B19" s="320" t="s">
        <v>180</v>
      </c>
      <c r="C19" s="310">
        <f>+'[2] FA App 2-BA FINAL'!E20</f>
        <v>0</v>
      </c>
      <c r="D19" s="311"/>
      <c r="E19" s="318">
        <f t="shared" si="0"/>
        <v>0</v>
      </c>
      <c r="F19" s="313">
        <f>-'[2] FA App 2-BA FINAL'!J20</f>
        <v>0</v>
      </c>
      <c r="G19" s="314">
        <f>-'[2] FA App 2-BA FINAL'!J20</f>
        <v>0</v>
      </c>
      <c r="H19" s="315">
        <f t="shared" si="1"/>
        <v>0</v>
      </c>
    </row>
    <row r="20" spans="1:8" ht="14.4">
      <c r="A20" s="316">
        <v>1808</v>
      </c>
      <c r="B20" s="321" t="s">
        <v>181</v>
      </c>
      <c r="C20" s="310">
        <f>+'[2] FA App 2-BA FINAL'!E22</f>
        <v>1230229.5968611627</v>
      </c>
      <c r="D20" s="311">
        <v>24.641695731618967</v>
      </c>
      <c r="E20" s="318">
        <f t="shared" si="0"/>
        <v>4.05816227459075E-2</v>
      </c>
      <c r="F20" s="313">
        <f>-'[2] FA App 2-BA FINAL'!J22</f>
        <v>814577.84975233104</v>
      </c>
      <c r="G20" s="314">
        <f>-'[2] FA App 2-BA FINAL'!J22</f>
        <v>814577.84975233104</v>
      </c>
      <c r="H20" s="315">
        <f t="shared" si="1"/>
        <v>0</v>
      </c>
    </row>
    <row r="21" spans="1:8" ht="14.4">
      <c r="A21" s="316">
        <v>1810</v>
      </c>
      <c r="B21" s="321" t="s">
        <v>182</v>
      </c>
      <c r="C21" s="310">
        <f>+'[2] FA App 2-BA FINAL'!E23</f>
        <v>0</v>
      </c>
      <c r="D21" s="311"/>
      <c r="E21" s="318">
        <f t="shared" si="0"/>
        <v>0</v>
      </c>
      <c r="F21" s="313">
        <f>-'[2] FA App 2-BA FINAL'!J23</f>
        <v>0</v>
      </c>
      <c r="G21" s="314">
        <f>-'[2] FA App 2-BA FINAL'!J23</f>
        <v>0</v>
      </c>
      <c r="H21" s="315">
        <f t="shared" si="1"/>
        <v>0</v>
      </c>
    </row>
    <row r="22" spans="1:8" ht="14.4">
      <c r="A22" s="316">
        <v>1815</v>
      </c>
      <c r="B22" s="321" t="s">
        <v>183</v>
      </c>
      <c r="C22" s="310">
        <f>+'[2] FA App 2-BA FINAL'!E24</f>
        <v>72924.16424944438</v>
      </c>
      <c r="D22" s="311">
        <v>23.446300521803717</v>
      </c>
      <c r="E22" s="318">
        <f t="shared" si="0"/>
        <v>4.2650651819038883E-2</v>
      </c>
      <c r="F22" s="313">
        <f>-'[2] FA App 2-BA FINAL'!J24</f>
        <v>775230.42855712713</v>
      </c>
      <c r="G22" s="314">
        <f>-'[2] FA App 2-BA FINAL'!J24</f>
        <v>775230.42855712713</v>
      </c>
      <c r="H22" s="315">
        <f t="shared" si="1"/>
        <v>0</v>
      </c>
    </row>
    <row r="23" spans="1:8" ht="14.4">
      <c r="A23" s="316">
        <v>1820</v>
      </c>
      <c r="B23" s="317" t="s">
        <v>184</v>
      </c>
      <c r="C23" s="310">
        <f>+'[2] FA App 2-BA FINAL'!E25</f>
        <v>1321243.7884700636</v>
      </c>
      <c r="D23" s="311">
        <v>42.441640325593717</v>
      </c>
      <c r="E23" s="318">
        <f t="shared" si="0"/>
        <v>2.3561766046939679E-2</v>
      </c>
      <c r="F23" s="313">
        <f>-'[2] FA App 2-BA FINAL'!J25</f>
        <v>215923.64918797213</v>
      </c>
      <c r="G23" s="314">
        <f>-'[2] FA App 2-BA FINAL'!J25</f>
        <v>215923.64918797213</v>
      </c>
      <c r="H23" s="315">
        <f t="shared" si="1"/>
        <v>0</v>
      </c>
    </row>
    <row r="24" spans="1:8" ht="14.4">
      <c r="A24" s="316">
        <v>1825</v>
      </c>
      <c r="B24" s="321" t="s">
        <v>185</v>
      </c>
      <c r="C24" s="310">
        <f>+'[2] FA App 2-BA FINAL'!E26</f>
        <v>0</v>
      </c>
      <c r="D24" s="311"/>
      <c r="E24" s="318">
        <f t="shared" si="0"/>
        <v>0</v>
      </c>
      <c r="F24" s="313">
        <f>-'[2] FA App 2-BA FINAL'!J26</f>
        <v>0</v>
      </c>
      <c r="G24" s="314">
        <f>-'[2] FA App 2-BA FINAL'!J26</f>
        <v>0</v>
      </c>
      <c r="H24" s="315">
        <f t="shared" si="1"/>
        <v>0</v>
      </c>
    </row>
    <row r="25" spans="1:8" ht="14.4">
      <c r="A25" s="316">
        <v>1830</v>
      </c>
      <c r="B25" s="321" t="s">
        <v>186</v>
      </c>
      <c r="C25" s="310">
        <f>+'[2] FA App 2-BA FINAL'!E27</f>
        <v>7285514.8867440987</v>
      </c>
      <c r="D25" s="311">
        <v>39.519477783844721</v>
      </c>
      <c r="E25" s="318">
        <f t="shared" si="0"/>
        <v>2.5303978090742706E-2</v>
      </c>
      <c r="F25" s="313">
        <f>-'[2] FA App 2-BA FINAL'!J27</f>
        <v>1594927.3564477689</v>
      </c>
      <c r="G25" s="314">
        <f>-'[2] FA App 2-BA FINAL'!J27</f>
        <v>1594927.3564477689</v>
      </c>
      <c r="H25" s="315">
        <f t="shared" si="1"/>
        <v>0</v>
      </c>
    </row>
    <row r="26" spans="1:8" ht="14.4">
      <c r="A26" s="316">
        <v>1835</v>
      </c>
      <c r="B26" s="321" t="s">
        <v>187</v>
      </c>
      <c r="C26" s="310">
        <f>+'[2] FA App 2-BA FINAL'!E28</f>
        <v>3620786.6259472445</v>
      </c>
      <c r="D26" s="311">
        <v>46.488806628114027</v>
      </c>
      <c r="E26" s="318">
        <f t="shared" si="0"/>
        <v>2.1510554314707914E-2</v>
      </c>
      <c r="F26" s="313">
        <f>-'[2] FA App 2-BA FINAL'!J28</f>
        <v>669033.82824786298</v>
      </c>
      <c r="G26" s="314">
        <f>-'[2] FA App 2-BA FINAL'!J28</f>
        <v>669033.82824786298</v>
      </c>
      <c r="H26" s="315">
        <f t="shared" si="1"/>
        <v>0</v>
      </c>
    </row>
    <row r="27" spans="1:8" ht="14.4">
      <c r="A27" s="316">
        <v>1840</v>
      </c>
      <c r="B27" s="321" t="s">
        <v>188</v>
      </c>
      <c r="C27" s="310">
        <f>+'[2] FA App 2-BA FINAL'!E29</f>
        <v>4778952.2679077806</v>
      </c>
      <c r="D27" s="311">
        <v>48.39424510693182</v>
      </c>
      <c r="E27" s="318">
        <f t="shared" si="0"/>
        <v>2.0663613985307597E-2</v>
      </c>
      <c r="F27" s="313">
        <f>-'[2] FA App 2-BA FINAL'!J29</f>
        <v>695316.39790097286</v>
      </c>
      <c r="G27" s="314">
        <f>-'[2] FA App 2-BA FINAL'!J29</f>
        <v>695316.39790097286</v>
      </c>
      <c r="H27" s="315">
        <f t="shared" si="1"/>
        <v>0</v>
      </c>
    </row>
    <row r="28" spans="1:8" ht="14.4">
      <c r="A28" s="316">
        <v>1845</v>
      </c>
      <c r="B28" s="321" t="s">
        <v>189</v>
      </c>
      <c r="C28" s="310">
        <f>+'[2] FA App 2-BA FINAL'!E30</f>
        <v>13912408.751814947</v>
      </c>
      <c r="D28" s="311">
        <v>33.320490731776324</v>
      </c>
      <c r="E28" s="318">
        <f t="shared" si="0"/>
        <v>3.0011562796292877E-2</v>
      </c>
      <c r="F28" s="313">
        <f>-'[2] FA App 2-BA FINAL'!J30</f>
        <v>6495454.564414979</v>
      </c>
      <c r="G28" s="314">
        <f>-'[2] FA App 2-BA FINAL'!J30</f>
        <v>6495454.564414979</v>
      </c>
      <c r="H28" s="315">
        <f t="shared" si="1"/>
        <v>0</v>
      </c>
    </row>
    <row r="29" spans="1:8" ht="14.4">
      <c r="A29" s="316">
        <v>1850</v>
      </c>
      <c r="B29" s="321" t="s">
        <v>190</v>
      </c>
      <c r="C29" s="310">
        <f>+'[2] FA App 2-BA FINAL'!E31</f>
        <v>5596404.5085203294</v>
      </c>
      <c r="D29" s="311">
        <v>39.719342121756512</v>
      </c>
      <c r="E29" s="318">
        <f t="shared" si="0"/>
        <v>2.5176650633703317E-2</v>
      </c>
      <c r="F29" s="313">
        <f>-'[2] FA App 2-BA FINAL'!J31</f>
        <v>1981993.1924569649</v>
      </c>
      <c r="G29" s="314">
        <f>-'[2] FA App 2-BA FINAL'!J31</f>
        <v>1981993.1924569649</v>
      </c>
      <c r="H29" s="315">
        <f t="shared" si="1"/>
        <v>0</v>
      </c>
    </row>
    <row r="30" spans="1:8" ht="14.4">
      <c r="A30" s="316">
        <v>1855</v>
      </c>
      <c r="B30" s="321" t="s">
        <v>191</v>
      </c>
      <c r="C30" s="310">
        <f>+'[2] FA App 2-BA FINAL'!E32</f>
        <v>1386363.7718499238</v>
      </c>
      <c r="D30" s="311">
        <v>49.210324038341504</v>
      </c>
      <c r="E30" s="318">
        <f t="shared" si="0"/>
        <v>2.0320939143194112E-2</v>
      </c>
      <c r="F30" s="313">
        <f>-'[2] FA App 2-BA FINAL'!J32</f>
        <v>405487.89184227306</v>
      </c>
      <c r="G30" s="314">
        <f>-'[2] FA App 2-BA FINAL'!J32</f>
        <v>405487.89184227306</v>
      </c>
      <c r="H30" s="315">
        <f t="shared" si="1"/>
        <v>0</v>
      </c>
    </row>
    <row r="31" spans="1:8" ht="14.4">
      <c r="A31" s="322" t="s">
        <v>242</v>
      </c>
      <c r="B31" s="321" t="s">
        <v>192</v>
      </c>
      <c r="C31" s="310">
        <f>+'[2] FA App 2-BA FINAL'!E33</f>
        <v>0</v>
      </c>
      <c r="D31" s="311"/>
      <c r="E31" s="318">
        <f t="shared" si="0"/>
        <v>0</v>
      </c>
      <c r="F31" s="313">
        <f>-'[2] FA App 2-BA FINAL'!J33</f>
        <v>0</v>
      </c>
      <c r="G31" s="314">
        <f>-'[2] FA App 2-BA FINAL'!J33</f>
        <v>0</v>
      </c>
      <c r="H31" s="315">
        <f t="shared" si="1"/>
        <v>0</v>
      </c>
    </row>
    <row r="32" spans="1:8" ht="14.4">
      <c r="A32" s="319">
        <v>1860</v>
      </c>
      <c r="B32" s="320" t="s">
        <v>193</v>
      </c>
      <c r="C32" s="310">
        <f>+'[2] FA App 2-BA FINAL'!E34</f>
        <v>2305389.8101243246</v>
      </c>
      <c r="D32" s="311">
        <v>14.813608547881751</v>
      </c>
      <c r="E32" s="318">
        <f t="shared" si="0"/>
        <v>6.7505496501255494E-2</v>
      </c>
      <c r="F32" s="313">
        <f>-'[2] FA App 2-BA FINAL'!J34</f>
        <v>2384263.1930319625</v>
      </c>
      <c r="G32" s="314">
        <f>-'[2] FA App 2-BA FINAL'!J34</f>
        <v>2384263.1930319625</v>
      </c>
      <c r="H32" s="315">
        <f t="shared" si="1"/>
        <v>0</v>
      </c>
    </row>
    <row r="33" spans="1:8" ht="14.4">
      <c r="A33" s="319">
        <v>1905</v>
      </c>
      <c r="B33" s="320" t="s">
        <v>180</v>
      </c>
      <c r="C33" s="310">
        <f>+'[2] FA App 2-BA FINAL'!E35</f>
        <v>0</v>
      </c>
      <c r="D33" s="311"/>
      <c r="E33" s="318">
        <f t="shared" si="0"/>
        <v>0</v>
      </c>
      <c r="F33" s="313">
        <f>-'[2] FA App 2-BA FINAL'!J35</f>
        <v>0</v>
      </c>
      <c r="G33" s="314">
        <f>-'[2] FA App 2-BA FINAL'!J35</f>
        <v>0</v>
      </c>
      <c r="H33" s="315">
        <f t="shared" si="1"/>
        <v>0</v>
      </c>
    </row>
    <row r="34" spans="1:8" ht="14.4">
      <c r="A34" s="316">
        <v>1908</v>
      </c>
      <c r="B34" s="321" t="s">
        <v>195</v>
      </c>
      <c r="C34" s="310">
        <f>+'[2] FA App 2-BA FINAL'!E36</f>
        <v>0</v>
      </c>
      <c r="D34" s="311"/>
      <c r="E34" s="318">
        <f t="shared" si="0"/>
        <v>0</v>
      </c>
      <c r="F34" s="313">
        <f>-'[2] FA App 2-BA FINAL'!J36</f>
        <v>12288.7</v>
      </c>
      <c r="G34" s="314">
        <f>-'[2] FA App 2-BA FINAL'!J36</f>
        <v>12288.7</v>
      </c>
      <c r="H34" s="315">
        <f t="shared" si="1"/>
        <v>0</v>
      </c>
    </row>
    <row r="35" spans="1:8" ht="14.4">
      <c r="A35" s="316">
        <v>1910</v>
      </c>
      <c r="B35" s="321" t="s">
        <v>182</v>
      </c>
      <c r="C35" s="310">
        <f>+'[2] FA App 2-BA FINAL'!E37</f>
        <v>0</v>
      </c>
      <c r="D35" s="311"/>
      <c r="E35" s="318">
        <f t="shared" si="0"/>
        <v>0</v>
      </c>
      <c r="F35" s="313">
        <f>-'[2] FA App 2-BA FINAL'!J37</f>
        <v>0</v>
      </c>
      <c r="G35" s="314">
        <f>-'[2] FA App 2-BA FINAL'!J37</f>
        <v>0</v>
      </c>
      <c r="H35" s="315">
        <f t="shared" si="1"/>
        <v>0</v>
      </c>
    </row>
    <row r="36" spans="1:8" ht="14.4">
      <c r="A36" s="316">
        <v>1915</v>
      </c>
      <c r="B36" s="321" t="s">
        <v>196</v>
      </c>
      <c r="C36" s="310">
        <f>+'[2] FA App 2-BA FINAL'!E38</f>
        <v>243201.01774144982</v>
      </c>
      <c r="D36" s="311">
        <v>6.7018456316826125</v>
      </c>
      <c r="E36" s="318">
        <f t="shared" si="0"/>
        <v>0.14921262812628122</v>
      </c>
      <c r="F36" s="313">
        <f>-'[2] FA App 2-BA FINAL'!J38</f>
        <v>103508.83757251022</v>
      </c>
      <c r="G36" s="314">
        <f>-'[2] FA App 2-BA FINAL'!J38</f>
        <v>103508.83757251022</v>
      </c>
      <c r="H36" s="315">
        <f t="shared" si="1"/>
        <v>0</v>
      </c>
    </row>
    <row r="37" spans="1:8" ht="14.4">
      <c r="A37" s="316">
        <v>1915</v>
      </c>
      <c r="B37" s="321" t="s">
        <v>197</v>
      </c>
      <c r="C37" s="310">
        <f>+'[2] FA App 2-BA FINAL'!E39</f>
        <v>0</v>
      </c>
      <c r="D37" s="311"/>
      <c r="E37" s="318">
        <f t="shared" si="0"/>
        <v>0</v>
      </c>
      <c r="F37" s="313">
        <f>-'[2] FA App 2-BA FINAL'!J39</f>
        <v>0</v>
      </c>
      <c r="G37" s="314">
        <f>-'[2] FA App 2-BA FINAL'!J39</f>
        <v>0</v>
      </c>
      <c r="H37" s="315">
        <f t="shared" si="1"/>
        <v>0</v>
      </c>
    </row>
    <row r="38" spans="1:8" ht="14.4">
      <c r="A38" s="316">
        <v>1920</v>
      </c>
      <c r="B38" s="321" t="s">
        <v>198</v>
      </c>
      <c r="C38" s="310">
        <f>+'[2] FA App 2-BA FINAL'!E40</f>
        <v>148002.5983966488</v>
      </c>
      <c r="D38" s="311">
        <v>3.3695766735194046</v>
      </c>
      <c r="E38" s="318">
        <f t="shared" si="0"/>
        <v>0.29677318455422919</v>
      </c>
      <c r="F38" s="313">
        <f>-'[2] FA App 2-BA FINAL'!J40</f>
        <v>387326.5615292163</v>
      </c>
      <c r="G38" s="314">
        <f>-'[2] FA App 2-BA FINAL'!J40</f>
        <v>387326.5615292163</v>
      </c>
      <c r="H38" s="315">
        <f t="shared" si="1"/>
        <v>0</v>
      </c>
    </row>
    <row r="39" spans="1:8" ht="14.4">
      <c r="A39" s="323">
        <v>1920</v>
      </c>
      <c r="B39" s="317" t="s">
        <v>199</v>
      </c>
      <c r="C39" s="310">
        <f>+'[2] FA App 2-BA FINAL'!E41</f>
        <v>0</v>
      </c>
      <c r="D39" s="311"/>
      <c r="E39" s="318">
        <f t="shared" si="0"/>
        <v>0</v>
      </c>
      <c r="F39" s="313">
        <f>-'[2] FA App 2-BA FINAL'!J41</f>
        <v>0</v>
      </c>
      <c r="G39" s="314">
        <f>-'[2] FA App 2-BA FINAL'!J41</f>
        <v>0</v>
      </c>
      <c r="H39" s="315">
        <f t="shared" si="1"/>
        <v>0</v>
      </c>
    </row>
    <row r="40" spans="1:8" ht="14.4">
      <c r="A40" s="323">
        <v>1920</v>
      </c>
      <c r="B40" s="317" t="s">
        <v>200</v>
      </c>
      <c r="C40" s="310">
        <f>+'[2] FA App 2-BA FINAL'!E42</f>
        <v>0</v>
      </c>
      <c r="D40" s="311"/>
      <c r="E40" s="318">
        <f t="shared" si="0"/>
        <v>0</v>
      </c>
      <c r="F40" s="313">
        <f>-'[2] FA App 2-BA FINAL'!J42</f>
        <v>0</v>
      </c>
      <c r="G40" s="314">
        <f>-'[2] FA App 2-BA FINAL'!J42</f>
        <v>0</v>
      </c>
      <c r="H40" s="315">
        <f t="shared" si="1"/>
        <v>0</v>
      </c>
    </row>
    <row r="41" spans="1:8" ht="14.4">
      <c r="A41" s="316">
        <v>1930</v>
      </c>
      <c r="B41" s="321" t="s">
        <v>201</v>
      </c>
      <c r="C41" s="310">
        <f>+'[2] FA App 2-BA FINAL'!E43</f>
        <v>2392047.7928613881</v>
      </c>
      <c r="D41" s="311">
        <v>4.2628150891808287</v>
      </c>
      <c r="E41" s="318">
        <f t="shared" si="0"/>
        <v>0.23458676463307881</v>
      </c>
      <c r="F41" s="313">
        <f>-'[2] FA App 2-BA FINAL'!J43</f>
        <v>1203498.0761350454</v>
      </c>
      <c r="G41" s="314">
        <f>-'[2] FA App 2-BA FINAL'!J43</f>
        <v>1203498.0761350454</v>
      </c>
      <c r="H41" s="315">
        <f t="shared" si="1"/>
        <v>0</v>
      </c>
    </row>
    <row r="42" spans="1:8" ht="14.4">
      <c r="A42" s="316">
        <v>1935</v>
      </c>
      <c r="B42" s="321" t="s">
        <v>202</v>
      </c>
      <c r="C42" s="310">
        <f>+'[2] FA App 2-BA FINAL'!E44</f>
        <v>0</v>
      </c>
      <c r="D42" s="311"/>
      <c r="E42" s="318">
        <f t="shared" si="0"/>
        <v>0</v>
      </c>
      <c r="F42" s="313">
        <f>-'[2] FA App 2-BA FINAL'!J44</f>
        <v>36472.590000000004</v>
      </c>
      <c r="G42" s="314">
        <f>-'[2] FA App 2-BA FINAL'!J44</f>
        <v>36472.590000000004</v>
      </c>
      <c r="H42" s="315">
        <f t="shared" si="1"/>
        <v>0</v>
      </c>
    </row>
    <row r="43" spans="1:8" ht="14.4">
      <c r="A43" s="316">
        <v>1940</v>
      </c>
      <c r="B43" s="321" t="s">
        <v>203</v>
      </c>
      <c r="C43" s="310">
        <f>+'[2] FA App 2-BA FINAL'!E45</f>
        <v>168918.96319983946</v>
      </c>
      <c r="D43" s="311">
        <v>7.6497149607224895</v>
      </c>
      <c r="E43" s="318">
        <f t="shared" si="0"/>
        <v>0.13072382502282848</v>
      </c>
      <c r="F43" s="313">
        <f>-'[2] FA App 2-BA FINAL'!J45</f>
        <v>192004.41057459457</v>
      </c>
      <c r="G43" s="314">
        <f>-'[2] FA App 2-BA FINAL'!J45</f>
        <v>192004.41057459457</v>
      </c>
      <c r="H43" s="315">
        <f t="shared" si="1"/>
        <v>0</v>
      </c>
    </row>
    <row r="44" spans="1:8" ht="14.4">
      <c r="A44" s="316">
        <v>1945</v>
      </c>
      <c r="B44" s="321" t="s">
        <v>204</v>
      </c>
      <c r="C44" s="310">
        <f>+'[2] FA App 2-BA FINAL'!E46</f>
        <v>0</v>
      </c>
      <c r="D44" s="311"/>
      <c r="E44" s="318">
        <f t="shared" si="0"/>
        <v>0</v>
      </c>
      <c r="F44" s="313">
        <f>-'[2] FA App 2-BA FINAL'!J46</f>
        <v>0</v>
      </c>
      <c r="G44" s="314">
        <f>-'[2] FA App 2-BA FINAL'!J46</f>
        <v>0</v>
      </c>
      <c r="H44" s="315">
        <f t="shared" si="1"/>
        <v>0</v>
      </c>
    </row>
    <row r="45" spans="1:8" ht="14.4">
      <c r="A45" s="316">
        <v>1950</v>
      </c>
      <c r="B45" s="321" t="s">
        <v>205</v>
      </c>
      <c r="C45" s="310">
        <f>+'[2] FA App 2-BA FINAL'!E47</f>
        <v>0</v>
      </c>
      <c r="D45" s="311"/>
      <c r="E45" s="318">
        <f t="shared" si="0"/>
        <v>0</v>
      </c>
      <c r="F45" s="313">
        <f>-'[2] FA App 2-BA FINAL'!J47</f>
        <v>0</v>
      </c>
      <c r="G45" s="314">
        <f>-'[2] FA App 2-BA FINAL'!J47</f>
        <v>0</v>
      </c>
      <c r="H45" s="315">
        <f t="shared" si="1"/>
        <v>0</v>
      </c>
    </row>
    <row r="46" spans="1:8" ht="14.4">
      <c r="A46" s="316">
        <v>1955</v>
      </c>
      <c r="B46" s="321" t="s">
        <v>206</v>
      </c>
      <c r="C46" s="310">
        <f>+'[2] FA App 2-BA FINAL'!E48</f>
        <v>716.47692200047027</v>
      </c>
      <c r="D46" s="311">
        <v>10</v>
      </c>
      <c r="E46" s="318">
        <f t="shared" si="0"/>
        <v>0.1</v>
      </c>
      <c r="F46" s="313">
        <f>-'[2] FA App 2-BA FINAL'!J48</f>
        <v>128444.38384610003</v>
      </c>
      <c r="G46" s="314">
        <f>-'[2] FA App 2-BA FINAL'!J48</f>
        <v>128444.38384610003</v>
      </c>
      <c r="H46" s="315">
        <f t="shared" si="1"/>
        <v>0</v>
      </c>
    </row>
    <row r="47" spans="1:8" ht="14.4">
      <c r="A47" s="324">
        <v>1955</v>
      </c>
      <c r="B47" s="325" t="s">
        <v>207</v>
      </c>
      <c r="C47" s="310">
        <f>+'[2] FA App 2-BA FINAL'!E49</f>
        <v>0</v>
      </c>
      <c r="D47" s="311"/>
      <c r="E47" s="318">
        <f t="shared" si="0"/>
        <v>0</v>
      </c>
      <c r="F47" s="313">
        <f>-'[2] FA App 2-BA FINAL'!J49</f>
        <v>0</v>
      </c>
      <c r="G47" s="314">
        <f>-'[2] FA App 2-BA FINAL'!J49</f>
        <v>0</v>
      </c>
      <c r="H47" s="315">
        <f t="shared" si="1"/>
        <v>0</v>
      </c>
    </row>
    <row r="48" spans="1:8" ht="14.4">
      <c r="A48" s="323">
        <v>1960</v>
      </c>
      <c r="B48" s="317" t="s">
        <v>208</v>
      </c>
      <c r="C48" s="310">
        <f>+'[2] FA App 2-BA FINAL'!E50</f>
        <v>0</v>
      </c>
      <c r="D48" s="311"/>
      <c r="E48" s="318">
        <f t="shared" si="0"/>
        <v>0</v>
      </c>
      <c r="F48" s="313">
        <f>-'[2] FA App 2-BA FINAL'!J50</f>
        <v>14853.03</v>
      </c>
      <c r="G48" s="314">
        <f>-'[2] FA App 2-BA FINAL'!J50</f>
        <v>14853.03</v>
      </c>
      <c r="H48" s="315">
        <f t="shared" si="1"/>
        <v>0</v>
      </c>
    </row>
    <row r="49" spans="1:8" ht="14.4">
      <c r="A49" s="324">
        <v>1970</v>
      </c>
      <c r="B49" s="326" t="s">
        <v>209</v>
      </c>
      <c r="C49" s="310">
        <f>+'[2] FA App 2-BA FINAL'!E51</f>
        <v>0</v>
      </c>
      <c r="D49" s="311"/>
      <c r="E49" s="318">
        <f t="shared" si="0"/>
        <v>0</v>
      </c>
      <c r="F49" s="313">
        <f>-'[2] FA App 2-BA FINAL'!J51</f>
        <v>0</v>
      </c>
      <c r="G49" s="314">
        <f>-'[2] FA App 2-BA FINAL'!J51</f>
        <v>0</v>
      </c>
      <c r="H49" s="315">
        <f t="shared" si="1"/>
        <v>0</v>
      </c>
    </row>
    <row r="50" spans="1:8" ht="14.4">
      <c r="A50" s="316">
        <v>1975</v>
      </c>
      <c r="B50" s="321" t="s">
        <v>210</v>
      </c>
      <c r="C50" s="310">
        <f>+'[2] FA App 2-BA FINAL'!E52</f>
        <v>0</v>
      </c>
      <c r="D50" s="311"/>
      <c r="E50" s="318">
        <f t="shared" si="0"/>
        <v>0</v>
      </c>
      <c r="F50" s="313">
        <f>-'[2] FA App 2-BA FINAL'!J52</f>
        <v>0</v>
      </c>
      <c r="G50" s="314">
        <f>-'[2] FA App 2-BA FINAL'!J52</f>
        <v>0</v>
      </c>
      <c r="H50" s="315">
        <f t="shared" si="1"/>
        <v>0</v>
      </c>
    </row>
    <row r="51" spans="1:8" ht="14.4">
      <c r="A51" s="316">
        <v>1980</v>
      </c>
      <c r="B51" s="321" t="s">
        <v>211</v>
      </c>
      <c r="C51" s="310">
        <f>+'[2] FA App 2-BA FINAL'!E53</f>
        <v>181315.97921628391</v>
      </c>
      <c r="D51" s="311">
        <v>6.5344145807580887</v>
      </c>
      <c r="E51" s="318">
        <f t="shared" si="0"/>
        <v>0.15303589749947963</v>
      </c>
      <c r="F51" s="313">
        <f>-'[2] FA App 2-BA FINAL'!J53</f>
        <v>226849.03391805134</v>
      </c>
      <c r="G51" s="314">
        <f>-'[2] FA App 2-BA FINAL'!J53</f>
        <v>226849.03391805134</v>
      </c>
      <c r="H51" s="315">
        <f t="shared" si="1"/>
        <v>0</v>
      </c>
    </row>
    <row r="52" spans="1:8" ht="14.4">
      <c r="A52" s="316">
        <v>1985</v>
      </c>
      <c r="B52" s="321" t="s">
        <v>212</v>
      </c>
      <c r="C52" s="310">
        <f>+'[2] FA App 2-BA FINAL'!E54</f>
        <v>0</v>
      </c>
      <c r="D52" s="311"/>
      <c r="E52" s="318">
        <f t="shared" si="0"/>
        <v>0</v>
      </c>
      <c r="F52" s="313">
        <f>-'[2] FA App 2-BA FINAL'!J54</f>
        <v>0</v>
      </c>
      <c r="G52" s="314">
        <f>-'[2] FA App 2-BA FINAL'!J54</f>
        <v>0</v>
      </c>
      <c r="H52" s="315">
        <f t="shared" si="1"/>
        <v>0</v>
      </c>
    </row>
    <row r="53" spans="1:8" ht="14.4">
      <c r="A53" s="316">
        <v>1990</v>
      </c>
      <c r="B53" s="327" t="s">
        <v>213</v>
      </c>
      <c r="C53" s="310">
        <f>+'[2] FA App 2-BA FINAL'!E55</f>
        <v>0</v>
      </c>
      <c r="D53" s="311"/>
      <c r="E53" s="318">
        <f t="shared" si="0"/>
        <v>0</v>
      </c>
      <c r="F53" s="313">
        <f>-'[2] FA App 2-BA FINAL'!J55</f>
        <v>0</v>
      </c>
      <c r="G53" s="314">
        <f>-'[2] FA App 2-BA FINAL'!J55</f>
        <v>0</v>
      </c>
      <c r="H53" s="315">
        <f t="shared" si="1"/>
        <v>0</v>
      </c>
    </row>
    <row r="54" spans="1:8" ht="14.4">
      <c r="A54" s="316">
        <v>1995</v>
      </c>
      <c r="B54" s="321" t="s">
        <v>214</v>
      </c>
      <c r="C54" s="310">
        <f>+'[2] FA App 2-BA FINAL'!E56</f>
        <v>-14660079.101276185</v>
      </c>
      <c r="D54" s="311">
        <v>35.000001317178054</v>
      </c>
      <c r="E54" s="318">
        <f t="shared" si="0"/>
        <v>2.8571427496181221E-2</v>
      </c>
      <c r="F54" s="313">
        <f>-'[2] FA App 2-BA FINAL'!J56</f>
        <v>-4374996.9516711896</v>
      </c>
      <c r="G54" s="314">
        <f>-'[2] FA App 2-BA FINAL'!J56</f>
        <v>-4374996.9516711896</v>
      </c>
      <c r="H54" s="315">
        <f t="shared" si="1"/>
        <v>0</v>
      </c>
    </row>
    <row r="55" spans="1:8" ht="14.4">
      <c r="A55" s="328">
        <v>2040</v>
      </c>
      <c r="B55" s="329" t="s">
        <v>216</v>
      </c>
      <c r="C55" s="310">
        <f>+'[2] FA App 2-BA FINAL'!E57</f>
        <v>0</v>
      </c>
      <c r="D55" s="330"/>
      <c r="E55" s="318">
        <f t="shared" si="0"/>
        <v>0</v>
      </c>
      <c r="F55" s="313">
        <f>-'[2] FA App 2-BA FINAL'!J57</f>
        <v>0</v>
      </c>
      <c r="G55" s="314">
        <f>-'[2] FA App 2-BA FINAL'!J57</f>
        <v>0</v>
      </c>
      <c r="H55" s="315">
        <f t="shared" si="1"/>
        <v>0</v>
      </c>
    </row>
    <row r="56" spans="1:8" ht="15" thickBot="1">
      <c r="A56" s="331"/>
      <c r="B56" s="332"/>
      <c r="C56" s="333">
        <f>+'[2] FA App 2-BA FINAL'!E58</f>
        <v>0</v>
      </c>
      <c r="D56" s="334"/>
      <c r="E56" s="335">
        <f t="shared" si="0"/>
        <v>0</v>
      </c>
      <c r="F56" s="336">
        <f>-'[2] FA App 2-BA FINAL'!J58</f>
        <v>0</v>
      </c>
      <c r="G56" s="333">
        <f>-'[2] FA App 2-BA FINAL'!J58</f>
        <v>0</v>
      </c>
      <c r="H56" s="337">
        <f t="shared" si="1"/>
        <v>0</v>
      </c>
    </row>
    <row r="57" spans="1:8" ht="14.4" thickTop="1" thickBot="1">
      <c r="A57" s="338"/>
      <c r="B57" s="339" t="s">
        <v>42</v>
      </c>
      <c r="C57" s="340">
        <f>SUM(C16:C56)</f>
        <v>32768586.632332224</v>
      </c>
      <c r="D57" s="341"/>
      <c r="E57" s="341"/>
      <c r="F57" s="340">
        <f>SUM(F16:F56)</f>
        <v>15233926.441507638</v>
      </c>
      <c r="G57" s="340">
        <f>SUM(G16:G56)</f>
        <v>15233926.441507638</v>
      </c>
      <c r="H57" s="342">
        <f t="shared" ref="H57" si="2">SUM(H16:H56)</f>
        <v>0</v>
      </c>
    </row>
    <row r="58" spans="1:8">
      <c r="A58" s="343"/>
      <c r="B58" s="344" t="s">
        <v>243</v>
      </c>
      <c r="C58" s="345"/>
      <c r="D58" s="346"/>
      <c r="E58" s="346"/>
      <c r="F58" s="347"/>
      <c r="H58" s="346"/>
    </row>
    <row r="59" spans="1:8">
      <c r="A59" s="343"/>
      <c r="B59" s="348" t="s">
        <v>244</v>
      </c>
      <c r="C59" s="349"/>
      <c r="D59" s="348"/>
      <c r="E59" s="350"/>
      <c r="F59" s="351">
        <f>+F57</f>
        <v>15233926.441507638</v>
      </c>
      <c r="H59" s="352"/>
    </row>
    <row r="60" spans="1:8">
      <c r="B60" s="349"/>
      <c r="C60" s="353"/>
      <c r="D60" s="349"/>
      <c r="E60" s="349"/>
      <c r="F60" s="354"/>
      <c r="G60" s="354"/>
    </row>
    <row r="61" spans="1:8">
      <c r="A61" s="355" t="s">
        <v>245</v>
      </c>
      <c r="B61" s="354"/>
      <c r="C61" s="356"/>
      <c r="D61" s="354"/>
      <c r="E61" s="354"/>
      <c r="F61" s="356"/>
      <c r="G61" s="356"/>
      <c r="H61" s="354"/>
    </row>
    <row r="62" spans="1:8" ht="66">
      <c r="A62" s="357">
        <v>1</v>
      </c>
      <c r="B62" s="356" t="s">
        <v>246</v>
      </c>
      <c r="C62" s="356"/>
      <c r="D62" s="356"/>
      <c r="E62" s="356"/>
      <c r="F62" s="358"/>
      <c r="G62" s="356"/>
      <c r="H62" s="356"/>
    </row>
    <row r="63" spans="1:8" ht="26.4">
      <c r="A63" s="359">
        <v>2</v>
      </c>
      <c r="B63" s="356" t="s">
        <v>247</v>
      </c>
      <c r="D63" s="356"/>
      <c r="E63" s="356"/>
      <c r="F63" s="360"/>
      <c r="H63" s="356"/>
    </row>
    <row r="65" spans="1:8">
      <c r="C65" s="361"/>
      <c r="F65" s="361"/>
      <c r="G65" s="361"/>
    </row>
    <row r="66" spans="1:8" ht="92.4">
      <c r="A66" s="355" t="s">
        <v>248</v>
      </c>
      <c r="B66" s="361" t="s">
        <v>249</v>
      </c>
      <c r="C66" s="361"/>
      <c r="D66" s="361"/>
      <c r="E66" s="361"/>
      <c r="F66" s="361"/>
      <c r="G66" s="361"/>
      <c r="H66" s="361"/>
    </row>
    <row r="67" spans="1:8">
      <c r="B67" s="361"/>
      <c r="C67" s="361"/>
      <c r="D67" s="361"/>
      <c r="E67" s="361"/>
      <c r="F67" s="361"/>
      <c r="G67" s="361"/>
      <c r="H67" s="361"/>
    </row>
    <row r="68" spans="1:8">
      <c r="A68" s="355"/>
      <c r="B68" s="361"/>
      <c r="C68" s="361"/>
      <c r="D68" s="361"/>
      <c r="E68" s="361"/>
      <c r="F68" s="361"/>
      <c r="G68" s="361"/>
      <c r="H68" s="361"/>
    </row>
    <row r="69" spans="1:8">
      <c r="B69" s="361"/>
      <c r="C69" s="361"/>
      <c r="D69" s="361"/>
      <c r="E69" s="361"/>
      <c r="F69" s="361"/>
      <c r="G69" s="362"/>
      <c r="H69" s="361"/>
    </row>
    <row r="70" spans="1:8">
      <c r="B70" s="362"/>
      <c r="D70" s="362"/>
      <c r="E70" s="362"/>
      <c r="H70" s="362"/>
    </row>
    <row r="73" spans="1:8">
      <c r="G73" s="363"/>
    </row>
    <row r="74" spans="1:8">
      <c r="C74" s="354"/>
      <c r="F74" s="354"/>
      <c r="G74" s="354"/>
    </row>
    <row r="75" spans="1:8">
      <c r="A75" s="354"/>
      <c r="B75" s="354"/>
      <c r="C75" s="364"/>
      <c r="D75" s="354"/>
      <c r="E75" s="354"/>
      <c r="F75" s="354"/>
      <c r="G75" s="354"/>
      <c r="H75" s="354"/>
    </row>
    <row r="76" spans="1:8">
      <c r="B76" s="364"/>
      <c r="C76" s="364"/>
      <c r="D76" s="364"/>
      <c r="E76" s="364"/>
      <c r="F76" s="354"/>
      <c r="G76" s="354"/>
      <c r="H76" s="354"/>
    </row>
    <row r="77" spans="1:8">
      <c r="A77" s="364"/>
      <c r="B77" s="364"/>
      <c r="C77" s="364"/>
      <c r="D77" s="364"/>
      <c r="E77" s="364"/>
      <c r="F77" s="354"/>
      <c r="G77" s="354"/>
      <c r="H77" s="354"/>
    </row>
    <row r="78" spans="1:8">
      <c r="B78" s="364"/>
      <c r="D78" s="364"/>
      <c r="E78" s="364"/>
      <c r="H78" s="354"/>
    </row>
    <row r="80" spans="1:8">
      <c r="A80" s="354"/>
    </row>
    <row r="81" spans="1:1">
      <c r="A81" s="354"/>
    </row>
  </sheetData>
  <mergeCells count="7">
    <mergeCell ref="A9:H9"/>
    <mergeCell ref="A10:H10"/>
    <mergeCell ref="A11:H11"/>
    <mergeCell ref="A14:A15"/>
    <mergeCell ref="B14:B15"/>
    <mergeCell ref="G14:G15"/>
    <mergeCell ref="H14:H15"/>
  </mergeCells>
  <dataValidations count="1">
    <dataValidation allowBlank="1" showInputMessage="1" showErrorMessage="1" promptTitle="Date Format" prompt="E.g:  &quot;August 1, 2011&quot;" sqref="WUW983051 H983051 H917515 H851979 H786443 H720907 H655371 H589835 H524299 H458763 H393227 H327691 H262155 H196619 H131083 H65547 IK65547 SG65547 ACC65547 ALY65547 AVU65547 BFQ65547 BPM65547 BZI65547 CJE65547 CTA65547 DCW65547 DMS65547 DWO65547 EGK65547 EQG65547 FAC65547 FJY65547 FTU65547 GDQ65547 GNM65547 GXI65547 HHE65547 HRA65547 IAW65547 IKS65547 IUO65547 JEK65547 JOG65547 JYC65547 KHY65547 KRU65547 LBQ65547 LLM65547 LVI65547 MFE65547 MPA65547 MYW65547 NIS65547 NSO65547 OCK65547 OMG65547 OWC65547 PFY65547 PPU65547 PZQ65547 QJM65547 QTI65547 RDE65547 RNA65547 RWW65547 SGS65547 SQO65547 TAK65547 TKG65547 TUC65547 UDY65547 UNU65547 UXQ65547 VHM65547 VRI65547 WBE65547 WLA65547 WUW65547 IK131083 SG131083 ACC131083 ALY131083 AVU131083 BFQ131083 BPM131083 BZI131083 CJE131083 CTA131083 DCW131083 DMS131083 DWO131083 EGK131083 EQG131083 FAC131083 FJY131083 FTU131083 GDQ131083 GNM131083 GXI131083 HHE131083 HRA131083 IAW131083 IKS131083 IUO131083 JEK131083 JOG131083 JYC131083 KHY131083 KRU131083 LBQ131083 LLM131083 LVI131083 MFE131083 MPA131083 MYW131083 NIS131083 NSO131083 OCK131083 OMG131083 OWC131083 PFY131083 PPU131083 PZQ131083 QJM131083 QTI131083 RDE131083 RNA131083 RWW131083 SGS131083 SQO131083 TAK131083 TKG131083 TUC131083 UDY131083 UNU131083 UXQ131083 VHM131083 VRI131083 WBE131083 WLA131083 WUW131083 IK196619 SG196619 ACC196619 ALY196619 AVU196619 BFQ196619 BPM196619 BZI196619 CJE196619 CTA196619 DCW196619 DMS196619 DWO196619 EGK196619 EQG196619 FAC196619 FJY196619 FTU196619 GDQ196619 GNM196619 GXI196619 HHE196619 HRA196619 IAW196619 IKS196619 IUO196619 JEK196619 JOG196619 JYC196619 KHY196619 KRU196619 LBQ196619 LLM196619 LVI196619 MFE196619 MPA196619 MYW196619 NIS196619 NSO196619 OCK196619 OMG196619 OWC196619 PFY196619 PPU196619 PZQ196619 QJM196619 QTI196619 RDE196619 RNA196619 RWW196619 SGS196619 SQO196619 TAK196619 TKG196619 TUC196619 UDY196619 UNU196619 UXQ196619 VHM196619 VRI196619 WBE196619 WLA196619 WUW196619 IK262155 SG262155 ACC262155 ALY262155 AVU262155 BFQ262155 BPM262155 BZI262155 CJE262155 CTA262155 DCW262155 DMS262155 DWO262155 EGK262155 EQG262155 FAC262155 FJY262155 FTU262155 GDQ262155 GNM262155 GXI262155 HHE262155 HRA262155 IAW262155 IKS262155 IUO262155 JEK262155 JOG262155 JYC262155 KHY262155 KRU262155 LBQ262155 LLM262155 LVI262155 MFE262155 MPA262155 MYW262155 NIS262155 NSO262155 OCK262155 OMG262155 OWC262155 PFY262155 PPU262155 PZQ262155 QJM262155 QTI262155 RDE262155 RNA262155 RWW262155 SGS262155 SQO262155 TAK262155 TKG262155 TUC262155 UDY262155 UNU262155 UXQ262155 VHM262155 VRI262155 WBE262155 WLA262155 WUW262155 IK327691 SG327691 ACC327691 ALY327691 AVU327691 BFQ327691 BPM327691 BZI327691 CJE327691 CTA327691 DCW327691 DMS327691 DWO327691 EGK327691 EQG327691 FAC327691 FJY327691 FTU327691 GDQ327691 GNM327691 GXI327691 HHE327691 HRA327691 IAW327691 IKS327691 IUO327691 JEK327691 JOG327691 JYC327691 KHY327691 KRU327691 LBQ327691 LLM327691 LVI327691 MFE327691 MPA327691 MYW327691 NIS327691 NSO327691 OCK327691 OMG327691 OWC327691 PFY327691 PPU327691 PZQ327691 QJM327691 QTI327691 RDE327691 RNA327691 RWW327691 SGS327691 SQO327691 TAK327691 TKG327691 TUC327691 UDY327691 UNU327691 UXQ327691 VHM327691 VRI327691 WBE327691 WLA327691 WUW327691 IK393227 SG393227 ACC393227 ALY393227 AVU393227 BFQ393227 BPM393227 BZI393227 CJE393227 CTA393227 DCW393227 DMS393227 DWO393227 EGK393227 EQG393227 FAC393227 FJY393227 FTU393227 GDQ393227 GNM393227 GXI393227 HHE393227 HRA393227 IAW393227 IKS393227 IUO393227 JEK393227 JOG393227 JYC393227 KHY393227 KRU393227 LBQ393227 LLM393227 LVI393227 MFE393227 MPA393227 MYW393227 NIS393227 NSO393227 OCK393227 OMG393227 OWC393227 PFY393227 PPU393227 PZQ393227 QJM393227 QTI393227 RDE393227 RNA393227 RWW393227 SGS393227 SQO393227 TAK393227 TKG393227 TUC393227 UDY393227 UNU393227 UXQ393227 VHM393227 VRI393227 WBE393227 WLA393227 WUW393227 IK458763 SG458763 ACC458763 ALY458763 AVU458763 BFQ458763 BPM458763 BZI458763 CJE458763 CTA458763 DCW458763 DMS458763 DWO458763 EGK458763 EQG458763 FAC458763 FJY458763 FTU458763 GDQ458763 GNM458763 GXI458763 HHE458763 HRA458763 IAW458763 IKS458763 IUO458763 JEK458763 JOG458763 JYC458763 KHY458763 KRU458763 LBQ458763 LLM458763 LVI458763 MFE458763 MPA458763 MYW458763 NIS458763 NSO458763 OCK458763 OMG458763 OWC458763 PFY458763 PPU458763 PZQ458763 QJM458763 QTI458763 RDE458763 RNA458763 RWW458763 SGS458763 SQO458763 TAK458763 TKG458763 TUC458763 UDY458763 UNU458763 UXQ458763 VHM458763 VRI458763 WBE458763 WLA458763 WUW458763 IK524299 SG524299 ACC524299 ALY524299 AVU524299 BFQ524299 BPM524299 BZI524299 CJE524299 CTA524299 DCW524299 DMS524299 DWO524299 EGK524299 EQG524299 FAC524299 FJY524299 FTU524299 GDQ524299 GNM524299 GXI524299 HHE524299 HRA524299 IAW524299 IKS524299 IUO524299 JEK524299 JOG524299 JYC524299 KHY524299 KRU524299 LBQ524299 LLM524299 LVI524299 MFE524299 MPA524299 MYW524299 NIS524299 NSO524299 OCK524299 OMG524299 OWC524299 PFY524299 PPU524299 PZQ524299 QJM524299 QTI524299 RDE524299 RNA524299 RWW524299 SGS524299 SQO524299 TAK524299 TKG524299 TUC524299 UDY524299 UNU524299 UXQ524299 VHM524299 VRI524299 WBE524299 WLA524299 WUW524299 IK589835 SG589835 ACC589835 ALY589835 AVU589835 BFQ589835 BPM589835 BZI589835 CJE589835 CTA589835 DCW589835 DMS589835 DWO589835 EGK589835 EQG589835 FAC589835 FJY589835 FTU589835 GDQ589835 GNM589835 GXI589835 HHE589835 HRA589835 IAW589835 IKS589835 IUO589835 JEK589835 JOG589835 JYC589835 KHY589835 KRU589835 LBQ589835 LLM589835 LVI589835 MFE589835 MPA589835 MYW589835 NIS589835 NSO589835 OCK589835 OMG589835 OWC589835 PFY589835 PPU589835 PZQ589835 QJM589835 QTI589835 RDE589835 RNA589835 RWW589835 SGS589835 SQO589835 TAK589835 TKG589835 TUC589835 UDY589835 UNU589835 UXQ589835 VHM589835 VRI589835 WBE589835 WLA589835 WUW589835 IK655371 SG655371 ACC655371 ALY655371 AVU655371 BFQ655371 BPM655371 BZI655371 CJE655371 CTA655371 DCW655371 DMS655371 DWO655371 EGK655371 EQG655371 FAC655371 FJY655371 FTU655371 GDQ655371 GNM655371 GXI655371 HHE655371 HRA655371 IAW655371 IKS655371 IUO655371 JEK655371 JOG655371 JYC655371 KHY655371 KRU655371 LBQ655371 LLM655371 LVI655371 MFE655371 MPA655371 MYW655371 NIS655371 NSO655371 OCK655371 OMG655371 OWC655371 PFY655371 PPU655371 PZQ655371 QJM655371 QTI655371 RDE655371 RNA655371 RWW655371 SGS655371 SQO655371 TAK655371 TKG655371 TUC655371 UDY655371 UNU655371 UXQ655371 VHM655371 VRI655371 WBE655371 WLA655371 WUW655371 IK720907 SG720907 ACC720907 ALY720907 AVU720907 BFQ720907 BPM720907 BZI720907 CJE720907 CTA720907 DCW720907 DMS720907 DWO720907 EGK720907 EQG720907 FAC720907 FJY720907 FTU720907 GDQ720907 GNM720907 GXI720907 HHE720907 HRA720907 IAW720907 IKS720907 IUO720907 JEK720907 JOG720907 JYC720907 KHY720907 KRU720907 LBQ720907 LLM720907 LVI720907 MFE720907 MPA720907 MYW720907 NIS720907 NSO720907 OCK720907 OMG720907 OWC720907 PFY720907 PPU720907 PZQ720907 QJM720907 QTI720907 RDE720907 RNA720907 RWW720907 SGS720907 SQO720907 TAK720907 TKG720907 TUC720907 UDY720907 UNU720907 UXQ720907 VHM720907 VRI720907 WBE720907 WLA720907 WUW720907 IK786443 SG786443 ACC786443 ALY786443 AVU786443 BFQ786443 BPM786443 BZI786443 CJE786443 CTA786443 DCW786443 DMS786443 DWO786443 EGK786443 EQG786443 FAC786443 FJY786443 FTU786443 GDQ786443 GNM786443 GXI786443 HHE786443 HRA786443 IAW786443 IKS786443 IUO786443 JEK786443 JOG786443 JYC786443 KHY786443 KRU786443 LBQ786443 LLM786443 LVI786443 MFE786443 MPA786443 MYW786443 NIS786443 NSO786443 OCK786443 OMG786443 OWC786443 PFY786443 PPU786443 PZQ786443 QJM786443 QTI786443 RDE786443 RNA786443 RWW786443 SGS786443 SQO786443 TAK786443 TKG786443 TUC786443 UDY786443 UNU786443 UXQ786443 VHM786443 VRI786443 WBE786443 WLA786443 WUW786443 IK851979 SG851979 ACC851979 ALY851979 AVU851979 BFQ851979 BPM851979 BZI851979 CJE851979 CTA851979 DCW851979 DMS851979 DWO851979 EGK851979 EQG851979 FAC851979 FJY851979 FTU851979 GDQ851979 GNM851979 GXI851979 HHE851979 HRA851979 IAW851979 IKS851979 IUO851979 JEK851979 JOG851979 JYC851979 KHY851979 KRU851979 LBQ851979 LLM851979 LVI851979 MFE851979 MPA851979 MYW851979 NIS851979 NSO851979 OCK851979 OMG851979 OWC851979 PFY851979 PPU851979 PZQ851979 QJM851979 QTI851979 RDE851979 RNA851979 RWW851979 SGS851979 SQO851979 TAK851979 TKG851979 TUC851979 UDY851979 UNU851979 UXQ851979 VHM851979 VRI851979 WBE851979 WLA851979 WUW851979 IK917515 SG917515 ACC917515 ALY917515 AVU917515 BFQ917515 BPM917515 BZI917515 CJE917515 CTA917515 DCW917515 DMS917515 DWO917515 EGK917515 EQG917515 FAC917515 FJY917515 FTU917515 GDQ917515 GNM917515 GXI917515 HHE917515 HRA917515 IAW917515 IKS917515 IUO917515 JEK917515 JOG917515 JYC917515 KHY917515 KRU917515 LBQ917515 LLM917515 LVI917515 MFE917515 MPA917515 MYW917515 NIS917515 NSO917515 OCK917515 OMG917515 OWC917515 PFY917515 PPU917515 PZQ917515 QJM917515 QTI917515 RDE917515 RNA917515 RWW917515 SGS917515 SQO917515 TAK917515 TKG917515 TUC917515 UDY917515 UNU917515 UXQ917515 VHM917515 VRI917515 WBE917515 WLA917515 WUW917515 IK983051 SG983051 ACC983051 ALY983051 AVU983051 BFQ983051 BPM983051 BZI983051 CJE983051 CTA983051 DCW983051 DMS983051 DWO983051 EGK983051 EQG983051 FAC983051 FJY983051 FTU983051 GDQ983051 GNM983051 GXI983051 HHE983051 HRA983051 IAW983051 IKS983051 IUO983051 JEK983051 JOG983051 JYC983051 KHY983051 KRU983051 LBQ983051 LLM983051 LVI983051 MFE983051 MPA983051 MYW983051 NIS983051 NSO983051 OCK983051 OMG983051 OWC983051 PFY983051 PPU983051 PZQ983051 QJM983051 QTI983051 RDE983051 RNA983051 RWW983051 SGS983051 SQO983051 TAK983051 TKG983051 TUC983051 UDY983051 UNU983051 UXQ983051 VHM983051 VRI983051 WBE983051 WLA983051 WUW7 WLA7 WBE7 VRI7 VHM7 UXQ7 UNU7 UDY7 TUC7 TKG7 TAK7 SQO7 SGS7 RWW7 RNA7 RDE7 QTI7 QJM7 PZQ7 PPU7 PFY7 OWC7 OMG7 OCK7 NSO7 NIS7 MYW7 MPA7 MFE7 LVI7 LLM7 LBQ7 KRU7 KHY7 JYC7 JOG7 JEK7 IUO7 IKS7 IAW7 HRA7 HHE7 GXI7 GNM7 GDQ7 FTU7 FJY7 FAC7 EQG7 EGK7 DWO7 DMS7 DCW7 CTA7 CJE7 BZI7 BPM7 BFQ7 AVU7 ALY7 ACC7 SG7 IK7"/>
  </dataValidations>
  <pageMargins left="0.70866141732283472" right="0.70866141732283472" top="0.74803149606299213" bottom="0.74803149606299213" header="0.31496062992125984" footer="0.31496062992125984"/>
  <pageSetup scale="80" orientation="landscape" verticalDpi="599" r:id="rId1"/>
</worksheet>
</file>

<file path=xl/worksheets/sheet4.xml><?xml version="1.0" encoding="utf-8"?>
<worksheet xmlns="http://schemas.openxmlformats.org/spreadsheetml/2006/main" xmlns:r="http://schemas.openxmlformats.org/officeDocument/2006/relationships">
  <dimension ref="A1:J357"/>
  <sheetViews>
    <sheetView view="pageBreakPreview" topLeftCell="A121" zoomScale="60" zoomScaleNormal="100" workbookViewId="0">
      <selection activeCell="E71" sqref="E71"/>
    </sheetView>
  </sheetViews>
  <sheetFormatPr defaultRowHeight="14.4"/>
  <cols>
    <col min="1" max="1" width="11.33203125" customWidth="1"/>
    <col min="2" max="2" width="55.6640625" customWidth="1"/>
    <col min="3" max="7" width="13.6640625" customWidth="1"/>
    <col min="8" max="8" width="3.6640625" style="36" customWidth="1"/>
  </cols>
  <sheetData>
    <row r="1" spans="1:10" ht="17.399999999999999">
      <c r="A1" s="573" t="s">
        <v>21</v>
      </c>
      <c r="B1" s="573"/>
      <c r="C1" s="573"/>
      <c r="D1" s="573"/>
      <c r="E1" s="573"/>
      <c r="F1" s="573"/>
      <c r="G1" s="573"/>
      <c r="H1" s="46"/>
    </row>
    <row r="2" spans="1:10" ht="17.399999999999999">
      <c r="A2" s="573" t="s">
        <v>22</v>
      </c>
      <c r="B2" s="573"/>
      <c r="C2" s="573"/>
      <c r="D2" s="573"/>
      <c r="E2" s="573"/>
      <c r="F2" s="573"/>
      <c r="G2" s="573"/>
      <c r="H2" s="46"/>
    </row>
    <row r="3" spans="1:10" ht="15" thickBot="1"/>
    <row r="4" spans="1:10" s="53" customFormat="1" ht="13.2">
      <c r="A4" s="47" t="s">
        <v>23</v>
      </c>
      <c r="B4" s="48" t="s">
        <v>24</v>
      </c>
      <c r="C4" s="49" t="str">
        <f>F5-3 &amp; " Actual"</f>
        <v>2011 Actual</v>
      </c>
      <c r="D4" s="49" t="str">
        <f>F5-2 &amp; " Actual"</f>
        <v>2012 Actual</v>
      </c>
      <c r="E4" s="49" t="str">
        <f>F5-1 &amp; " Actual"&amp; CHAR(178)</f>
        <v>2013 Actual²</v>
      </c>
      <c r="F4" s="50" t="str">
        <f>"Bridge Year" &amp; CHAR(179)</f>
        <v>Bridge Year³</v>
      </c>
      <c r="G4" s="51" t="s">
        <v>6</v>
      </c>
      <c r="H4" s="52"/>
    </row>
    <row r="5" spans="1:10" s="53" customFormat="1" ht="13.2">
      <c r="A5" s="54"/>
      <c r="B5" s="55"/>
      <c r="C5" s="56"/>
      <c r="D5" s="56"/>
      <c r="E5" s="56"/>
      <c r="F5" s="57">
        <v>2014</v>
      </c>
      <c r="G5" s="58">
        <v>2015</v>
      </c>
      <c r="H5" s="52"/>
    </row>
    <row r="6" spans="1:10" s="53" customFormat="1" ht="13.2">
      <c r="A6" s="54"/>
      <c r="B6" s="59" t="s">
        <v>25</v>
      </c>
      <c r="C6" s="60" t="s">
        <v>26</v>
      </c>
      <c r="D6" s="60" t="s">
        <v>26</v>
      </c>
      <c r="E6" s="60" t="s">
        <v>26</v>
      </c>
      <c r="F6" s="60" t="s">
        <v>26</v>
      </c>
      <c r="G6" s="61" t="s">
        <v>27</v>
      </c>
      <c r="H6" s="52"/>
    </row>
    <row r="7" spans="1:10" s="53" customFormat="1" ht="13.2">
      <c r="A7" s="62">
        <v>4235</v>
      </c>
      <c r="B7" s="63" t="s">
        <v>28</v>
      </c>
      <c r="C7" s="64">
        <v>1230341.4300000002</v>
      </c>
      <c r="D7" s="64">
        <v>1309257</v>
      </c>
      <c r="E7" s="64">
        <v>1311839</v>
      </c>
      <c r="F7" s="64">
        <v>1316903</v>
      </c>
      <c r="G7" s="65">
        <v>1375119.3900799998</v>
      </c>
      <c r="H7" s="66"/>
    </row>
    <row r="8" spans="1:10" s="53" customFormat="1" ht="13.2">
      <c r="A8" s="62">
        <v>4225</v>
      </c>
      <c r="B8" s="63" t="s">
        <v>29</v>
      </c>
      <c r="C8" s="64">
        <v>1427041.48</v>
      </c>
      <c r="D8" s="64">
        <v>1270525</v>
      </c>
      <c r="E8" s="64">
        <v>1223989</v>
      </c>
      <c r="F8" s="64">
        <v>1295936</v>
      </c>
      <c r="G8" s="65">
        <v>1354682.13</v>
      </c>
      <c r="H8" s="66"/>
      <c r="J8" s="53" t="s">
        <v>30</v>
      </c>
    </row>
    <row r="9" spans="1:10" s="53" customFormat="1" ht="13.2">
      <c r="A9" s="62">
        <v>4082</v>
      </c>
      <c r="B9" s="63" t="s">
        <v>31</v>
      </c>
      <c r="C9" s="64">
        <v>281905.84999999998</v>
      </c>
      <c r="D9" s="64">
        <v>193139</v>
      </c>
      <c r="E9" s="64">
        <v>150899</v>
      </c>
      <c r="F9" s="64">
        <v>197002</v>
      </c>
      <c r="G9" s="65">
        <v>205932.38004000002</v>
      </c>
      <c r="H9" s="66"/>
    </row>
    <row r="10" spans="1:10" s="53" customFormat="1" ht="13.2">
      <c r="A10" s="67">
        <v>4084</v>
      </c>
      <c r="B10" s="68" t="s">
        <v>32</v>
      </c>
      <c r="C10" s="64">
        <v>10200</v>
      </c>
      <c r="D10" s="64">
        <v>8500</v>
      </c>
      <c r="E10" s="64">
        <v>5120</v>
      </c>
      <c r="F10" s="64">
        <v>8670</v>
      </c>
      <c r="G10" s="65">
        <v>9062.6200400000016</v>
      </c>
      <c r="H10" s="66"/>
    </row>
    <row r="11" spans="1:10" s="53" customFormat="1" ht="13.2">
      <c r="A11" s="67">
        <v>4086</v>
      </c>
      <c r="B11" s="68" t="s">
        <v>33</v>
      </c>
      <c r="C11" s="64">
        <v>340038.5</v>
      </c>
      <c r="D11" s="64">
        <v>363757</v>
      </c>
      <c r="E11" s="64">
        <v>393310</v>
      </c>
      <c r="F11" s="64">
        <v>402000</v>
      </c>
      <c r="G11" s="65">
        <v>423256.82</v>
      </c>
      <c r="H11" s="66"/>
    </row>
    <row r="12" spans="1:10" s="53" customFormat="1" ht="13.2">
      <c r="A12" s="67">
        <v>4090</v>
      </c>
      <c r="B12" s="68" t="s">
        <v>34</v>
      </c>
      <c r="C12" s="64">
        <v>4917.05</v>
      </c>
      <c r="D12" s="64">
        <v>888</v>
      </c>
      <c r="E12" s="64">
        <v>2924</v>
      </c>
      <c r="F12" s="64">
        <v>0</v>
      </c>
      <c r="G12" s="65">
        <v>0</v>
      </c>
      <c r="H12" s="66"/>
    </row>
    <row r="13" spans="1:10" s="53" customFormat="1" ht="13.2">
      <c r="A13" s="67">
        <v>4210</v>
      </c>
      <c r="B13" s="68" t="s">
        <v>35</v>
      </c>
      <c r="C13" s="64">
        <v>509115.58</v>
      </c>
      <c r="D13" s="64">
        <v>572221</v>
      </c>
      <c r="E13" s="64">
        <v>507328</v>
      </c>
      <c r="F13" s="64">
        <v>521309</v>
      </c>
      <c r="G13" s="65">
        <v>544345.16995999997</v>
      </c>
      <c r="H13" s="66"/>
    </row>
    <row r="14" spans="1:10" s="53" customFormat="1" ht="13.2">
      <c r="A14" s="67">
        <v>4245</v>
      </c>
      <c r="B14" s="68" t="s">
        <v>36</v>
      </c>
      <c r="C14" s="64">
        <v>0</v>
      </c>
      <c r="D14" s="64">
        <v>0</v>
      </c>
      <c r="E14" s="64">
        <v>2000</v>
      </c>
      <c r="F14" s="64">
        <v>0</v>
      </c>
      <c r="G14" s="65">
        <v>0</v>
      </c>
      <c r="H14" s="66"/>
    </row>
    <row r="15" spans="1:10" s="53" customFormat="1" ht="13.2">
      <c r="A15" s="67">
        <v>4390</v>
      </c>
      <c r="B15" s="68" t="s">
        <v>37</v>
      </c>
      <c r="C15" s="64">
        <v>94722.52</v>
      </c>
      <c r="D15" s="64">
        <v>84424</v>
      </c>
      <c r="E15" s="64">
        <v>168342</v>
      </c>
      <c r="F15" s="64">
        <v>154000</v>
      </c>
      <c r="G15" s="65">
        <v>157824.57995999997</v>
      </c>
      <c r="H15" s="66"/>
    </row>
    <row r="16" spans="1:10" s="53" customFormat="1" ht="13.2">
      <c r="A16" s="67">
        <v>4398</v>
      </c>
      <c r="B16" s="68" t="s">
        <v>38</v>
      </c>
      <c r="C16" s="64">
        <v>2738.96</v>
      </c>
      <c r="D16" s="64">
        <v>-182</v>
      </c>
      <c r="E16" s="64">
        <v>28</v>
      </c>
      <c r="F16" s="64">
        <v>0</v>
      </c>
      <c r="G16" s="65">
        <v>0</v>
      </c>
      <c r="H16" s="66"/>
    </row>
    <row r="17" spans="1:8" s="53" customFormat="1" ht="13.2">
      <c r="A17" s="67">
        <v>4405</v>
      </c>
      <c r="B17" s="68" t="s">
        <v>39</v>
      </c>
      <c r="C17" s="64">
        <v>48619.639999999956</v>
      </c>
      <c r="D17" s="64">
        <v>266529</v>
      </c>
      <c r="E17" s="64">
        <v>185534</v>
      </c>
      <c r="F17" s="64">
        <v>54000</v>
      </c>
      <c r="G17" s="65">
        <v>56365.919999999998</v>
      </c>
      <c r="H17" s="66"/>
    </row>
    <row r="18" spans="1:8" s="53" customFormat="1" ht="13.2">
      <c r="A18" s="69"/>
      <c r="B18" s="70"/>
      <c r="C18" s="71"/>
      <c r="D18" s="71"/>
      <c r="E18" s="71"/>
      <c r="F18" s="71"/>
      <c r="G18" s="72"/>
      <c r="H18" s="73"/>
    </row>
    <row r="19" spans="1:8" s="53" customFormat="1" ht="13.2">
      <c r="A19" s="567" t="s">
        <v>28</v>
      </c>
      <c r="B19" s="568"/>
      <c r="C19" s="74">
        <f t="shared" ref="C19:G20" si="0">C7</f>
        <v>1230341.4300000002</v>
      </c>
      <c r="D19" s="74">
        <f t="shared" si="0"/>
        <v>1309257</v>
      </c>
      <c r="E19" s="74">
        <f t="shared" si="0"/>
        <v>1311839</v>
      </c>
      <c r="F19" s="74">
        <f t="shared" si="0"/>
        <v>1316903</v>
      </c>
      <c r="G19" s="75">
        <f t="shared" si="0"/>
        <v>1375119.3900799998</v>
      </c>
      <c r="H19" s="73"/>
    </row>
    <row r="20" spans="1:8" s="53" customFormat="1" ht="13.2">
      <c r="A20" s="567" t="s">
        <v>29</v>
      </c>
      <c r="B20" s="568"/>
      <c r="C20" s="76">
        <f t="shared" si="0"/>
        <v>1427041.48</v>
      </c>
      <c r="D20" s="76">
        <f t="shared" si="0"/>
        <v>1270525</v>
      </c>
      <c r="E20" s="76">
        <f t="shared" si="0"/>
        <v>1223989</v>
      </c>
      <c r="F20" s="76">
        <f t="shared" si="0"/>
        <v>1295936</v>
      </c>
      <c r="G20" s="77">
        <f t="shared" si="0"/>
        <v>1354682.13</v>
      </c>
      <c r="H20" s="73"/>
    </row>
    <row r="21" spans="1:8" s="53" customFormat="1" ht="13.2">
      <c r="A21" s="567" t="s">
        <v>40</v>
      </c>
      <c r="B21" s="568"/>
      <c r="C21" s="78">
        <f>SUM(C9:C14)</f>
        <v>1146176.98</v>
      </c>
      <c r="D21" s="78">
        <f>SUM(D9:D14)</f>
        <v>1138505</v>
      </c>
      <c r="E21" s="78">
        <f>SUM(E9:E14)</f>
        <v>1061581</v>
      </c>
      <c r="F21" s="78">
        <f>SUM(F9:F14)</f>
        <v>1128981</v>
      </c>
      <c r="G21" s="79">
        <f>SUM(G9:G14)</f>
        <v>1182596.9900400001</v>
      </c>
      <c r="H21" s="73"/>
    </row>
    <row r="22" spans="1:8" s="53" customFormat="1" ht="13.8" thickBot="1">
      <c r="A22" s="576" t="s">
        <v>41</v>
      </c>
      <c r="B22" s="577"/>
      <c r="C22" s="80">
        <f>SUM(C15:C17)</f>
        <v>146081.11999999997</v>
      </c>
      <c r="D22" s="80">
        <f>SUM(D15:D17)</f>
        <v>350771</v>
      </c>
      <c r="E22" s="80">
        <f>SUM(E15:E17)</f>
        <v>353904</v>
      </c>
      <c r="F22" s="80">
        <f>SUM(F15:F17)</f>
        <v>208000</v>
      </c>
      <c r="G22" s="81">
        <f>SUM(G15:G17)</f>
        <v>214190.49995999999</v>
      </c>
      <c r="H22" s="73"/>
    </row>
    <row r="23" spans="1:8" s="53" customFormat="1" thickTop="1" thickBot="1">
      <c r="A23" s="574" t="s">
        <v>42</v>
      </c>
      <c r="B23" s="575"/>
      <c r="C23" s="82">
        <f>SUM(C19:C22)</f>
        <v>3949641.0100000002</v>
      </c>
      <c r="D23" s="82">
        <f>SUM(D19:D22)</f>
        <v>4069058</v>
      </c>
      <c r="E23" s="82">
        <f>SUM(E19:E22)</f>
        <v>3951313</v>
      </c>
      <c r="F23" s="82">
        <f>SUM(F19:F22)</f>
        <v>3949820</v>
      </c>
      <c r="G23" s="83">
        <f>SUM(G19:G22)</f>
        <v>4126589.0100799999</v>
      </c>
      <c r="H23" s="66"/>
    </row>
    <row r="24" spans="1:8" s="53" customFormat="1" ht="13.2">
      <c r="H24" s="84"/>
    </row>
    <row r="25" spans="1:8" s="53" customFormat="1" ht="13.2">
      <c r="C25" s="85"/>
      <c r="D25" s="85"/>
      <c r="E25" s="85"/>
      <c r="F25" s="85"/>
      <c r="G25" s="85"/>
      <c r="H25" s="86"/>
    </row>
    <row r="26" spans="1:8" s="53" customFormat="1" ht="13.8" thickBot="1">
      <c r="A26" s="1" t="s">
        <v>43</v>
      </c>
      <c r="H26" s="84"/>
    </row>
    <row r="27" spans="1:8" s="53" customFormat="1" ht="13.2">
      <c r="A27" s="87"/>
      <c r="B27" s="88"/>
      <c r="C27" s="49" t="s">
        <v>44</v>
      </c>
      <c r="D27" s="49" t="s">
        <v>45</v>
      </c>
      <c r="E27" s="49" t="s">
        <v>46</v>
      </c>
      <c r="F27" s="49" t="s">
        <v>47</v>
      </c>
      <c r="G27" s="89" t="s">
        <v>6</v>
      </c>
      <c r="H27" s="52"/>
    </row>
    <row r="28" spans="1:8" s="53" customFormat="1" ht="13.2">
      <c r="A28" s="567" t="s">
        <v>25</v>
      </c>
      <c r="B28" s="568"/>
      <c r="C28" s="90"/>
      <c r="D28" s="90"/>
      <c r="E28" s="90"/>
      <c r="F28" s="90">
        <v>2014</v>
      </c>
      <c r="G28" s="91">
        <v>2015</v>
      </c>
      <c r="H28" s="52"/>
    </row>
    <row r="29" spans="1:8" s="53" customFormat="1" ht="13.2">
      <c r="A29" s="92" t="s">
        <v>48</v>
      </c>
      <c r="B29" s="93"/>
      <c r="C29" s="64">
        <v>570</v>
      </c>
      <c r="D29" s="64">
        <v>240</v>
      </c>
      <c r="E29" s="64">
        <v>180</v>
      </c>
      <c r="F29" s="64">
        <v>240</v>
      </c>
      <c r="G29" s="65">
        <v>240</v>
      </c>
      <c r="H29" s="66"/>
    </row>
    <row r="30" spans="1:8" s="53" customFormat="1" ht="13.2">
      <c r="A30" s="92" t="s">
        <v>49</v>
      </c>
      <c r="B30" s="93"/>
      <c r="C30" s="64">
        <v>6446.4000000000024</v>
      </c>
      <c r="D30" s="64">
        <v>6146.4000000000024</v>
      </c>
      <c r="E30" s="64">
        <v>5846.4000000000015</v>
      </c>
      <c r="F30" s="64">
        <v>6384</v>
      </c>
      <c r="G30" s="65">
        <v>6390</v>
      </c>
      <c r="H30" s="66"/>
    </row>
    <row r="31" spans="1:8" s="53" customFormat="1" ht="13.2">
      <c r="A31" s="92" t="s">
        <v>50</v>
      </c>
      <c r="B31" s="93"/>
      <c r="C31" s="64">
        <v>135</v>
      </c>
      <c r="D31" s="64">
        <v>315</v>
      </c>
      <c r="E31" s="64">
        <v>180</v>
      </c>
      <c r="F31" s="64">
        <v>0</v>
      </c>
      <c r="G31" s="65">
        <v>0</v>
      </c>
      <c r="H31" s="66"/>
    </row>
    <row r="32" spans="1:8" s="53" customFormat="1" ht="13.2">
      <c r="A32" s="92" t="s">
        <v>51</v>
      </c>
      <c r="B32" s="93"/>
      <c r="C32" s="64">
        <v>0</v>
      </c>
      <c r="D32" s="64">
        <v>0</v>
      </c>
      <c r="E32" s="64">
        <v>1592.82</v>
      </c>
      <c r="F32" s="64">
        <v>0</v>
      </c>
      <c r="G32" s="65">
        <v>0</v>
      </c>
      <c r="H32" s="66"/>
    </row>
    <row r="33" spans="1:8" s="53" customFormat="1" ht="13.2">
      <c r="A33" s="92" t="s">
        <v>52</v>
      </c>
      <c r="B33" s="93"/>
      <c r="C33" s="64">
        <v>9243.1499999999978</v>
      </c>
      <c r="D33" s="64">
        <v>7650</v>
      </c>
      <c r="E33" s="64">
        <v>6163.93</v>
      </c>
      <c r="F33" s="64">
        <v>8000</v>
      </c>
      <c r="G33" s="65">
        <v>8000</v>
      </c>
      <c r="H33" s="66"/>
    </row>
    <row r="34" spans="1:8" s="53" customFormat="1" ht="13.2">
      <c r="A34" s="92" t="s">
        <v>53</v>
      </c>
      <c r="B34" s="93"/>
      <c r="C34" s="64">
        <v>370</v>
      </c>
      <c r="D34" s="64">
        <v>1110</v>
      </c>
      <c r="E34" s="64">
        <v>1295</v>
      </c>
      <c r="F34" s="64">
        <v>0</v>
      </c>
      <c r="G34" s="65">
        <v>1000</v>
      </c>
      <c r="H34" s="66"/>
    </row>
    <row r="35" spans="1:8" s="53" customFormat="1" ht="13.2">
      <c r="A35" s="92" t="s">
        <v>54</v>
      </c>
      <c r="B35" s="93"/>
      <c r="C35" s="64">
        <v>155</v>
      </c>
      <c r="D35" s="64">
        <v>155</v>
      </c>
      <c r="E35" s="64">
        <v>0</v>
      </c>
      <c r="F35" s="64">
        <v>0</v>
      </c>
      <c r="G35" s="65">
        <v>155</v>
      </c>
      <c r="H35" s="66"/>
    </row>
    <row r="36" spans="1:8" s="53" customFormat="1" ht="13.2">
      <c r="A36" s="92" t="s">
        <v>55</v>
      </c>
      <c r="B36" s="93"/>
      <c r="C36" s="64">
        <v>390</v>
      </c>
      <c r="D36" s="64">
        <v>345</v>
      </c>
      <c r="E36" s="64">
        <v>75</v>
      </c>
      <c r="F36" s="64">
        <v>504</v>
      </c>
      <c r="G36" s="65">
        <v>500</v>
      </c>
      <c r="H36" s="66"/>
    </row>
    <row r="37" spans="1:8" s="53" customFormat="1" ht="13.2">
      <c r="A37" s="92" t="s">
        <v>56</v>
      </c>
      <c r="B37" s="93"/>
      <c r="C37" s="64">
        <v>850</v>
      </c>
      <c r="D37" s="64">
        <v>1155</v>
      </c>
      <c r="E37" s="64">
        <v>1476.72</v>
      </c>
      <c r="F37" s="64">
        <v>1080</v>
      </c>
      <c r="G37" s="65">
        <v>1000</v>
      </c>
      <c r="H37" s="66"/>
    </row>
    <row r="38" spans="1:8" s="53" customFormat="1" ht="13.2">
      <c r="A38" s="92" t="s">
        <v>57</v>
      </c>
      <c r="B38" s="93"/>
      <c r="C38" s="64">
        <v>480</v>
      </c>
      <c r="D38" s="64">
        <v>435</v>
      </c>
      <c r="E38" s="64">
        <v>405</v>
      </c>
      <c r="F38" s="64">
        <v>420</v>
      </c>
      <c r="G38" s="65">
        <v>425</v>
      </c>
      <c r="H38" s="66"/>
    </row>
    <row r="39" spans="1:8" s="53" customFormat="1" ht="13.2">
      <c r="A39" s="92" t="s">
        <v>58</v>
      </c>
      <c r="B39" s="93"/>
      <c r="C39" s="64">
        <v>247.04000000000005</v>
      </c>
      <c r="D39" s="64">
        <v>0</v>
      </c>
      <c r="E39" s="64">
        <v>0</v>
      </c>
      <c r="F39" s="64">
        <v>0</v>
      </c>
      <c r="G39" s="65">
        <v>0</v>
      </c>
      <c r="H39" s="66"/>
    </row>
    <row r="40" spans="1:8" s="53" customFormat="1" ht="13.2">
      <c r="A40" s="92" t="s">
        <v>59</v>
      </c>
      <c r="B40" s="93"/>
      <c r="C40" s="64">
        <v>45</v>
      </c>
      <c r="D40" s="64">
        <v>15</v>
      </c>
      <c r="E40" s="64">
        <v>15</v>
      </c>
      <c r="F40" s="64">
        <v>0</v>
      </c>
      <c r="G40" s="65">
        <v>0</v>
      </c>
      <c r="H40" s="66"/>
    </row>
    <row r="41" spans="1:8" s="53" customFormat="1" ht="13.2">
      <c r="A41" s="92" t="s">
        <v>60</v>
      </c>
      <c r="B41" s="93"/>
      <c r="C41" s="64">
        <v>7.2830630415410269E-14</v>
      </c>
      <c r="D41" s="64">
        <v>5.269384928396903E-11</v>
      </c>
      <c r="E41" s="64">
        <v>-1.8189894035458565E-12</v>
      </c>
      <c r="F41" s="64">
        <v>0</v>
      </c>
      <c r="G41" s="65">
        <v>0</v>
      </c>
      <c r="H41" s="66"/>
    </row>
    <row r="42" spans="1:8" s="53" customFormat="1" ht="13.2">
      <c r="A42" s="92" t="s">
        <v>61</v>
      </c>
      <c r="B42" s="93"/>
      <c r="C42" s="64">
        <v>569240</v>
      </c>
      <c r="D42" s="64">
        <v>611020</v>
      </c>
      <c r="E42" s="64">
        <v>711305</v>
      </c>
      <c r="F42" s="64">
        <v>594651</v>
      </c>
      <c r="G42" s="65">
        <v>622027.69499999995</v>
      </c>
      <c r="H42" s="66"/>
    </row>
    <row r="43" spans="1:8" s="53" customFormat="1" ht="13.2">
      <c r="A43" s="92" t="s">
        <v>62</v>
      </c>
      <c r="B43" s="93"/>
      <c r="C43" s="64">
        <v>611190</v>
      </c>
      <c r="D43" s="64">
        <v>650820</v>
      </c>
      <c r="E43" s="64">
        <v>669810</v>
      </c>
      <c r="F43" s="64">
        <v>670000</v>
      </c>
      <c r="G43" s="65">
        <v>699661.69499999995</v>
      </c>
      <c r="H43" s="66"/>
    </row>
    <row r="44" spans="1:8" s="53" customFormat="1" ht="13.2">
      <c r="A44" s="92" t="s">
        <v>63</v>
      </c>
      <c r="B44" s="93"/>
      <c r="C44" s="64">
        <v>0</v>
      </c>
      <c r="D44" s="64">
        <v>2259.62</v>
      </c>
      <c r="E44" s="64">
        <v>-111933.23</v>
      </c>
      <c r="F44" s="64">
        <v>0</v>
      </c>
      <c r="G44" s="65">
        <v>0</v>
      </c>
      <c r="H44" s="66"/>
    </row>
    <row r="45" spans="1:8" s="53" customFormat="1" ht="13.2">
      <c r="A45" s="92" t="s">
        <v>64</v>
      </c>
      <c r="B45" s="93"/>
      <c r="C45" s="64">
        <v>25300</v>
      </c>
      <c r="D45" s="64">
        <v>23820</v>
      </c>
      <c r="E45" s="64">
        <v>22800</v>
      </c>
      <c r="F45" s="64">
        <v>31000</v>
      </c>
      <c r="G45" s="65">
        <v>31000</v>
      </c>
      <c r="H45" s="66"/>
    </row>
    <row r="46" spans="1:8" s="53" customFormat="1" ht="13.2">
      <c r="A46" s="92" t="s">
        <v>65</v>
      </c>
      <c r="B46" s="93"/>
      <c r="C46" s="64">
        <v>2520</v>
      </c>
      <c r="D46" s="64">
        <v>1680</v>
      </c>
      <c r="E46" s="64">
        <v>960</v>
      </c>
      <c r="F46" s="64">
        <v>2500</v>
      </c>
      <c r="G46" s="65">
        <v>2600</v>
      </c>
      <c r="H46" s="66"/>
    </row>
    <row r="47" spans="1:8" s="53" customFormat="1" ht="13.2">
      <c r="A47" s="92" t="s">
        <v>66</v>
      </c>
      <c r="B47" s="93"/>
      <c r="C47" s="64">
        <v>1833.5699999999983</v>
      </c>
      <c r="D47" s="64">
        <v>2120.4799999999977</v>
      </c>
      <c r="E47" s="64">
        <v>1666.899999999998</v>
      </c>
      <c r="F47" s="64">
        <v>2124</v>
      </c>
      <c r="G47" s="65">
        <v>2120</v>
      </c>
      <c r="H47" s="66"/>
    </row>
    <row r="48" spans="1:8" s="53" customFormat="1" ht="13.2">
      <c r="A48" s="92" t="s">
        <v>67</v>
      </c>
      <c r="B48" s="93"/>
      <c r="C48" s="64">
        <v>846.27000000000021</v>
      </c>
      <c r="D48" s="64">
        <v>0</v>
      </c>
      <c r="E48" s="64">
        <v>0</v>
      </c>
      <c r="F48" s="64">
        <v>0</v>
      </c>
      <c r="G48" s="65">
        <v>0</v>
      </c>
      <c r="H48" s="66"/>
    </row>
    <row r="49" spans="1:9" s="53" customFormat="1" ht="13.2">
      <c r="A49" s="92" t="s">
        <v>68</v>
      </c>
      <c r="B49" s="93"/>
      <c r="C49" s="64">
        <v>480</v>
      </c>
      <c r="D49" s="64">
        <v>-30</v>
      </c>
      <c r="E49" s="64">
        <v>0</v>
      </c>
      <c r="F49" s="64">
        <v>0</v>
      </c>
      <c r="G49" s="65">
        <v>0</v>
      </c>
      <c r="H49" s="66"/>
    </row>
    <row r="50" spans="1:9" s="53" customFormat="1" ht="13.8" thickBot="1">
      <c r="A50" s="571"/>
      <c r="B50" s="572"/>
      <c r="C50" s="94"/>
      <c r="D50" s="94"/>
      <c r="E50" s="94"/>
      <c r="F50" s="94"/>
      <c r="G50" s="95"/>
      <c r="H50" s="96"/>
    </row>
    <row r="51" spans="1:9" s="53" customFormat="1" thickTop="1" thickBot="1">
      <c r="A51" s="557" t="s">
        <v>42</v>
      </c>
      <c r="B51" s="558"/>
      <c r="C51" s="82">
        <f>SUM(C29:C50)</f>
        <v>1230341.43</v>
      </c>
      <c r="D51" s="82">
        <f>SUM(D29:D50)</f>
        <v>1309256.5</v>
      </c>
      <c r="E51" s="82">
        <f>SUM(E29:E50)</f>
        <v>1311838.54</v>
      </c>
      <c r="F51" s="82">
        <f>SUM(F29:F50)</f>
        <v>1316903</v>
      </c>
      <c r="G51" s="83">
        <f>SUM(G29:G50)</f>
        <v>1375119.39</v>
      </c>
      <c r="H51" s="66"/>
    </row>
    <row r="52" spans="1:9" s="53" customFormat="1" ht="13.2">
      <c r="H52" s="84"/>
    </row>
    <row r="53" spans="1:9" s="53" customFormat="1" ht="13.2">
      <c r="H53" s="84"/>
    </row>
    <row r="54" spans="1:9" s="53" customFormat="1" ht="13.8" thickBot="1">
      <c r="A54" s="1" t="s">
        <v>69</v>
      </c>
      <c r="D54" s="97"/>
      <c r="E54" s="98"/>
      <c r="F54" s="98"/>
      <c r="G54" s="98"/>
      <c r="H54" s="99"/>
    </row>
    <row r="55" spans="1:9" s="53" customFormat="1" ht="13.2">
      <c r="A55" s="87"/>
      <c r="B55" s="88"/>
      <c r="C55" s="49" t="s">
        <v>44</v>
      </c>
      <c r="D55" s="49" t="s">
        <v>45</v>
      </c>
      <c r="E55" s="49" t="s">
        <v>46</v>
      </c>
      <c r="F55" s="49" t="s">
        <v>47</v>
      </c>
      <c r="G55" s="89" t="s">
        <v>6</v>
      </c>
      <c r="H55" s="52"/>
    </row>
    <row r="56" spans="1:9" s="53" customFormat="1" ht="13.2">
      <c r="A56" s="565" t="s">
        <v>25</v>
      </c>
      <c r="B56" s="566"/>
      <c r="C56" s="100"/>
      <c r="D56" s="100" t="s">
        <v>70</v>
      </c>
      <c r="E56" s="100" t="s">
        <v>70</v>
      </c>
      <c r="F56" s="100">
        <f>+$F$28</f>
        <v>2014</v>
      </c>
      <c r="G56" s="101">
        <f>+$G$28</f>
        <v>2015</v>
      </c>
      <c r="H56" s="52"/>
    </row>
    <row r="57" spans="1:9" s="53" customFormat="1" ht="13.2">
      <c r="A57" s="559" t="s">
        <v>29</v>
      </c>
      <c r="B57" s="560"/>
      <c r="C57" s="64">
        <v>1427041.4800000046</v>
      </c>
      <c r="D57" s="64">
        <v>1270525.1200000027</v>
      </c>
      <c r="E57" s="64">
        <v>1223989.3699999957</v>
      </c>
      <c r="F57" s="64">
        <v>1295936</v>
      </c>
      <c r="G57" s="65">
        <v>1354682.13</v>
      </c>
      <c r="H57" s="66"/>
    </row>
    <row r="58" spans="1:9" s="53" customFormat="1" ht="13.8" thickBot="1">
      <c r="A58" s="561"/>
      <c r="B58" s="562"/>
      <c r="C58" s="94"/>
      <c r="D58" s="94"/>
      <c r="E58" s="94"/>
      <c r="F58" s="94"/>
      <c r="G58" s="95"/>
      <c r="H58" s="96"/>
    </row>
    <row r="59" spans="1:9" s="53" customFormat="1" thickTop="1" thickBot="1">
      <c r="A59" s="557" t="s">
        <v>42</v>
      </c>
      <c r="B59" s="558"/>
      <c r="C59" s="82">
        <f>SUM(C57:C58)</f>
        <v>1427041.4800000046</v>
      </c>
      <c r="D59" s="82">
        <f>SUM(D57:D58)</f>
        <v>1270525.1200000027</v>
      </c>
      <c r="E59" s="82">
        <f>SUM(E57:E58)</f>
        <v>1223989.3699999957</v>
      </c>
      <c r="F59" s="82">
        <f>SUM(F57:F58)</f>
        <v>1295936</v>
      </c>
      <c r="G59" s="83">
        <f>SUM(G57:G58)</f>
        <v>1354682.13</v>
      </c>
      <c r="H59" s="66"/>
    </row>
    <row r="60" spans="1:9" s="53" customFormat="1" ht="13.2">
      <c r="H60" s="84"/>
    </row>
    <row r="61" spans="1:9" s="53" customFormat="1" ht="13.2">
      <c r="A61" s="1"/>
      <c r="G61" s="102"/>
      <c r="H61" s="103"/>
    </row>
    <row r="62" spans="1:9" s="53" customFormat="1" ht="13.8" thickBot="1">
      <c r="A62" s="1" t="s">
        <v>71</v>
      </c>
      <c r="H62" s="84"/>
    </row>
    <row r="63" spans="1:9" s="53" customFormat="1">
      <c r="A63" s="87"/>
      <c r="B63" s="88"/>
      <c r="C63" s="49" t="s">
        <v>44</v>
      </c>
      <c r="D63" s="49" t="s">
        <v>45</v>
      </c>
      <c r="E63" s="49" t="s">
        <v>46</v>
      </c>
      <c r="F63" s="49" t="s">
        <v>47</v>
      </c>
      <c r="G63" s="89" t="s">
        <v>6</v>
      </c>
      <c r="H63" s="52"/>
      <c r="I63"/>
    </row>
    <row r="64" spans="1:9" s="53" customFormat="1">
      <c r="A64" s="567" t="s">
        <v>25</v>
      </c>
      <c r="B64" s="568"/>
      <c r="C64" s="90"/>
      <c r="D64" s="90" t="s">
        <v>70</v>
      </c>
      <c r="E64" s="90" t="s">
        <v>70</v>
      </c>
      <c r="F64" s="90">
        <f>+$F$28</f>
        <v>2014</v>
      </c>
      <c r="G64" s="91">
        <f>+$G$28</f>
        <v>2015</v>
      </c>
      <c r="H64" s="52"/>
      <c r="I64"/>
    </row>
    <row r="65" spans="1:9" s="53" customFormat="1">
      <c r="A65" s="569" t="s">
        <v>72</v>
      </c>
      <c r="B65" s="570"/>
      <c r="C65" s="64">
        <v>200</v>
      </c>
      <c r="D65" s="64">
        <v>-6900</v>
      </c>
      <c r="E65" s="64">
        <v>0</v>
      </c>
      <c r="F65" s="64">
        <v>0</v>
      </c>
      <c r="G65" s="65">
        <v>-2151</v>
      </c>
      <c r="H65" s="66"/>
      <c r="I65"/>
    </row>
    <row r="66" spans="1:9" s="53" customFormat="1">
      <c r="A66" s="569" t="s">
        <v>73</v>
      </c>
      <c r="B66" s="570"/>
      <c r="C66" s="64">
        <v>59973.299999999996</v>
      </c>
      <c r="D66" s="64">
        <v>18864.580000000009</v>
      </c>
      <c r="E66" s="64">
        <v>11647.95</v>
      </c>
      <c r="F66" s="64">
        <v>15207</v>
      </c>
      <c r="G66" s="65">
        <v>29048</v>
      </c>
      <c r="H66" s="66"/>
      <c r="I66"/>
    </row>
    <row r="67" spans="1:9" s="53" customFormat="1">
      <c r="A67" s="569" t="s">
        <v>74</v>
      </c>
      <c r="B67" s="570"/>
      <c r="C67" s="64">
        <v>50.75</v>
      </c>
      <c r="D67" s="64">
        <v>90.75</v>
      </c>
      <c r="E67" s="64">
        <v>303</v>
      </c>
      <c r="F67" s="64">
        <v>396</v>
      </c>
      <c r="G67" s="65">
        <v>143</v>
      </c>
      <c r="H67" s="66"/>
      <c r="I67"/>
    </row>
    <row r="68" spans="1:9" s="53" customFormat="1">
      <c r="A68" s="569" t="s">
        <v>75</v>
      </c>
      <c r="B68" s="570"/>
      <c r="C68" s="64">
        <v>83881.799999999959</v>
      </c>
      <c r="D68" s="64">
        <v>68716.499999999913</v>
      </c>
      <c r="E68" s="64">
        <v>52452.899999999994</v>
      </c>
      <c r="F68" s="64">
        <v>68478</v>
      </c>
      <c r="G68" s="65">
        <v>65826</v>
      </c>
      <c r="H68" s="66"/>
      <c r="I68"/>
    </row>
    <row r="69" spans="1:9" s="53" customFormat="1">
      <c r="A69" s="569" t="s">
        <v>76</v>
      </c>
      <c r="B69" s="570"/>
      <c r="C69" s="64">
        <v>137800</v>
      </c>
      <c r="D69" s="64">
        <v>112367.5</v>
      </c>
      <c r="E69" s="64">
        <v>86495</v>
      </c>
      <c r="F69" s="64">
        <v>112921</v>
      </c>
      <c r="G69" s="65">
        <v>113066.38</v>
      </c>
      <c r="H69" s="66"/>
      <c r="I69"/>
    </row>
    <row r="70" spans="1:9" s="53" customFormat="1" ht="15" thickBot="1">
      <c r="A70" s="571"/>
      <c r="B70" s="572"/>
      <c r="C70" s="94"/>
      <c r="D70" s="94"/>
      <c r="E70" s="94"/>
      <c r="F70" s="94"/>
      <c r="G70" s="95"/>
      <c r="H70" s="96"/>
      <c r="I70"/>
    </row>
    <row r="71" spans="1:9" s="53" customFormat="1" ht="15.6" thickTop="1" thickBot="1">
      <c r="A71" s="557" t="s">
        <v>42</v>
      </c>
      <c r="B71" s="558"/>
      <c r="C71" s="82">
        <f>SUM(C65:C70)</f>
        <v>281905.84999999998</v>
      </c>
      <c r="D71" s="82">
        <f>SUM(D65:D70)</f>
        <v>193139.32999999993</v>
      </c>
      <c r="E71" s="82">
        <f>SUM(E65:E70)</f>
        <v>150898.84999999998</v>
      </c>
      <c r="F71" s="82">
        <f>SUM(F65:F70)</f>
        <v>197002</v>
      </c>
      <c r="G71" s="83">
        <f>SUM(G65:G70)</f>
        <v>205932.38</v>
      </c>
      <c r="H71" s="66"/>
      <c r="I71"/>
    </row>
    <row r="72" spans="1:9" s="53" customFormat="1">
      <c r="A72" s="1"/>
      <c r="G72" s="102"/>
      <c r="H72" s="103"/>
      <c r="I72"/>
    </row>
    <row r="73" spans="1:9" s="53" customFormat="1" ht="13.2">
      <c r="A73" s="1"/>
      <c r="G73" s="102"/>
      <c r="H73" s="103"/>
    </row>
    <row r="74" spans="1:9" s="53" customFormat="1" ht="17.399999999999999">
      <c r="A74" s="573" t="s">
        <v>21</v>
      </c>
      <c r="B74" s="573"/>
      <c r="C74" s="573"/>
      <c r="D74" s="573"/>
      <c r="E74" s="573"/>
      <c r="F74" s="573"/>
      <c r="G74" s="573"/>
      <c r="H74" s="84"/>
      <c r="I74"/>
    </row>
    <row r="75" spans="1:9" s="53" customFormat="1" ht="17.399999999999999">
      <c r="A75" s="573" t="s">
        <v>22</v>
      </c>
      <c r="B75" s="573"/>
      <c r="C75" s="573"/>
      <c r="D75" s="573"/>
      <c r="E75" s="573"/>
      <c r="F75" s="573"/>
      <c r="G75" s="573"/>
      <c r="H75" s="52"/>
      <c r="I75"/>
    </row>
    <row r="76" spans="1:9" s="53" customFormat="1">
      <c r="A76"/>
      <c r="B76"/>
      <c r="C76"/>
      <c r="D76"/>
      <c r="E76"/>
      <c r="F76"/>
      <c r="G76"/>
      <c r="H76" s="52"/>
      <c r="I76"/>
    </row>
    <row r="77" spans="1:9" s="53" customFormat="1" ht="15" thickBot="1">
      <c r="A77" s="1" t="s">
        <v>77</v>
      </c>
      <c r="H77" s="66"/>
      <c r="I77"/>
    </row>
    <row r="78" spans="1:9" s="53" customFormat="1">
      <c r="A78" s="87"/>
      <c r="B78" s="88"/>
      <c r="C78" s="49" t="s">
        <v>44</v>
      </c>
      <c r="D78" s="49" t="s">
        <v>45</v>
      </c>
      <c r="E78" s="49" t="s">
        <v>46</v>
      </c>
      <c r="F78" s="49" t="s">
        <v>47</v>
      </c>
      <c r="G78" s="89" t="s">
        <v>6</v>
      </c>
      <c r="H78" s="66"/>
      <c r="I78"/>
    </row>
    <row r="79" spans="1:9" s="53" customFormat="1">
      <c r="A79" s="565" t="s">
        <v>25</v>
      </c>
      <c r="B79" s="566"/>
      <c r="C79" s="100"/>
      <c r="D79" s="100" t="s">
        <v>70</v>
      </c>
      <c r="E79" s="100" t="s">
        <v>70</v>
      </c>
      <c r="F79" s="100">
        <f>+$F$28</f>
        <v>2014</v>
      </c>
      <c r="G79" s="101">
        <f>+$G$28</f>
        <v>2015</v>
      </c>
      <c r="H79" s="66"/>
      <c r="I79"/>
    </row>
    <row r="80" spans="1:9" s="53" customFormat="1">
      <c r="A80" s="559" t="s">
        <v>73</v>
      </c>
      <c r="B80" s="560"/>
      <c r="C80" s="64">
        <v>4099.5</v>
      </c>
      <c r="D80" s="64">
        <v>1579.5</v>
      </c>
      <c r="E80" s="64">
        <v>372.75</v>
      </c>
      <c r="F80" s="64">
        <v>1611</v>
      </c>
      <c r="G80" s="65">
        <v>1643</v>
      </c>
      <c r="H80" s="96"/>
      <c r="I80"/>
    </row>
    <row r="81" spans="1:9" s="53" customFormat="1">
      <c r="A81" s="559" t="s">
        <v>74</v>
      </c>
      <c r="B81" s="560"/>
      <c r="C81" s="64">
        <v>2440.5</v>
      </c>
      <c r="D81" s="64">
        <v>2710.5</v>
      </c>
      <c r="E81" s="64">
        <v>1892.25</v>
      </c>
      <c r="F81" s="64">
        <v>2765</v>
      </c>
      <c r="G81" s="65">
        <v>2820</v>
      </c>
      <c r="H81" s="66"/>
      <c r="I81"/>
    </row>
    <row r="82" spans="1:9" s="53" customFormat="1">
      <c r="A82" s="559" t="s">
        <v>78</v>
      </c>
      <c r="B82" s="560"/>
      <c r="C82" s="64">
        <v>3660</v>
      </c>
      <c r="D82" s="64">
        <v>4210</v>
      </c>
      <c r="E82" s="64">
        <v>2855</v>
      </c>
      <c r="F82" s="64">
        <v>4294</v>
      </c>
      <c r="G82" s="65">
        <v>4599.62</v>
      </c>
      <c r="H82" s="66"/>
      <c r="I82"/>
    </row>
    <row r="83" spans="1:9" s="53" customFormat="1" ht="13.8" thickBot="1">
      <c r="A83" s="561"/>
      <c r="B83" s="562"/>
      <c r="C83" s="94"/>
      <c r="D83" s="94"/>
      <c r="E83" s="94"/>
      <c r="F83" s="94"/>
      <c r="G83" s="95"/>
      <c r="H83" s="103"/>
    </row>
    <row r="84" spans="1:9" s="53" customFormat="1" thickTop="1" thickBot="1">
      <c r="A84" s="557" t="s">
        <v>42</v>
      </c>
      <c r="B84" s="558"/>
      <c r="C84" s="82">
        <f>SUM(C80:C83)</f>
        <v>10200</v>
      </c>
      <c r="D84" s="82">
        <f>SUM(D80:D83)</f>
        <v>8500</v>
      </c>
      <c r="E84" s="82">
        <f>SUM(E80:E83)</f>
        <v>5120</v>
      </c>
      <c r="F84" s="82">
        <f>SUM(F80:F83)</f>
        <v>8670</v>
      </c>
      <c r="G84" s="83">
        <f>SUM(G80:G83)</f>
        <v>9062.619999999999</v>
      </c>
      <c r="H84" s="103"/>
    </row>
    <row r="85" spans="1:9" s="53" customFormat="1" ht="13.2">
      <c r="A85" s="112"/>
      <c r="B85" s="112"/>
      <c r="C85" s="215"/>
      <c r="D85" s="215"/>
      <c r="E85" s="215"/>
      <c r="F85" s="215"/>
      <c r="G85" s="215"/>
      <c r="H85" s="52"/>
    </row>
    <row r="86" spans="1:9" s="53" customFormat="1" ht="13.2">
      <c r="A86" s="1"/>
      <c r="E86" s="85"/>
      <c r="G86" s="102"/>
      <c r="H86" s="52"/>
    </row>
    <row r="87" spans="1:9" s="53" customFormat="1" ht="13.8" thickBot="1">
      <c r="A87" s="1" t="s">
        <v>79</v>
      </c>
      <c r="G87" s="102"/>
      <c r="H87" s="66"/>
    </row>
    <row r="88" spans="1:9" s="53" customFormat="1" ht="13.2">
      <c r="A88" s="87"/>
      <c r="B88" s="88"/>
      <c r="C88" s="49" t="s">
        <v>44</v>
      </c>
      <c r="D88" s="49" t="s">
        <v>45</v>
      </c>
      <c r="E88" s="49" t="s">
        <v>46</v>
      </c>
      <c r="F88" s="49" t="s">
        <v>47</v>
      </c>
      <c r="G88" s="89" t="s">
        <v>6</v>
      </c>
      <c r="H88" s="96"/>
    </row>
    <row r="89" spans="1:9" s="53" customFormat="1" ht="13.2">
      <c r="A89" s="565" t="s">
        <v>25</v>
      </c>
      <c r="B89" s="566"/>
      <c r="C89" s="100"/>
      <c r="D89" s="100"/>
      <c r="E89" s="100"/>
      <c r="F89" s="100">
        <f>+$F$28</f>
        <v>2014</v>
      </c>
      <c r="G89" s="101">
        <f>+$G$28</f>
        <v>2015</v>
      </c>
      <c r="H89" s="66"/>
    </row>
    <row r="90" spans="1:9" s="53" customFormat="1" ht="13.2">
      <c r="A90" s="559" t="s">
        <v>33</v>
      </c>
      <c r="B90" s="560"/>
      <c r="C90" s="64">
        <v>340038.5</v>
      </c>
      <c r="D90" s="64">
        <v>363757.12</v>
      </c>
      <c r="E90" s="64">
        <v>393310</v>
      </c>
      <c r="F90" s="64">
        <v>402000</v>
      </c>
      <c r="G90" s="65">
        <v>423256.82</v>
      </c>
      <c r="H90" s="84"/>
    </row>
    <row r="91" spans="1:9" ht="15" thickBot="1">
      <c r="A91" s="561"/>
      <c r="B91" s="562"/>
      <c r="C91" s="94"/>
      <c r="D91" s="94"/>
      <c r="E91" s="94"/>
      <c r="F91" s="94"/>
      <c r="G91" s="95"/>
    </row>
    <row r="92" spans="1:9" s="53" customFormat="1" thickTop="1" thickBot="1">
      <c r="A92" s="557" t="s">
        <v>42</v>
      </c>
      <c r="B92" s="558"/>
      <c r="C92" s="82">
        <f>SUM(C90:C91)</f>
        <v>340038.5</v>
      </c>
      <c r="D92" s="82">
        <f>SUM(D90:D91)</f>
        <v>363757.12</v>
      </c>
      <c r="E92" s="82">
        <f>SUM(E90:E91)</f>
        <v>393310</v>
      </c>
      <c r="F92" s="82">
        <f>SUM(F90:F91)</f>
        <v>402000</v>
      </c>
      <c r="G92" s="83">
        <f>SUM(G90:G91)</f>
        <v>423256.82</v>
      </c>
      <c r="H92" s="84"/>
    </row>
    <row r="93" spans="1:9" s="53" customFormat="1" ht="13.2">
      <c r="H93" s="52"/>
    </row>
    <row r="94" spans="1:9" s="53" customFormat="1">
      <c r="A94"/>
      <c r="B94"/>
      <c r="C94"/>
      <c r="D94"/>
      <c r="E94"/>
      <c r="F94"/>
      <c r="G94"/>
      <c r="H94" s="52"/>
    </row>
    <row r="95" spans="1:9" s="53" customFormat="1" ht="13.8" thickBot="1">
      <c r="A95" s="1" t="s">
        <v>80</v>
      </c>
      <c r="H95" s="66"/>
    </row>
    <row r="96" spans="1:9" s="53" customFormat="1" ht="13.2">
      <c r="A96" s="87"/>
      <c r="B96" s="88"/>
      <c r="C96" s="49" t="s">
        <v>44</v>
      </c>
      <c r="D96" s="49" t="s">
        <v>45</v>
      </c>
      <c r="E96" s="49" t="s">
        <v>46</v>
      </c>
      <c r="F96" s="49" t="s">
        <v>47</v>
      </c>
      <c r="G96" s="89" t="s">
        <v>6</v>
      </c>
      <c r="H96" s="96"/>
    </row>
    <row r="97" spans="1:8" s="53" customFormat="1" ht="13.2">
      <c r="A97" s="567" t="s">
        <v>25</v>
      </c>
      <c r="B97" s="568"/>
      <c r="C97" s="90"/>
      <c r="D97" s="90" t="s">
        <v>70</v>
      </c>
      <c r="E97" s="90" t="s">
        <v>70</v>
      </c>
      <c r="F97" s="90">
        <f>+$F$28</f>
        <v>2014</v>
      </c>
      <c r="G97" s="91">
        <f>+$G$28</f>
        <v>2015</v>
      </c>
      <c r="H97" s="66"/>
    </row>
    <row r="98" spans="1:8" s="53" customFormat="1" ht="13.2">
      <c r="A98" s="569" t="s">
        <v>81</v>
      </c>
      <c r="B98" s="570"/>
      <c r="C98" s="64">
        <v>4917.0499999999956</v>
      </c>
      <c r="D98" s="64">
        <v>888.04999999998836</v>
      </c>
      <c r="E98" s="64">
        <v>2923.9400000000005</v>
      </c>
      <c r="F98" s="64"/>
      <c r="G98" s="65"/>
      <c r="H98" s="84"/>
    </row>
    <row r="99" spans="1:8" s="53" customFormat="1" ht="13.8" thickBot="1">
      <c r="A99" s="571"/>
      <c r="B99" s="572"/>
      <c r="C99" s="94"/>
      <c r="D99" s="94"/>
      <c r="E99" s="94"/>
      <c r="F99" s="94"/>
      <c r="G99" s="95"/>
      <c r="H99" s="84"/>
    </row>
    <row r="100" spans="1:8" s="53" customFormat="1" thickTop="1" thickBot="1">
      <c r="A100" s="557" t="s">
        <v>42</v>
      </c>
      <c r="B100" s="558"/>
      <c r="C100" s="82">
        <f>SUM(C98:C99)</f>
        <v>4917.0499999999956</v>
      </c>
      <c r="D100" s="82">
        <f>SUM(D98:D99)</f>
        <v>888.04999999998836</v>
      </c>
      <c r="E100" s="82">
        <f>SUM(E98:E99)</f>
        <v>2923.9400000000005</v>
      </c>
      <c r="F100" s="82">
        <f>SUM(F98:F99)</f>
        <v>0</v>
      </c>
      <c r="G100" s="83">
        <f>SUM(G98:G99)</f>
        <v>0</v>
      </c>
      <c r="H100" s="84"/>
    </row>
    <row r="101" spans="1:8" s="53" customFormat="1" ht="13.2">
      <c r="H101" s="52"/>
    </row>
    <row r="102" spans="1:8" s="53" customFormat="1" ht="13.2">
      <c r="H102" s="52"/>
    </row>
    <row r="103" spans="1:8" s="53" customFormat="1" ht="13.8" thickBot="1">
      <c r="A103" s="1" t="s">
        <v>82</v>
      </c>
      <c r="H103" s="96"/>
    </row>
    <row r="104" spans="1:8" s="53" customFormat="1" ht="13.2">
      <c r="A104" s="87"/>
      <c r="B104" s="88"/>
      <c r="C104" s="49" t="s">
        <v>44</v>
      </c>
      <c r="D104" s="49" t="s">
        <v>45</v>
      </c>
      <c r="E104" s="49" t="s">
        <v>46</v>
      </c>
      <c r="F104" s="49" t="s">
        <v>47</v>
      </c>
      <c r="G104" s="89" t="s">
        <v>6</v>
      </c>
      <c r="H104" s="96"/>
    </row>
    <row r="105" spans="1:8" s="53" customFormat="1" ht="13.2">
      <c r="A105" s="565" t="s">
        <v>25</v>
      </c>
      <c r="B105" s="566"/>
      <c r="C105" s="100"/>
      <c r="D105" s="100" t="s">
        <v>70</v>
      </c>
      <c r="E105" s="100" t="s">
        <v>70</v>
      </c>
      <c r="F105" s="100">
        <f>+$F$28</f>
        <v>2014</v>
      </c>
      <c r="G105" s="101">
        <f>+$G$28</f>
        <v>2015</v>
      </c>
      <c r="H105" s="96"/>
    </row>
    <row r="106" spans="1:8" s="53" customFormat="1" ht="13.2">
      <c r="A106" s="559" t="s">
        <v>83</v>
      </c>
      <c r="B106" s="560"/>
      <c r="C106" s="64">
        <v>269165.34999999998</v>
      </c>
      <c r="D106" s="64">
        <v>273838.99</v>
      </c>
      <c r="E106" s="64">
        <v>271704.90000000002</v>
      </c>
      <c r="F106" s="64">
        <v>292592</v>
      </c>
      <c r="G106" s="65">
        <v>314595.17</v>
      </c>
      <c r="H106" s="96"/>
    </row>
    <row r="107" spans="1:8" s="53" customFormat="1" ht="13.2">
      <c r="A107" s="104" t="s">
        <v>84</v>
      </c>
      <c r="B107" s="105"/>
      <c r="C107" s="64">
        <v>140041.47</v>
      </c>
      <c r="D107" s="64">
        <v>149645.54999999999</v>
      </c>
      <c r="E107" s="64">
        <v>147343.57999999999</v>
      </c>
      <c r="F107" s="64">
        <v>148000</v>
      </c>
      <c r="G107" s="65">
        <v>148000</v>
      </c>
      <c r="H107" s="66"/>
    </row>
    <row r="108" spans="1:8" s="53" customFormat="1" ht="13.2">
      <c r="A108" s="104" t="s">
        <v>85</v>
      </c>
      <c r="B108" s="105"/>
      <c r="C108" s="64">
        <v>99908.76</v>
      </c>
      <c r="D108" s="64">
        <v>148736.64000000001</v>
      </c>
      <c r="E108" s="64">
        <v>88279.62000000001</v>
      </c>
      <c r="F108" s="64">
        <v>80717</v>
      </c>
      <c r="G108" s="65">
        <v>81750</v>
      </c>
      <c r="H108" s="84"/>
    </row>
    <row r="109" spans="1:8" s="53" customFormat="1" ht="13.8" thickBot="1">
      <c r="A109" s="561"/>
      <c r="B109" s="562"/>
      <c r="C109" s="106"/>
      <c r="D109" s="94"/>
      <c r="E109" s="94"/>
      <c r="F109" s="94"/>
      <c r="G109" s="95"/>
      <c r="H109" s="84"/>
    </row>
    <row r="110" spans="1:8" s="53" customFormat="1" thickTop="1" thickBot="1">
      <c r="A110" s="557" t="s">
        <v>42</v>
      </c>
      <c r="B110" s="558"/>
      <c r="C110" s="107">
        <f>SUM(C106:C109)</f>
        <v>509115.57999999996</v>
      </c>
      <c r="D110" s="82">
        <f>SUM(D106:D109)</f>
        <v>572221.17999999993</v>
      </c>
      <c r="E110" s="82">
        <f>SUM(E106:E109)</f>
        <v>507328.1</v>
      </c>
      <c r="F110" s="82">
        <f>SUM(F106:F109)</f>
        <v>521309</v>
      </c>
      <c r="G110" s="83">
        <f>SUM(G106:G109)</f>
        <v>544345.16999999993</v>
      </c>
      <c r="H110" s="84"/>
    </row>
    <row r="111" spans="1:8" s="53" customFormat="1" ht="13.2">
      <c r="H111" s="52"/>
    </row>
    <row r="112" spans="1:8" s="53" customFormat="1" ht="13.2">
      <c r="H112" s="52"/>
    </row>
    <row r="113" spans="1:8" s="53" customFormat="1" ht="13.8" thickBot="1">
      <c r="A113" s="1" t="s">
        <v>86</v>
      </c>
      <c r="H113" s="96"/>
    </row>
    <row r="114" spans="1:8" s="53" customFormat="1" ht="13.2">
      <c r="A114" s="87"/>
      <c r="B114" s="88"/>
      <c r="C114" s="49" t="s">
        <v>44</v>
      </c>
      <c r="D114" s="49" t="s">
        <v>45</v>
      </c>
      <c r="E114" s="49" t="s">
        <v>46</v>
      </c>
      <c r="F114" s="49" t="s">
        <v>47</v>
      </c>
      <c r="G114" s="89" t="s">
        <v>6</v>
      </c>
      <c r="H114" s="96"/>
    </row>
    <row r="115" spans="1:8" s="53" customFormat="1" ht="13.2">
      <c r="A115" s="565" t="s">
        <v>25</v>
      </c>
      <c r="B115" s="566"/>
      <c r="C115" s="100"/>
      <c r="D115" s="100" t="s">
        <v>70</v>
      </c>
      <c r="E115" s="100" t="s">
        <v>70</v>
      </c>
      <c r="F115" s="100">
        <f>+$F$28</f>
        <v>2014</v>
      </c>
      <c r="G115" s="101">
        <f>+$G$28</f>
        <v>2015</v>
      </c>
      <c r="H115" s="66"/>
    </row>
    <row r="116" spans="1:8" s="53" customFormat="1" ht="13.2">
      <c r="A116" s="559" t="s">
        <v>87</v>
      </c>
      <c r="B116" s="560"/>
      <c r="C116" s="64"/>
      <c r="D116" s="64"/>
      <c r="E116" s="64">
        <v>2000</v>
      </c>
      <c r="F116" s="108"/>
      <c r="G116" s="109"/>
      <c r="H116" s="84"/>
    </row>
    <row r="117" spans="1:8" s="53" customFormat="1" ht="13.8" thickBot="1">
      <c r="A117" s="561"/>
      <c r="B117" s="562"/>
      <c r="C117" s="106"/>
      <c r="D117" s="94"/>
      <c r="E117" s="94"/>
      <c r="F117" s="94"/>
      <c r="G117" s="95"/>
      <c r="H117" s="84"/>
    </row>
    <row r="118" spans="1:8" s="53" customFormat="1" thickTop="1" thickBot="1">
      <c r="A118" s="557" t="s">
        <v>42</v>
      </c>
      <c r="B118" s="558"/>
      <c r="C118" s="107">
        <f>SUM(C116:C117)</f>
        <v>0</v>
      </c>
      <c r="D118" s="82">
        <f>SUM(D116:D117)</f>
        <v>0</v>
      </c>
      <c r="E118" s="82">
        <f>SUM(E116:E117)</f>
        <v>2000</v>
      </c>
      <c r="F118" s="82">
        <f>SUM(F116:F117)</f>
        <v>0</v>
      </c>
      <c r="G118" s="83">
        <f>SUM(G116:G117)</f>
        <v>0</v>
      </c>
      <c r="H118" s="84"/>
    </row>
    <row r="119" spans="1:8" s="53" customFormat="1" ht="13.2">
      <c r="H119" s="52"/>
    </row>
    <row r="120" spans="1:8" s="53" customFormat="1" ht="13.2">
      <c r="H120" s="52"/>
    </row>
    <row r="121" spans="1:8" s="53" customFormat="1" ht="13.8" thickBot="1">
      <c r="A121" s="1" t="s">
        <v>88</v>
      </c>
      <c r="H121" s="96"/>
    </row>
    <row r="122" spans="1:8" s="53" customFormat="1" ht="13.2">
      <c r="A122" s="87"/>
      <c r="B122" s="88"/>
      <c r="C122" s="49" t="s">
        <v>44</v>
      </c>
      <c r="D122" s="49" t="s">
        <v>45</v>
      </c>
      <c r="E122" s="49" t="s">
        <v>46</v>
      </c>
      <c r="F122" s="49" t="s">
        <v>47</v>
      </c>
      <c r="G122" s="89" t="s">
        <v>6</v>
      </c>
      <c r="H122" s="96"/>
    </row>
    <row r="123" spans="1:8" s="53" customFormat="1" ht="13.2">
      <c r="A123" s="565" t="s">
        <v>25</v>
      </c>
      <c r="B123" s="566"/>
      <c r="C123" s="100"/>
      <c r="D123" s="100" t="s">
        <v>70</v>
      </c>
      <c r="E123" s="100" t="s">
        <v>70</v>
      </c>
      <c r="F123" s="100">
        <f>+$F$28</f>
        <v>2014</v>
      </c>
      <c r="G123" s="101">
        <f>+$G$28</f>
        <v>2015</v>
      </c>
      <c r="H123" s="96"/>
    </row>
    <row r="124" spans="1:8" s="53" customFormat="1" ht="13.2">
      <c r="A124" s="559" t="s">
        <v>89</v>
      </c>
      <c r="B124" s="560"/>
      <c r="C124" s="64">
        <v>154253.41999999998</v>
      </c>
      <c r="D124" s="64">
        <v>98717.020000000019</v>
      </c>
      <c r="E124" s="64">
        <v>159914.94</v>
      </c>
      <c r="F124" s="64">
        <v>154000</v>
      </c>
      <c r="G124" s="65">
        <v>157824.57999999999</v>
      </c>
      <c r="H124" s="96"/>
    </row>
    <row r="125" spans="1:8" s="53" customFormat="1" ht="13.2">
      <c r="A125" s="559" t="s">
        <v>90</v>
      </c>
      <c r="B125" s="560"/>
      <c r="C125" s="64">
        <v>383.93000000000029</v>
      </c>
      <c r="D125" s="64">
        <v>473.70000000000027</v>
      </c>
      <c r="E125" s="64"/>
      <c r="F125" s="110"/>
      <c r="G125" s="111"/>
      <c r="H125" s="96"/>
    </row>
    <row r="126" spans="1:8" s="53" customFormat="1" ht="13.2">
      <c r="A126" s="559" t="s">
        <v>91</v>
      </c>
      <c r="B126" s="560"/>
      <c r="C126" s="64">
        <v>-2193.25</v>
      </c>
      <c r="D126" s="64">
        <v>-14766.81</v>
      </c>
      <c r="E126" s="64">
        <v>8427.33</v>
      </c>
      <c r="F126" s="108"/>
      <c r="G126" s="109"/>
      <c r="H126" s="66"/>
    </row>
    <row r="127" spans="1:8" s="53" customFormat="1" ht="13.2">
      <c r="A127" s="559" t="s">
        <v>92</v>
      </c>
      <c r="B127" s="560"/>
      <c r="C127" s="64">
        <v>-57721.580000000038</v>
      </c>
      <c r="D127" s="64"/>
      <c r="E127" s="64">
        <v>7.2759576141834259E-12</v>
      </c>
      <c r="F127" s="110"/>
      <c r="G127" s="111"/>
      <c r="H127" s="96"/>
    </row>
    <row r="128" spans="1:8" s="53" customFormat="1" ht="13.8" thickBot="1">
      <c r="A128" s="561"/>
      <c r="B128" s="562"/>
      <c r="C128" s="106"/>
      <c r="D128" s="94"/>
      <c r="E128" s="94"/>
      <c r="F128" s="94"/>
      <c r="G128" s="95"/>
      <c r="H128" s="84"/>
    </row>
    <row r="129" spans="1:8" s="53" customFormat="1" thickTop="1" thickBot="1">
      <c r="A129" s="557" t="s">
        <v>42</v>
      </c>
      <c r="B129" s="558"/>
      <c r="C129" s="107">
        <f>SUM(C124:C128)</f>
        <v>94722.519999999931</v>
      </c>
      <c r="D129" s="82">
        <f>SUM(D124:D128)</f>
        <v>84423.910000000018</v>
      </c>
      <c r="E129" s="82">
        <f>SUM(E124:E128)</f>
        <v>168342.27</v>
      </c>
      <c r="F129" s="82">
        <f>SUM(F124:F128)</f>
        <v>154000</v>
      </c>
      <c r="G129" s="83">
        <f>SUM(G124:G128)</f>
        <v>157824.57999999999</v>
      </c>
      <c r="H129" s="84"/>
    </row>
    <row r="130" spans="1:8" s="53" customFormat="1" ht="13.2">
      <c r="A130" s="112"/>
      <c r="B130" s="112"/>
      <c r="C130" s="113"/>
      <c r="D130" s="113"/>
      <c r="E130" s="113"/>
      <c r="F130" s="113"/>
      <c r="G130" s="113"/>
      <c r="H130" s="52"/>
    </row>
    <row r="131" spans="1:8" s="53" customFormat="1" ht="13.2">
      <c r="H131" s="52"/>
    </row>
    <row r="132" spans="1:8" s="53" customFormat="1" ht="13.8" thickBot="1">
      <c r="A132" s="1" t="s">
        <v>93</v>
      </c>
      <c r="H132" s="96"/>
    </row>
    <row r="133" spans="1:8" s="53" customFormat="1" ht="13.2">
      <c r="A133" s="87"/>
      <c r="B133" s="88"/>
      <c r="C133" s="49" t="s">
        <v>44</v>
      </c>
      <c r="D133" s="49" t="s">
        <v>45</v>
      </c>
      <c r="E133" s="49" t="s">
        <v>46</v>
      </c>
      <c r="F133" s="49" t="s">
        <v>47</v>
      </c>
      <c r="G133" s="89" t="s">
        <v>6</v>
      </c>
      <c r="H133" s="96"/>
    </row>
    <row r="134" spans="1:8" s="53" customFormat="1" ht="13.2">
      <c r="A134" s="565" t="s">
        <v>25</v>
      </c>
      <c r="B134" s="566"/>
      <c r="C134" s="100"/>
      <c r="D134" s="100" t="s">
        <v>70</v>
      </c>
      <c r="E134" s="100" t="s">
        <v>70</v>
      </c>
      <c r="F134" s="100">
        <f>+$F$28</f>
        <v>2014</v>
      </c>
      <c r="G134" s="101">
        <f>+$G$28</f>
        <v>2015</v>
      </c>
      <c r="H134" s="66"/>
    </row>
    <row r="135" spans="1:8" s="53" customFormat="1" ht="13.2">
      <c r="A135" s="559" t="s">
        <v>94</v>
      </c>
      <c r="B135" s="560"/>
      <c r="C135" s="64">
        <v>2738.9600000000009</v>
      </c>
      <c r="D135" s="64">
        <v>-181.87999999999965</v>
      </c>
      <c r="E135" s="64">
        <v>27.759999999998854</v>
      </c>
      <c r="F135" s="108"/>
      <c r="G135" s="109"/>
      <c r="H135" s="84"/>
    </row>
    <row r="136" spans="1:8" s="53" customFormat="1" ht="13.8" thickBot="1">
      <c r="A136" s="561"/>
      <c r="B136" s="562"/>
      <c r="C136" s="94"/>
      <c r="D136" s="94"/>
      <c r="E136" s="94"/>
      <c r="F136" s="94"/>
      <c r="G136" s="95"/>
      <c r="H136" s="84"/>
    </row>
    <row r="137" spans="1:8" s="53" customFormat="1" thickTop="1" thickBot="1">
      <c r="A137" s="563" t="s">
        <v>42</v>
      </c>
      <c r="B137" s="564"/>
      <c r="C137" s="107">
        <f>SUM(C135:C135)</f>
        <v>2738.9600000000009</v>
      </c>
      <c r="D137" s="107">
        <f>SUM(D135:D135)</f>
        <v>-181.87999999999965</v>
      </c>
      <c r="E137" s="107">
        <f>SUM(E135:E135)</f>
        <v>27.759999999998854</v>
      </c>
      <c r="F137" s="107">
        <f>SUM(F135:F135)</f>
        <v>0</v>
      </c>
      <c r="G137" s="114">
        <f>SUM(G135:G135)</f>
        <v>0</v>
      </c>
      <c r="H137" s="84"/>
    </row>
    <row r="138" spans="1:8" s="53" customFormat="1" ht="13.2">
      <c r="H138" s="52"/>
    </row>
    <row r="139" spans="1:8" s="53" customFormat="1" ht="13.2">
      <c r="H139" s="52"/>
    </row>
    <row r="140" spans="1:8" s="53" customFormat="1" ht="13.8" thickBot="1">
      <c r="A140" s="1" t="s">
        <v>95</v>
      </c>
      <c r="H140" s="96"/>
    </row>
    <row r="141" spans="1:8" s="53" customFormat="1" ht="13.2">
      <c r="A141" s="87"/>
      <c r="B141" s="88"/>
      <c r="C141" s="49" t="s">
        <v>44</v>
      </c>
      <c r="D141" s="49" t="s">
        <v>45</v>
      </c>
      <c r="E141" s="49" t="s">
        <v>46</v>
      </c>
      <c r="F141" s="49" t="s">
        <v>47</v>
      </c>
      <c r="G141" s="89" t="s">
        <v>6</v>
      </c>
      <c r="H141" s="96"/>
    </row>
    <row r="142" spans="1:8" s="53" customFormat="1" ht="13.2">
      <c r="A142" s="565" t="s">
        <v>25</v>
      </c>
      <c r="B142" s="566"/>
      <c r="C142" s="100"/>
      <c r="D142" s="100" t="s">
        <v>70</v>
      </c>
      <c r="E142" s="100" t="s">
        <v>70</v>
      </c>
      <c r="F142" s="100">
        <f>+$F$28</f>
        <v>2014</v>
      </c>
      <c r="G142" s="101">
        <f>+$G$28</f>
        <v>2015</v>
      </c>
      <c r="H142" s="66"/>
    </row>
    <row r="143" spans="1:8" s="53" customFormat="1" ht="13.2">
      <c r="A143" s="559" t="s">
        <v>96</v>
      </c>
      <c r="B143" s="560"/>
      <c r="C143" s="64">
        <v>48619.639999999956</v>
      </c>
      <c r="D143" s="64">
        <v>266529</v>
      </c>
      <c r="E143" s="64">
        <v>185534</v>
      </c>
      <c r="F143" s="108">
        <v>54000</v>
      </c>
      <c r="G143" s="109">
        <v>56365.919999999998</v>
      </c>
      <c r="H143" s="84"/>
    </row>
    <row r="144" spans="1:8" s="53" customFormat="1" ht="13.8" thickBot="1">
      <c r="A144" s="561"/>
      <c r="B144" s="562"/>
      <c r="C144" s="94"/>
      <c r="D144" s="94"/>
      <c r="E144" s="94"/>
      <c r="F144" s="94"/>
      <c r="G144" s="95"/>
      <c r="H144" s="84"/>
    </row>
    <row r="145" spans="1:8" s="53" customFormat="1" thickTop="1" thickBot="1">
      <c r="A145" s="557" t="s">
        <v>42</v>
      </c>
      <c r="B145" s="558"/>
      <c r="C145" s="107">
        <f>SUM(C143:C144)</f>
        <v>48619.639999999956</v>
      </c>
      <c r="D145" s="107">
        <f>SUM(D143:D144)</f>
        <v>266529</v>
      </c>
      <c r="E145" s="107">
        <f>SUM(E143:E144)</f>
        <v>185534</v>
      </c>
      <c r="F145" s="107">
        <f>SUM(F143:F144)</f>
        <v>54000</v>
      </c>
      <c r="G145" s="83">
        <f>SUM(G143:G144)</f>
        <v>56365.919999999998</v>
      </c>
      <c r="H145" s="84"/>
    </row>
    <row r="146" spans="1:8" s="53" customFormat="1" ht="13.2">
      <c r="H146" s="84"/>
    </row>
    <row r="147" spans="1:8" s="53" customFormat="1" ht="13.2">
      <c r="H147" s="84"/>
    </row>
    <row r="148" spans="1:8" s="53" customFormat="1" ht="13.2">
      <c r="H148" s="84"/>
    </row>
    <row r="149" spans="1:8" s="53" customFormat="1" ht="13.2">
      <c r="H149" s="84"/>
    </row>
    <row r="150" spans="1:8" s="53" customFormat="1" ht="13.2">
      <c r="H150" s="84"/>
    </row>
    <row r="151" spans="1:8" s="53" customFormat="1" ht="13.2">
      <c r="H151" s="84"/>
    </row>
    <row r="152" spans="1:8" s="53" customFormat="1" ht="13.2">
      <c r="H152" s="84"/>
    </row>
    <row r="153" spans="1:8" s="53" customFormat="1" ht="13.2">
      <c r="H153" s="84"/>
    </row>
    <row r="154" spans="1:8" s="53" customFormat="1" ht="13.2">
      <c r="H154" s="84"/>
    </row>
    <row r="155" spans="1:8" s="53" customFormat="1" ht="13.2">
      <c r="H155" s="84"/>
    </row>
    <row r="156" spans="1:8" s="53" customFormat="1" ht="13.2">
      <c r="H156" s="84"/>
    </row>
    <row r="157" spans="1:8" s="53" customFormat="1" ht="13.2">
      <c r="H157" s="84"/>
    </row>
    <row r="158" spans="1:8" s="53" customFormat="1" ht="13.2">
      <c r="H158" s="84"/>
    </row>
    <row r="159" spans="1:8" s="53" customFormat="1" ht="13.2">
      <c r="H159" s="84"/>
    </row>
    <row r="160" spans="1:8" s="53" customFormat="1" ht="13.2">
      <c r="H160" s="84"/>
    </row>
    <row r="161" spans="8:8" s="53" customFormat="1" ht="13.2">
      <c r="H161" s="84"/>
    </row>
    <row r="162" spans="8:8" s="53" customFormat="1" ht="13.2">
      <c r="H162" s="84"/>
    </row>
    <row r="163" spans="8:8" s="53" customFormat="1" ht="13.2">
      <c r="H163" s="84"/>
    </row>
    <row r="164" spans="8:8" s="53" customFormat="1" ht="13.2">
      <c r="H164" s="84"/>
    </row>
    <row r="165" spans="8:8" s="53" customFormat="1" ht="13.2">
      <c r="H165" s="84"/>
    </row>
    <row r="166" spans="8:8" s="53" customFormat="1" ht="13.2">
      <c r="H166" s="84"/>
    </row>
    <row r="167" spans="8:8" s="53" customFormat="1" ht="13.2">
      <c r="H167" s="84"/>
    </row>
    <row r="168" spans="8:8" s="53" customFormat="1" ht="13.2">
      <c r="H168" s="84"/>
    </row>
    <row r="169" spans="8:8" s="53" customFormat="1" ht="13.2">
      <c r="H169" s="84"/>
    </row>
    <row r="170" spans="8:8" s="53" customFormat="1" ht="13.2">
      <c r="H170" s="84"/>
    </row>
    <row r="171" spans="8:8" s="53" customFormat="1" ht="13.2">
      <c r="H171" s="84"/>
    </row>
    <row r="172" spans="8:8" s="53" customFormat="1" ht="13.2">
      <c r="H172" s="84"/>
    </row>
    <row r="173" spans="8:8" s="53" customFormat="1" ht="13.2">
      <c r="H173" s="84"/>
    </row>
    <row r="174" spans="8:8" s="53" customFormat="1" ht="13.2">
      <c r="H174" s="84"/>
    </row>
    <row r="175" spans="8:8" s="53" customFormat="1" ht="13.2">
      <c r="H175" s="84"/>
    </row>
    <row r="176" spans="8:8" s="53" customFormat="1" ht="13.2">
      <c r="H176" s="84"/>
    </row>
    <row r="177" spans="8:8" s="53" customFormat="1" ht="13.2">
      <c r="H177" s="84"/>
    </row>
    <row r="178" spans="8:8" s="53" customFormat="1" ht="13.2">
      <c r="H178" s="84"/>
    </row>
    <row r="179" spans="8:8" s="53" customFormat="1" ht="13.2">
      <c r="H179" s="84"/>
    </row>
    <row r="180" spans="8:8" s="53" customFormat="1" ht="13.2">
      <c r="H180" s="84"/>
    </row>
    <row r="181" spans="8:8" s="53" customFormat="1" ht="13.2">
      <c r="H181" s="84"/>
    </row>
    <row r="182" spans="8:8" s="53" customFormat="1" ht="13.2">
      <c r="H182" s="84"/>
    </row>
    <row r="183" spans="8:8" s="53" customFormat="1" ht="13.2">
      <c r="H183" s="84"/>
    </row>
    <row r="184" spans="8:8" s="53" customFormat="1" ht="13.2">
      <c r="H184" s="84"/>
    </row>
    <row r="185" spans="8:8" s="53" customFormat="1" ht="13.2">
      <c r="H185" s="84"/>
    </row>
    <row r="186" spans="8:8" s="53" customFormat="1" ht="13.2">
      <c r="H186" s="84"/>
    </row>
    <row r="187" spans="8:8" s="53" customFormat="1" ht="13.2">
      <c r="H187" s="84"/>
    </row>
    <row r="188" spans="8:8" s="53" customFormat="1" ht="13.2">
      <c r="H188" s="84"/>
    </row>
    <row r="189" spans="8:8" s="53" customFormat="1" ht="13.2">
      <c r="H189" s="84"/>
    </row>
    <row r="190" spans="8:8" s="53" customFormat="1" ht="13.2">
      <c r="H190" s="84"/>
    </row>
    <row r="191" spans="8:8" s="53" customFormat="1" ht="13.2">
      <c r="H191" s="84"/>
    </row>
    <row r="192" spans="8:8" s="53" customFormat="1" ht="13.2">
      <c r="H192" s="84"/>
    </row>
    <row r="193" spans="8:8" s="53" customFormat="1" ht="13.2">
      <c r="H193" s="84"/>
    </row>
    <row r="194" spans="8:8" s="53" customFormat="1" ht="13.2">
      <c r="H194" s="84"/>
    </row>
    <row r="195" spans="8:8" s="53" customFormat="1" ht="13.2">
      <c r="H195" s="84"/>
    </row>
    <row r="196" spans="8:8" s="53" customFormat="1" ht="13.2">
      <c r="H196" s="84"/>
    </row>
    <row r="197" spans="8:8" s="53" customFormat="1" ht="13.2">
      <c r="H197" s="84"/>
    </row>
    <row r="198" spans="8:8" s="53" customFormat="1" ht="13.2">
      <c r="H198" s="84"/>
    </row>
    <row r="199" spans="8:8" s="53" customFormat="1" ht="13.2">
      <c r="H199" s="84"/>
    </row>
    <row r="200" spans="8:8" s="53" customFormat="1" ht="13.2">
      <c r="H200" s="84"/>
    </row>
    <row r="201" spans="8:8" s="53" customFormat="1" ht="13.2">
      <c r="H201" s="84"/>
    </row>
    <row r="202" spans="8:8" s="53" customFormat="1" ht="13.2">
      <c r="H202" s="84"/>
    </row>
    <row r="203" spans="8:8" s="53" customFormat="1" ht="13.2">
      <c r="H203" s="84"/>
    </row>
    <row r="204" spans="8:8" s="53" customFormat="1" ht="13.2">
      <c r="H204" s="84"/>
    </row>
    <row r="205" spans="8:8" s="53" customFormat="1" ht="13.2">
      <c r="H205" s="84"/>
    </row>
    <row r="206" spans="8:8" s="53" customFormat="1" ht="13.2">
      <c r="H206" s="84"/>
    </row>
    <row r="207" spans="8:8" s="53" customFormat="1" ht="13.2">
      <c r="H207" s="84"/>
    </row>
    <row r="208" spans="8:8" s="53" customFormat="1" ht="13.2">
      <c r="H208" s="84"/>
    </row>
    <row r="209" spans="8:8" s="53" customFormat="1" ht="13.2">
      <c r="H209" s="84"/>
    </row>
    <row r="210" spans="8:8" s="53" customFormat="1" ht="13.2">
      <c r="H210" s="84"/>
    </row>
    <row r="211" spans="8:8" s="53" customFormat="1" ht="13.2">
      <c r="H211" s="84"/>
    </row>
    <row r="212" spans="8:8" s="53" customFormat="1" ht="13.2">
      <c r="H212" s="84"/>
    </row>
    <row r="213" spans="8:8" s="53" customFormat="1" ht="13.2">
      <c r="H213" s="84"/>
    </row>
    <row r="214" spans="8:8" s="53" customFormat="1" ht="13.2">
      <c r="H214" s="84"/>
    </row>
    <row r="215" spans="8:8" s="53" customFormat="1" ht="13.2">
      <c r="H215" s="84"/>
    </row>
    <row r="216" spans="8:8" s="53" customFormat="1" ht="13.2">
      <c r="H216" s="84"/>
    </row>
    <row r="217" spans="8:8" s="53" customFormat="1" ht="13.2">
      <c r="H217" s="84"/>
    </row>
    <row r="218" spans="8:8" s="53" customFormat="1" ht="13.2">
      <c r="H218" s="84"/>
    </row>
    <row r="219" spans="8:8" s="53" customFormat="1" ht="13.2">
      <c r="H219" s="84"/>
    </row>
    <row r="220" spans="8:8" s="53" customFormat="1" ht="13.2">
      <c r="H220" s="84"/>
    </row>
    <row r="221" spans="8:8" s="53" customFormat="1" ht="13.2">
      <c r="H221" s="84"/>
    </row>
    <row r="222" spans="8:8" s="53" customFormat="1" ht="13.2">
      <c r="H222" s="84"/>
    </row>
    <row r="223" spans="8:8" s="53" customFormat="1" ht="13.2">
      <c r="H223" s="84"/>
    </row>
    <row r="224" spans="8:8" s="53" customFormat="1" ht="13.2">
      <c r="H224" s="84"/>
    </row>
    <row r="225" spans="8:8" s="53" customFormat="1" ht="13.2">
      <c r="H225" s="84"/>
    </row>
    <row r="226" spans="8:8" s="53" customFormat="1" ht="13.2">
      <c r="H226" s="84"/>
    </row>
    <row r="227" spans="8:8" s="53" customFormat="1" ht="13.2">
      <c r="H227" s="84"/>
    </row>
    <row r="228" spans="8:8" s="53" customFormat="1" ht="13.2">
      <c r="H228" s="84"/>
    </row>
    <row r="229" spans="8:8" s="53" customFormat="1" ht="13.2">
      <c r="H229" s="84"/>
    </row>
    <row r="230" spans="8:8" s="53" customFormat="1" ht="13.2">
      <c r="H230" s="84"/>
    </row>
    <row r="231" spans="8:8" s="53" customFormat="1" ht="13.2">
      <c r="H231" s="84"/>
    </row>
    <row r="232" spans="8:8" s="53" customFormat="1" ht="13.2">
      <c r="H232" s="84"/>
    </row>
    <row r="233" spans="8:8" s="53" customFormat="1" ht="13.2">
      <c r="H233" s="84"/>
    </row>
    <row r="234" spans="8:8" s="53" customFormat="1" ht="13.2">
      <c r="H234" s="84"/>
    </row>
    <row r="235" spans="8:8" s="53" customFormat="1" ht="13.2">
      <c r="H235" s="84"/>
    </row>
    <row r="236" spans="8:8" s="53" customFormat="1" ht="13.2">
      <c r="H236" s="84"/>
    </row>
    <row r="237" spans="8:8" s="53" customFormat="1" ht="13.2">
      <c r="H237" s="84"/>
    </row>
    <row r="238" spans="8:8" s="53" customFormat="1" ht="13.2">
      <c r="H238" s="84"/>
    </row>
    <row r="239" spans="8:8" s="53" customFormat="1" ht="13.2">
      <c r="H239" s="84"/>
    </row>
    <row r="240" spans="8:8" s="53" customFormat="1" ht="13.2">
      <c r="H240" s="84"/>
    </row>
    <row r="241" spans="8:8" s="53" customFormat="1" ht="13.2">
      <c r="H241" s="84"/>
    </row>
    <row r="242" spans="8:8" s="53" customFormat="1" ht="13.2">
      <c r="H242" s="84"/>
    </row>
    <row r="243" spans="8:8" s="53" customFormat="1" ht="13.2">
      <c r="H243" s="84"/>
    </row>
    <row r="244" spans="8:8" s="53" customFormat="1" ht="13.2">
      <c r="H244" s="84"/>
    </row>
    <row r="245" spans="8:8" s="53" customFormat="1" ht="13.2">
      <c r="H245" s="84"/>
    </row>
    <row r="246" spans="8:8" s="53" customFormat="1" ht="13.2">
      <c r="H246" s="84"/>
    </row>
    <row r="247" spans="8:8" s="53" customFormat="1" ht="13.2">
      <c r="H247" s="84"/>
    </row>
    <row r="248" spans="8:8" s="53" customFormat="1" ht="13.2">
      <c r="H248" s="84"/>
    </row>
    <row r="249" spans="8:8" s="53" customFormat="1" ht="13.2">
      <c r="H249" s="84"/>
    </row>
    <row r="250" spans="8:8" s="53" customFormat="1" ht="13.2">
      <c r="H250" s="84"/>
    </row>
    <row r="251" spans="8:8" s="53" customFormat="1" ht="13.2">
      <c r="H251" s="84"/>
    </row>
    <row r="252" spans="8:8" s="53" customFormat="1" ht="13.2">
      <c r="H252" s="84"/>
    </row>
    <row r="253" spans="8:8" s="53" customFormat="1" ht="13.2">
      <c r="H253" s="84"/>
    </row>
    <row r="254" spans="8:8" s="53" customFormat="1" ht="13.2">
      <c r="H254" s="84"/>
    </row>
    <row r="255" spans="8:8" s="53" customFormat="1" ht="13.2">
      <c r="H255" s="84"/>
    </row>
    <row r="256" spans="8:8" s="53" customFormat="1" ht="13.2">
      <c r="H256" s="84"/>
    </row>
    <row r="257" spans="8:8" s="53" customFormat="1" ht="13.2">
      <c r="H257" s="84"/>
    </row>
    <row r="258" spans="8:8" s="53" customFormat="1" ht="13.2">
      <c r="H258" s="84"/>
    </row>
    <row r="259" spans="8:8" s="53" customFormat="1" ht="13.2">
      <c r="H259" s="84"/>
    </row>
    <row r="260" spans="8:8" s="53" customFormat="1" ht="13.2">
      <c r="H260" s="84"/>
    </row>
    <row r="261" spans="8:8" s="53" customFormat="1" ht="13.2">
      <c r="H261" s="84"/>
    </row>
    <row r="262" spans="8:8" s="53" customFormat="1" ht="13.2">
      <c r="H262" s="84"/>
    </row>
    <row r="263" spans="8:8" s="53" customFormat="1" ht="13.2">
      <c r="H263" s="84"/>
    </row>
    <row r="264" spans="8:8" s="53" customFormat="1" ht="13.2">
      <c r="H264" s="84"/>
    </row>
    <row r="265" spans="8:8" s="53" customFormat="1" ht="13.2">
      <c r="H265" s="84"/>
    </row>
    <row r="266" spans="8:8" s="53" customFormat="1" ht="13.2">
      <c r="H266" s="84"/>
    </row>
    <row r="267" spans="8:8" s="53" customFormat="1" ht="13.2">
      <c r="H267" s="84"/>
    </row>
    <row r="268" spans="8:8" s="53" customFormat="1" ht="13.2">
      <c r="H268" s="84"/>
    </row>
    <row r="269" spans="8:8" s="53" customFormat="1" ht="13.2">
      <c r="H269" s="84"/>
    </row>
    <row r="270" spans="8:8" s="53" customFormat="1" ht="13.2">
      <c r="H270" s="84"/>
    </row>
    <row r="271" spans="8:8" s="53" customFormat="1" ht="13.2">
      <c r="H271" s="84"/>
    </row>
    <row r="272" spans="8:8" s="53" customFormat="1" ht="13.2">
      <c r="H272" s="84"/>
    </row>
    <row r="273" spans="8:8" s="53" customFormat="1" ht="13.2">
      <c r="H273" s="84"/>
    </row>
    <row r="274" spans="8:8" s="53" customFormat="1" ht="13.2">
      <c r="H274" s="84"/>
    </row>
    <row r="275" spans="8:8" s="53" customFormat="1" ht="13.2">
      <c r="H275" s="84"/>
    </row>
    <row r="276" spans="8:8" s="53" customFormat="1" ht="13.2">
      <c r="H276" s="84"/>
    </row>
    <row r="277" spans="8:8" s="53" customFormat="1" ht="13.2">
      <c r="H277" s="84"/>
    </row>
    <row r="278" spans="8:8" s="53" customFormat="1" ht="13.2">
      <c r="H278" s="84"/>
    </row>
    <row r="279" spans="8:8" s="53" customFormat="1" ht="13.2">
      <c r="H279" s="84"/>
    </row>
    <row r="280" spans="8:8" s="53" customFormat="1" ht="13.2">
      <c r="H280" s="84"/>
    </row>
    <row r="281" spans="8:8" s="53" customFormat="1" ht="13.2">
      <c r="H281" s="84"/>
    </row>
    <row r="282" spans="8:8" s="53" customFormat="1" ht="13.2">
      <c r="H282" s="84"/>
    </row>
    <row r="283" spans="8:8" s="53" customFormat="1" ht="13.2">
      <c r="H283" s="84"/>
    </row>
    <row r="284" spans="8:8" s="53" customFormat="1" ht="13.2">
      <c r="H284" s="84"/>
    </row>
    <row r="285" spans="8:8" s="53" customFormat="1" ht="13.2">
      <c r="H285" s="84"/>
    </row>
    <row r="286" spans="8:8" s="53" customFormat="1" ht="13.2">
      <c r="H286" s="84"/>
    </row>
    <row r="287" spans="8:8" s="53" customFormat="1" ht="13.2">
      <c r="H287" s="84"/>
    </row>
    <row r="288" spans="8:8" s="53" customFormat="1" ht="13.2">
      <c r="H288" s="84"/>
    </row>
    <row r="289" spans="8:8" s="53" customFormat="1" ht="13.2">
      <c r="H289" s="84"/>
    </row>
    <row r="290" spans="8:8" s="53" customFormat="1" ht="13.2">
      <c r="H290" s="84"/>
    </row>
    <row r="291" spans="8:8" s="53" customFormat="1" ht="13.2">
      <c r="H291" s="84"/>
    </row>
    <row r="292" spans="8:8" s="53" customFormat="1" ht="13.2">
      <c r="H292" s="84"/>
    </row>
    <row r="293" spans="8:8" s="53" customFormat="1" ht="13.2">
      <c r="H293" s="84"/>
    </row>
    <row r="294" spans="8:8" s="53" customFormat="1" ht="13.2">
      <c r="H294" s="84"/>
    </row>
    <row r="295" spans="8:8" s="53" customFormat="1" ht="13.2">
      <c r="H295" s="84"/>
    </row>
    <row r="296" spans="8:8" s="53" customFormat="1" ht="13.2">
      <c r="H296" s="84"/>
    </row>
    <row r="297" spans="8:8" s="53" customFormat="1" ht="13.2">
      <c r="H297" s="84"/>
    </row>
    <row r="298" spans="8:8" s="53" customFormat="1" ht="13.2">
      <c r="H298" s="84"/>
    </row>
    <row r="299" spans="8:8" s="53" customFormat="1" ht="13.2">
      <c r="H299" s="84"/>
    </row>
    <row r="300" spans="8:8" s="53" customFormat="1" ht="13.2">
      <c r="H300" s="84"/>
    </row>
    <row r="301" spans="8:8" s="53" customFormat="1" ht="13.2">
      <c r="H301" s="84"/>
    </row>
    <row r="302" spans="8:8" s="53" customFormat="1" ht="13.2">
      <c r="H302" s="84"/>
    </row>
    <row r="303" spans="8:8" s="53" customFormat="1" ht="13.2">
      <c r="H303" s="84"/>
    </row>
    <row r="304" spans="8:8" s="53" customFormat="1" ht="13.2">
      <c r="H304" s="84"/>
    </row>
    <row r="305" spans="8:8" s="53" customFormat="1" ht="13.2">
      <c r="H305" s="84"/>
    </row>
    <row r="306" spans="8:8" s="53" customFormat="1" ht="13.2">
      <c r="H306" s="84"/>
    </row>
    <row r="307" spans="8:8" s="53" customFormat="1" ht="13.2">
      <c r="H307" s="84"/>
    </row>
    <row r="308" spans="8:8" s="53" customFormat="1" ht="13.2">
      <c r="H308" s="84"/>
    </row>
    <row r="309" spans="8:8" s="53" customFormat="1" ht="13.2">
      <c r="H309" s="84"/>
    </row>
    <row r="310" spans="8:8" s="53" customFormat="1" ht="13.2">
      <c r="H310" s="84"/>
    </row>
    <row r="311" spans="8:8" s="53" customFormat="1" ht="13.2">
      <c r="H311" s="84"/>
    </row>
    <row r="312" spans="8:8" s="53" customFormat="1" ht="13.2">
      <c r="H312" s="84"/>
    </row>
    <row r="313" spans="8:8" s="53" customFormat="1" ht="13.2">
      <c r="H313" s="84"/>
    </row>
    <row r="314" spans="8:8" s="53" customFormat="1" ht="13.2">
      <c r="H314" s="84"/>
    </row>
    <row r="315" spans="8:8" s="53" customFormat="1" ht="13.2">
      <c r="H315" s="84"/>
    </row>
    <row r="316" spans="8:8" s="53" customFormat="1" ht="13.2">
      <c r="H316" s="84"/>
    </row>
    <row r="317" spans="8:8" s="53" customFormat="1" ht="13.2">
      <c r="H317" s="84"/>
    </row>
    <row r="318" spans="8:8" s="53" customFormat="1" ht="13.2">
      <c r="H318" s="84"/>
    </row>
    <row r="319" spans="8:8" s="53" customFormat="1" ht="13.2">
      <c r="H319" s="84"/>
    </row>
    <row r="320" spans="8:8" s="53" customFormat="1" ht="13.2">
      <c r="H320" s="84"/>
    </row>
    <row r="321" spans="8:8" s="53" customFormat="1" ht="13.2">
      <c r="H321" s="84"/>
    </row>
    <row r="322" spans="8:8" s="53" customFormat="1" ht="13.2">
      <c r="H322" s="84"/>
    </row>
    <row r="323" spans="8:8" s="53" customFormat="1" ht="13.2">
      <c r="H323" s="84"/>
    </row>
    <row r="324" spans="8:8" s="53" customFormat="1" ht="13.2">
      <c r="H324" s="84"/>
    </row>
    <row r="325" spans="8:8" s="53" customFormat="1" ht="13.2">
      <c r="H325" s="84"/>
    </row>
    <row r="326" spans="8:8" s="53" customFormat="1" ht="13.2">
      <c r="H326" s="84"/>
    </row>
    <row r="327" spans="8:8" s="53" customFormat="1" ht="13.2">
      <c r="H327" s="84"/>
    </row>
    <row r="328" spans="8:8" s="53" customFormat="1" ht="13.2">
      <c r="H328" s="84"/>
    </row>
    <row r="329" spans="8:8" s="53" customFormat="1" ht="13.2">
      <c r="H329" s="84"/>
    </row>
    <row r="330" spans="8:8" s="53" customFormat="1" ht="13.2">
      <c r="H330" s="84"/>
    </row>
    <row r="331" spans="8:8" s="53" customFormat="1" ht="13.2">
      <c r="H331" s="84"/>
    </row>
    <row r="332" spans="8:8" s="53" customFormat="1" ht="13.2">
      <c r="H332" s="84"/>
    </row>
    <row r="333" spans="8:8" s="53" customFormat="1" ht="13.2">
      <c r="H333" s="84"/>
    </row>
    <row r="334" spans="8:8" s="53" customFormat="1" ht="13.2">
      <c r="H334" s="84"/>
    </row>
    <row r="335" spans="8:8" s="53" customFormat="1" ht="13.2">
      <c r="H335" s="84"/>
    </row>
    <row r="336" spans="8:8" s="53" customFormat="1" ht="13.2">
      <c r="H336" s="84"/>
    </row>
    <row r="337" spans="1:8" s="53" customFormat="1" ht="13.2">
      <c r="H337" s="84"/>
    </row>
    <row r="338" spans="1:8" s="53" customFormat="1" ht="13.2">
      <c r="H338" s="84"/>
    </row>
    <row r="339" spans="1:8" s="53" customFormat="1" ht="13.2">
      <c r="H339" s="84"/>
    </row>
    <row r="340" spans="1:8" s="53" customFormat="1" ht="13.2">
      <c r="H340" s="84"/>
    </row>
    <row r="341" spans="1:8" s="53" customFormat="1" ht="13.2">
      <c r="H341" s="84"/>
    </row>
    <row r="342" spans="1:8" s="53" customFormat="1" ht="13.2">
      <c r="H342" s="84"/>
    </row>
    <row r="343" spans="1:8" s="53" customFormat="1" ht="13.2">
      <c r="H343" s="84"/>
    </row>
    <row r="344" spans="1:8" s="53" customFormat="1" ht="13.2">
      <c r="H344" s="84"/>
    </row>
    <row r="345" spans="1:8" s="53" customFormat="1" ht="13.2">
      <c r="H345" s="84"/>
    </row>
    <row r="346" spans="1:8" s="53" customFormat="1" ht="13.2">
      <c r="H346" s="84"/>
    </row>
    <row r="347" spans="1:8" s="53" customFormat="1" ht="13.2">
      <c r="H347" s="84"/>
    </row>
    <row r="348" spans="1:8" s="53" customFormat="1" ht="13.2">
      <c r="H348" s="84"/>
    </row>
    <row r="349" spans="1:8" s="116" customFormat="1" ht="13.8">
      <c r="A349" s="53"/>
      <c r="B349" s="53"/>
      <c r="C349" s="53"/>
      <c r="D349" s="53"/>
      <c r="E349" s="53"/>
      <c r="F349" s="53"/>
      <c r="G349" s="53"/>
      <c r="H349" s="115"/>
    </row>
    <row r="350" spans="1:8" s="116" customFormat="1" ht="13.8">
      <c r="A350" s="53"/>
      <c r="B350" s="53"/>
      <c r="C350" s="53"/>
      <c r="D350" s="53"/>
      <c r="E350" s="53"/>
      <c r="F350" s="53"/>
      <c r="G350" s="53"/>
      <c r="H350" s="115"/>
    </row>
    <row r="351" spans="1:8" s="116" customFormat="1" ht="13.8">
      <c r="A351" s="53"/>
      <c r="B351" s="53"/>
      <c r="C351" s="53"/>
      <c r="D351" s="53"/>
      <c r="E351" s="53"/>
      <c r="F351" s="53"/>
      <c r="G351" s="53"/>
      <c r="H351" s="115"/>
    </row>
    <row r="352" spans="1:8" s="116" customFormat="1" ht="13.8">
      <c r="H352" s="115"/>
    </row>
    <row r="353" spans="1:8" s="116" customFormat="1" ht="13.8">
      <c r="H353" s="115"/>
    </row>
    <row r="354" spans="1:8" s="116" customFormat="1" ht="13.8">
      <c r="H354" s="115"/>
    </row>
    <row r="355" spans="1:8">
      <c r="A355" s="116"/>
      <c r="B355" s="116"/>
      <c r="C355" s="116"/>
      <c r="D355" s="116"/>
      <c r="E355" s="116"/>
      <c r="F355" s="116"/>
      <c r="G355" s="116"/>
    </row>
    <row r="356" spans="1:8">
      <c r="A356" s="116"/>
      <c r="B356" s="116"/>
      <c r="C356" s="116"/>
      <c r="D356" s="116"/>
      <c r="E356" s="116"/>
      <c r="F356" s="116"/>
      <c r="G356" s="116"/>
    </row>
    <row r="357" spans="1:8">
      <c r="A357" s="116"/>
      <c r="B357" s="116"/>
      <c r="C357" s="116"/>
      <c r="D357" s="116"/>
      <c r="E357" s="116"/>
      <c r="F357" s="116"/>
      <c r="G357" s="116"/>
    </row>
  </sheetData>
  <mergeCells count="61">
    <mergeCell ref="A22:B22"/>
    <mergeCell ref="A1:G1"/>
    <mergeCell ref="A2:G2"/>
    <mergeCell ref="A19:B19"/>
    <mergeCell ref="A20:B20"/>
    <mergeCell ref="A21:B21"/>
    <mergeCell ref="A67:B67"/>
    <mergeCell ref="A23:B23"/>
    <mergeCell ref="A28:B28"/>
    <mergeCell ref="A50:B50"/>
    <mergeCell ref="A51:B51"/>
    <mergeCell ref="A56:B56"/>
    <mergeCell ref="A57:B57"/>
    <mergeCell ref="A58:B58"/>
    <mergeCell ref="A59:B59"/>
    <mergeCell ref="A64:B64"/>
    <mergeCell ref="A65:B65"/>
    <mergeCell ref="A66:B66"/>
    <mergeCell ref="A68:B68"/>
    <mergeCell ref="A69:B69"/>
    <mergeCell ref="A70:B70"/>
    <mergeCell ref="A71:B71"/>
    <mergeCell ref="A79:B79"/>
    <mergeCell ref="A74:G74"/>
    <mergeCell ref="A75:G75"/>
    <mergeCell ref="A80:B80"/>
    <mergeCell ref="A81:B81"/>
    <mergeCell ref="A82:B82"/>
    <mergeCell ref="A83:B83"/>
    <mergeCell ref="A84:B84"/>
    <mergeCell ref="A110:B110"/>
    <mergeCell ref="A89:B89"/>
    <mergeCell ref="A90:B90"/>
    <mergeCell ref="A91:B91"/>
    <mergeCell ref="A92:B92"/>
    <mergeCell ref="A97:B97"/>
    <mergeCell ref="A98:B98"/>
    <mergeCell ref="A99:B99"/>
    <mergeCell ref="A100:B100"/>
    <mergeCell ref="A105:B105"/>
    <mergeCell ref="A106:B106"/>
    <mergeCell ref="A109:B109"/>
    <mergeCell ref="A134:B134"/>
    <mergeCell ref="A115:B115"/>
    <mergeCell ref="A116:B116"/>
    <mergeCell ref="A117:B117"/>
    <mergeCell ref="A118:B118"/>
    <mergeCell ref="A123:B123"/>
    <mergeCell ref="A124:B124"/>
    <mergeCell ref="A125:B125"/>
    <mergeCell ref="A126:B126"/>
    <mergeCell ref="A127:B127"/>
    <mergeCell ref="A128:B128"/>
    <mergeCell ref="A129:B129"/>
    <mergeCell ref="A145:B145"/>
    <mergeCell ref="A135:B135"/>
    <mergeCell ref="A136:B136"/>
    <mergeCell ref="A137:B137"/>
    <mergeCell ref="A142:B142"/>
    <mergeCell ref="A143:B143"/>
    <mergeCell ref="A144:B144"/>
  </mergeCells>
  <dataValidations count="1">
    <dataValidation type="list" allowBlank="1" showInputMessage="1" showErrorMessage="1" sqref="C6:H6">
      <formula1>"CGAAP, MIFRS, USGAAP, ASPE"</formula1>
    </dataValidation>
  </dataValidations>
  <pageMargins left="0.7" right="0.7" top="0.75" bottom="0.75" header="0.3" footer="0.3"/>
  <pageSetup scale="66" orientation="portrait" r:id="rId1"/>
  <rowBreaks count="1" manualBreakCount="1">
    <brk id="73" max="6" man="1"/>
  </rowBreaks>
  <colBreaks count="1" manualBreakCount="1">
    <brk id="7" max="1048575" man="1"/>
  </colBreaks>
</worksheet>
</file>

<file path=xl/worksheets/sheet5.xml><?xml version="1.0" encoding="utf-8"?>
<worksheet xmlns="http://schemas.openxmlformats.org/spreadsheetml/2006/main" xmlns:r="http://schemas.openxmlformats.org/officeDocument/2006/relationships">
  <dimension ref="A1:L126"/>
  <sheetViews>
    <sheetView workbookViewId="0">
      <selection activeCell="G22" sqref="G22"/>
    </sheetView>
  </sheetViews>
  <sheetFormatPr defaultRowHeight="14.4"/>
  <cols>
    <col min="1" max="1" width="29" customWidth="1"/>
    <col min="2" max="2" width="17.33203125" customWidth="1"/>
    <col min="3" max="3" width="15" customWidth="1"/>
    <col min="4" max="4" width="13.33203125" customWidth="1"/>
    <col min="5" max="5" width="12.6640625" bestFit="1" customWidth="1"/>
    <col min="6" max="7" width="12.6640625" customWidth="1"/>
    <col min="8" max="8" width="17.5546875" customWidth="1"/>
    <col min="9" max="9" width="12.33203125" customWidth="1"/>
    <col min="10" max="10" width="13.33203125" bestFit="1" customWidth="1"/>
    <col min="11" max="11" width="12.6640625" bestFit="1" customWidth="1"/>
    <col min="12" max="12" width="10.88671875" bestFit="1" customWidth="1"/>
  </cols>
  <sheetData>
    <row r="1" spans="1:11" ht="17.399999999999999">
      <c r="A1" s="549" t="s">
        <v>303</v>
      </c>
      <c r="B1" s="549"/>
      <c r="C1" s="549"/>
      <c r="D1" s="549"/>
      <c r="E1" s="549"/>
      <c r="F1" s="549"/>
      <c r="G1" s="549"/>
    </row>
    <row r="2" spans="1:11" ht="17.399999999999999">
      <c r="A2" s="549" t="s">
        <v>304</v>
      </c>
      <c r="B2" s="549"/>
      <c r="C2" s="549"/>
      <c r="D2" s="549"/>
      <c r="E2" s="549"/>
      <c r="F2" s="549"/>
      <c r="G2" s="549"/>
    </row>
    <row r="4" spans="1:11" ht="15" thickBot="1">
      <c r="I4" s="390"/>
    </row>
    <row r="5" spans="1:11" ht="40.200000000000003" thickBot="1">
      <c r="A5" s="457"/>
      <c r="B5" s="458" t="str">
        <f>"Last Rebasing Year (" &amp; RebaseYear &amp; " Board-Approved)"</f>
        <v>Last Rebasing Year (2011 Board-Approved)</v>
      </c>
      <c r="C5" s="458" t="str">
        <f>"Last Rebasing Year (" &amp; RebaseYear &amp; " Actuals)"</f>
        <v>Last Rebasing Year (2011 Actuals)</v>
      </c>
      <c r="D5" s="458" t="str">
        <f>BridgeYear -2 &amp; " Actuals"</f>
        <v>2012 Actuals</v>
      </c>
      <c r="E5" s="458" t="str">
        <f>BridgeYear -1 &amp; " Actuals"</f>
        <v>2013 Actuals</v>
      </c>
      <c r="F5" s="458" t="str">
        <f>BridgeYear &amp; " Bridge Year"</f>
        <v>2014 Bridge Year</v>
      </c>
      <c r="G5" s="459" t="s">
        <v>305</v>
      </c>
      <c r="I5" s="460"/>
      <c r="J5" s="461"/>
      <c r="K5" s="461"/>
    </row>
    <row r="6" spans="1:11" ht="15" thickBot="1">
      <c r="A6" s="462" t="s">
        <v>25</v>
      </c>
      <c r="B6" s="463"/>
      <c r="C6" s="463"/>
      <c r="D6" s="463"/>
      <c r="E6" s="463"/>
      <c r="F6" s="463"/>
      <c r="G6" s="464"/>
      <c r="I6" s="460"/>
      <c r="J6" s="461"/>
      <c r="K6" s="461"/>
    </row>
    <row r="7" spans="1:11" ht="15" thickBot="1">
      <c r="A7" s="465" t="s">
        <v>306</v>
      </c>
      <c r="B7" s="466">
        <v>1625969</v>
      </c>
      <c r="C7" s="466">
        <v>1633493.65</v>
      </c>
      <c r="D7" s="466">
        <v>1392869.9500000002</v>
      </c>
      <c r="E7" s="466">
        <v>1885870</v>
      </c>
      <c r="F7" s="466">
        <v>2281615</v>
      </c>
      <c r="G7" s="466">
        <f>-'[3]2015 Income Statement'!$C$93-'[3]2015 Income Statement'!$C$94</f>
        <v>2304717.2174926843</v>
      </c>
      <c r="H7" s="467"/>
      <c r="I7" s="468"/>
      <c r="J7" s="461"/>
      <c r="K7" s="461"/>
    </row>
    <row r="8" spans="1:11">
      <c r="A8" s="469" t="s">
        <v>307</v>
      </c>
      <c r="B8" s="466">
        <v>5745727</v>
      </c>
      <c r="C8" s="466">
        <v>6235725.3399999999</v>
      </c>
      <c r="D8" s="466">
        <v>6267866.2000000011</v>
      </c>
      <c r="E8" s="466">
        <v>8173089</v>
      </c>
      <c r="F8" s="466">
        <v>8116475</v>
      </c>
      <c r="G8" s="466">
        <f>-SUM('[3]2015 Income Statement'!$C$95:$C$115,'[3]2015 Income Statement'!$C$119:$C$136)</f>
        <v>8194271.5607857276</v>
      </c>
      <c r="H8" s="467"/>
      <c r="I8" s="468"/>
      <c r="J8" s="461"/>
      <c r="K8" s="461"/>
    </row>
    <row r="9" spans="1:11">
      <c r="A9" s="470" t="s">
        <v>308</v>
      </c>
      <c r="B9" s="471">
        <f t="shared" ref="B9:G9" si="0">SUM(B7:B8)</f>
        <v>7371696</v>
      </c>
      <c r="C9" s="471">
        <f t="shared" si="0"/>
        <v>7869218.9900000002</v>
      </c>
      <c r="D9" s="471">
        <f t="shared" si="0"/>
        <v>7660736.1500000013</v>
      </c>
      <c r="E9" s="471">
        <f t="shared" si="0"/>
        <v>10058959</v>
      </c>
      <c r="F9" s="471">
        <f t="shared" si="0"/>
        <v>10398090</v>
      </c>
      <c r="G9" s="471">
        <f t="shared" si="0"/>
        <v>10498988.778278412</v>
      </c>
      <c r="I9" s="472"/>
      <c r="J9" s="461"/>
      <c r="K9" s="461"/>
    </row>
    <row r="10" spans="1:11">
      <c r="A10" s="473" t="s">
        <v>309</v>
      </c>
      <c r="B10" s="474"/>
      <c r="C10" s="474"/>
      <c r="D10" s="475">
        <f>IF(ISERROR((D9-C9)/C9), "", (D9-C9)/C9)</f>
        <v>-2.6493460185176385E-2</v>
      </c>
      <c r="E10" s="475">
        <f>IF(ISERROR((E9-D9)/D9), "", (E9-D9)/D9)</f>
        <v>0.31305383752186772</v>
      </c>
      <c r="F10" s="475">
        <f>IF(ISERROR((F9-E9)/E9), "", (F9-E9)/E9)</f>
        <v>3.371432371878641E-2</v>
      </c>
      <c r="G10" s="475">
        <f>IF(ISERROR((G9-F9)/F9), "", (G9-F9)/F9)</f>
        <v>9.7035877048969859E-3</v>
      </c>
      <c r="I10" s="476"/>
      <c r="J10" s="461"/>
      <c r="K10" s="461"/>
    </row>
    <row r="11" spans="1:11" ht="23.4" thickBot="1">
      <c r="A11" s="473" t="s">
        <v>310</v>
      </c>
      <c r="B11" s="477"/>
      <c r="C11" s="478"/>
      <c r="D11" s="478"/>
      <c r="E11" s="478"/>
      <c r="F11" s="478"/>
      <c r="G11" s="478"/>
      <c r="I11" s="476"/>
      <c r="J11" s="461"/>
      <c r="K11" s="461"/>
    </row>
    <row r="12" spans="1:11" ht="15" thickBot="1">
      <c r="A12" s="473" t="s">
        <v>311</v>
      </c>
      <c r="B12" s="466">
        <v>5264363</v>
      </c>
      <c r="C12" s="466">
        <v>5315736.8900000006</v>
      </c>
      <c r="D12" s="466">
        <v>5379690.04</v>
      </c>
      <c r="E12" s="466">
        <v>5341096</v>
      </c>
      <c r="F12" s="466">
        <v>5912167</v>
      </c>
      <c r="G12" s="466">
        <f>-'[3]2015 Income Statement'!$C$154</f>
        <v>6054130.3453559289</v>
      </c>
      <c r="I12" s="468"/>
      <c r="J12" s="461"/>
      <c r="K12" s="461"/>
    </row>
    <row r="13" spans="1:11" ht="15" thickBot="1">
      <c r="A13" s="473" t="s">
        <v>312</v>
      </c>
      <c r="B13" s="466">
        <v>7434207</v>
      </c>
      <c r="C13" s="466">
        <v>6971843.5954695856</v>
      </c>
      <c r="D13" s="466">
        <v>7448180.8645304106</v>
      </c>
      <c r="E13" s="466">
        <v>8030799</v>
      </c>
      <c r="F13" s="466">
        <v>9328979</v>
      </c>
      <c r="G13" s="466">
        <f>-SUM('[3]2015 Income Statement'!$C$162,'[3]2015 Income Statement'!$C$191,'[3]2015 Income Statement'!$C$224)</f>
        <v>8745243.1040303223</v>
      </c>
      <c r="I13" s="468"/>
      <c r="J13" s="461"/>
      <c r="K13" s="461"/>
    </row>
    <row r="14" spans="1:11">
      <c r="A14" s="473"/>
      <c r="B14" s="479"/>
      <c r="C14" s="479"/>
      <c r="D14" s="479"/>
      <c r="E14" s="479"/>
      <c r="F14" s="479"/>
      <c r="G14" s="479"/>
      <c r="I14" s="468"/>
      <c r="J14" s="461"/>
      <c r="K14" s="461"/>
    </row>
    <row r="15" spans="1:11">
      <c r="A15" s="470" t="s">
        <v>308</v>
      </c>
      <c r="B15" s="471">
        <f t="shared" ref="B15:G15" si="1">SUM(B12:B14)</f>
        <v>12698570</v>
      </c>
      <c r="C15" s="471">
        <f t="shared" si="1"/>
        <v>12287580.485469587</v>
      </c>
      <c r="D15" s="471">
        <f t="shared" si="1"/>
        <v>12827870.90453041</v>
      </c>
      <c r="E15" s="471">
        <f t="shared" si="1"/>
        <v>13371895</v>
      </c>
      <c r="F15" s="471">
        <f t="shared" si="1"/>
        <v>15241146</v>
      </c>
      <c r="G15" s="471">
        <f t="shared" si="1"/>
        <v>14799373.44938625</v>
      </c>
      <c r="I15" s="472"/>
      <c r="J15" s="461"/>
      <c r="K15" s="461"/>
    </row>
    <row r="16" spans="1:11">
      <c r="A16" s="473" t="s">
        <v>309</v>
      </c>
      <c r="B16" s="474"/>
      <c r="C16" s="474"/>
      <c r="D16" s="475">
        <f>IF(ISERROR((D15-C15)/C15), "", (D15-C15)/C15)</f>
        <v>4.3970448022678778E-2</v>
      </c>
      <c r="E16" s="475">
        <f>IF(ISERROR((E15-D15)/D15), "", (E15-D15)/D15)</f>
        <v>4.2409539316260007E-2</v>
      </c>
      <c r="F16" s="475">
        <f>IF(ISERROR((F15-E15)/E15), "", (F15-E15)/E15)</f>
        <v>0.13978953618765327</v>
      </c>
      <c r="G16" s="475">
        <f>IF(ISERROR((G15-F15)/F15), "", (G15-F15)/F15)</f>
        <v>-2.8985520551653383E-2</v>
      </c>
      <c r="I16" s="476"/>
      <c r="J16" s="461"/>
      <c r="K16" s="461"/>
    </row>
    <row r="17" spans="1:12" ht="22.8">
      <c r="A17" s="473" t="s">
        <v>310</v>
      </c>
      <c r="B17" s="477"/>
      <c r="C17" s="478"/>
      <c r="D17" s="478"/>
      <c r="E17" s="478"/>
      <c r="F17" s="478"/>
      <c r="G17" s="478"/>
      <c r="I17" s="476"/>
      <c r="J17" s="461"/>
      <c r="K17" s="461"/>
    </row>
    <row r="18" spans="1:12">
      <c r="A18" s="470" t="s">
        <v>42</v>
      </c>
      <c r="B18" s="480">
        <f t="shared" ref="B18:G18" si="2">SUM(B15,B9)</f>
        <v>20070266</v>
      </c>
      <c r="C18" s="480">
        <f t="shared" si="2"/>
        <v>20156799.475469589</v>
      </c>
      <c r="D18" s="480">
        <f t="shared" si="2"/>
        <v>20488607.054530412</v>
      </c>
      <c r="E18" s="480">
        <f t="shared" si="2"/>
        <v>23430854</v>
      </c>
      <c r="F18" s="480">
        <f t="shared" si="2"/>
        <v>25639236</v>
      </c>
      <c r="G18" s="480">
        <f t="shared" si="2"/>
        <v>25298362.227664664</v>
      </c>
      <c r="I18" s="472"/>
      <c r="J18" s="461"/>
      <c r="K18" s="461"/>
    </row>
    <row r="19" spans="1:12" ht="15" thickBot="1">
      <c r="A19" s="481" t="s">
        <v>309</v>
      </c>
      <c r="B19" s="482"/>
      <c r="C19" s="483"/>
      <c r="D19" s="484">
        <f>IF(ISERROR((D18-C18)/C18), "", (D18-C18)/C18)</f>
        <v>1.6461322615459153E-2</v>
      </c>
      <c r="E19" s="484">
        <f>IF(ISERROR((E18-D18)/D18), "", (E18-D18)/D18)</f>
        <v>0.14360404968667709</v>
      </c>
      <c r="F19" s="484">
        <f>IF(ISERROR((F18-E18)/E18), "", (F18-E18)/E18)</f>
        <v>9.4251024738577605E-2</v>
      </c>
      <c r="G19" s="484">
        <f>IF(ISERROR((G18-F18)/F18), "", (G18-F18)/F18)</f>
        <v>-1.3295005059251205E-2</v>
      </c>
      <c r="I19" s="476"/>
      <c r="J19" s="461"/>
      <c r="K19" s="461"/>
    </row>
    <row r="20" spans="1:12">
      <c r="A20" s="485"/>
      <c r="B20" s="486"/>
      <c r="C20" s="487"/>
      <c r="D20" s="488"/>
      <c r="E20" s="489"/>
      <c r="F20" s="489"/>
      <c r="G20" s="486"/>
      <c r="I20" s="490"/>
      <c r="J20" s="461"/>
      <c r="K20" s="461"/>
    </row>
    <row r="21" spans="1:12" ht="15" thickBot="1">
      <c r="A21" s="485"/>
      <c r="B21" s="485"/>
      <c r="C21" s="485"/>
      <c r="D21" s="485"/>
      <c r="E21" s="485"/>
      <c r="F21" s="485"/>
      <c r="G21" s="485"/>
      <c r="H21" s="461"/>
      <c r="I21" s="461"/>
      <c r="J21" s="461"/>
      <c r="K21" s="461"/>
    </row>
    <row r="22" spans="1:12" ht="36">
      <c r="A22" s="491"/>
      <c r="B22" s="492" t="str">
        <f t="shared" ref="B22:G22" si="3">B5</f>
        <v>Last Rebasing Year (2011 Board-Approved)</v>
      </c>
      <c r="C22" s="492" t="str">
        <f t="shared" si="3"/>
        <v>Last Rebasing Year (2011 Actuals)</v>
      </c>
      <c r="D22" s="492" t="str">
        <f t="shared" si="3"/>
        <v>2012 Actuals</v>
      </c>
      <c r="E22" s="492" t="str">
        <f t="shared" si="3"/>
        <v>2013 Actuals</v>
      </c>
      <c r="F22" s="492" t="str">
        <f t="shared" si="3"/>
        <v>2014 Bridge Year</v>
      </c>
      <c r="G22" s="493" t="str">
        <f t="shared" si="3"/>
        <v>2015 Test Year</v>
      </c>
      <c r="H22" s="461"/>
      <c r="I22" s="461"/>
      <c r="J22" s="461"/>
      <c r="K22" s="461"/>
    </row>
    <row r="23" spans="1:12">
      <c r="A23" s="473" t="s">
        <v>306</v>
      </c>
      <c r="B23" s="494">
        <f>B7</f>
        <v>1625969</v>
      </c>
      <c r="C23" s="495">
        <f t="shared" ref="C23:G24" si="4">C7</f>
        <v>1633493.65</v>
      </c>
      <c r="D23" s="495">
        <f t="shared" si="4"/>
        <v>1392869.9500000002</v>
      </c>
      <c r="E23" s="495">
        <f t="shared" si="4"/>
        <v>1885870</v>
      </c>
      <c r="F23" s="495">
        <f t="shared" si="4"/>
        <v>2281615</v>
      </c>
      <c r="G23" s="496">
        <f t="shared" si="4"/>
        <v>2304717.2174926843</v>
      </c>
      <c r="H23" s="461"/>
      <c r="I23" s="461"/>
      <c r="J23" s="461"/>
      <c r="K23" s="461"/>
    </row>
    <row r="24" spans="1:12">
      <c r="A24" s="473" t="s">
        <v>307</v>
      </c>
      <c r="B24" s="494">
        <f>B8</f>
        <v>5745727</v>
      </c>
      <c r="C24" s="495">
        <f t="shared" si="4"/>
        <v>6235725.3399999999</v>
      </c>
      <c r="D24" s="495">
        <f t="shared" si="4"/>
        <v>6267866.2000000011</v>
      </c>
      <c r="E24" s="495">
        <f t="shared" si="4"/>
        <v>8173089</v>
      </c>
      <c r="F24" s="495">
        <f t="shared" si="4"/>
        <v>8116475</v>
      </c>
      <c r="G24" s="496">
        <f t="shared" si="4"/>
        <v>8194271.5607857276</v>
      </c>
      <c r="H24" s="461"/>
      <c r="I24" s="461"/>
      <c r="J24" s="461"/>
      <c r="K24" s="461"/>
    </row>
    <row r="25" spans="1:12">
      <c r="A25" s="473" t="s">
        <v>311</v>
      </c>
      <c r="B25" s="494">
        <f>B12</f>
        <v>5264363</v>
      </c>
      <c r="C25" s="494">
        <f t="shared" ref="C25:G26" si="5">C12</f>
        <v>5315736.8900000006</v>
      </c>
      <c r="D25" s="494">
        <f t="shared" si="5"/>
        <v>5379690.04</v>
      </c>
      <c r="E25" s="494">
        <f t="shared" si="5"/>
        <v>5341096</v>
      </c>
      <c r="F25" s="494">
        <f t="shared" si="5"/>
        <v>5912167</v>
      </c>
      <c r="G25" s="497">
        <f t="shared" si="5"/>
        <v>6054130.3453559289</v>
      </c>
      <c r="H25" s="461"/>
      <c r="I25" s="461"/>
      <c r="J25" s="461"/>
      <c r="K25" s="461"/>
    </row>
    <row r="26" spans="1:12">
      <c r="A26" s="473" t="s">
        <v>312</v>
      </c>
      <c r="B26" s="494">
        <f>B13</f>
        <v>7434207</v>
      </c>
      <c r="C26" s="494">
        <f t="shared" si="5"/>
        <v>6971843.5954695856</v>
      </c>
      <c r="D26" s="494">
        <f t="shared" si="5"/>
        <v>7448180.8645304106</v>
      </c>
      <c r="E26" s="494">
        <f t="shared" si="5"/>
        <v>8030799</v>
      </c>
      <c r="F26" s="494">
        <f t="shared" si="5"/>
        <v>9328979</v>
      </c>
      <c r="G26" s="497">
        <f t="shared" si="5"/>
        <v>8745243.1040303223</v>
      </c>
      <c r="H26" s="461"/>
      <c r="I26" s="461"/>
      <c r="J26" s="461"/>
      <c r="K26" s="461"/>
    </row>
    <row r="27" spans="1:12">
      <c r="A27" s="473"/>
      <c r="B27" s="494"/>
      <c r="C27" s="494"/>
      <c r="D27" s="494"/>
      <c r="E27" s="494"/>
      <c r="F27" s="494"/>
      <c r="G27" s="497"/>
      <c r="H27" s="461"/>
      <c r="I27" s="461"/>
      <c r="J27" s="461"/>
      <c r="K27" s="461"/>
    </row>
    <row r="28" spans="1:12">
      <c r="A28" s="470" t="s">
        <v>42</v>
      </c>
      <c r="B28" s="480">
        <f t="shared" ref="B28:G28" si="6">SUM(B23:B27)</f>
        <v>20070266</v>
      </c>
      <c r="C28" s="480">
        <f t="shared" si="6"/>
        <v>20156799.475469586</v>
      </c>
      <c r="D28" s="480">
        <f t="shared" si="6"/>
        <v>20488607.054530412</v>
      </c>
      <c r="E28" s="480">
        <f t="shared" si="6"/>
        <v>23430854</v>
      </c>
      <c r="F28" s="480">
        <f t="shared" si="6"/>
        <v>25639236</v>
      </c>
      <c r="G28" s="498">
        <f t="shared" si="6"/>
        <v>25298362.227664664</v>
      </c>
      <c r="H28" s="461"/>
      <c r="I28" s="461"/>
      <c r="J28" s="461"/>
      <c r="K28" s="461"/>
    </row>
    <row r="29" spans="1:12" ht="15" thickBot="1">
      <c r="A29" s="481" t="s">
        <v>309</v>
      </c>
      <c r="B29" s="482"/>
      <c r="C29" s="483"/>
      <c r="D29" s="484">
        <f>IF(ISERROR((D28-C28)/C28), "", (D28-C28)/C28)</f>
        <v>1.646132261545934E-2</v>
      </c>
      <c r="E29" s="484">
        <f>IF(ISERROR((E28-D28)/D28), "", (E28-D28)/D28)</f>
        <v>0.14360404968667709</v>
      </c>
      <c r="F29" s="484">
        <f>IF(ISERROR((F28-E28)/E28), "", (F28-E28)/E28)</f>
        <v>9.4251024738577605E-2</v>
      </c>
      <c r="G29" s="499">
        <f>IF(ISERROR((G28-F28)/F28), "", (G28-F28)/F28)</f>
        <v>-1.3295005059251205E-2</v>
      </c>
      <c r="H29" s="461"/>
      <c r="I29" s="461"/>
      <c r="J29" s="461"/>
      <c r="K29" s="461"/>
    </row>
    <row r="30" spans="1:12">
      <c r="A30" s="461" t="s">
        <v>313</v>
      </c>
      <c r="B30" s="461"/>
      <c r="C30" s="461"/>
      <c r="D30" s="461"/>
      <c r="E30" s="461"/>
      <c r="F30" s="461"/>
      <c r="G30" s="461"/>
      <c r="H30" s="461"/>
      <c r="I30" s="461"/>
      <c r="J30" s="461"/>
      <c r="K30" s="461"/>
    </row>
    <row r="31" spans="1:12" ht="15" thickBot="1">
      <c r="A31" s="461"/>
      <c r="B31" s="461"/>
      <c r="C31" s="500"/>
      <c r="D31" s="500"/>
      <c r="E31" s="500"/>
      <c r="F31" s="500"/>
      <c r="G31" s="500"/>
      <c r="H31" s="461"/>
      <c r="I31" s="461"/>
      <c r="J31" s="461"/>
      <c r="K31" s="461"/>
    </row>
    <row r="32" spans="1:12" ht="60.6" thickBot="1">
      <c r="A32" s="501"/>
      <c r="B32" s="502" t="str">
        <f>B5</f>
        <v>Last Rebasing Year (2011 Board-Approved)</v>
      </c>
      <c r="C32" s="502" t="str">
        <f>C5</f>
        <v>Last Rebasing Year (2011 Actuals)</v>
      </c>
      <c r="D32" s="502" t="s">
        <v>314</v>
      </c>
      <c r="E32" s="502" t="str">
        <f>D5</f>
        <v>2012 Actuals</v>
      </c>
      <c r="F32" s="502" t="s">
        <v>315</v>
      </c>
      <c r="G32" s="502" t="str">
        <f>E5</f>
        <v>2013 Actuals</v>
      </c>
      <c r="H32" s="502" t="s">
        <v>316</v>
      </c>
      <c r="I32" s="502" t="str">
        <f>F5</f>
        <v>2014 Bridge Year</v>
      </c>
      <c r="J32" s="502" t="s">
        <v>317</v>
      </c>
      <c r="K32" s="502" t="str">
        <f>G5</f>
        <v>2015 Test Year</v>
      </c>
      <c r="L32" s="503" t="s">
        <v>318</v>
      </c>
    </row>
    <row r="33" spans="1:12">
      <c r="A33" s="504" t="s">
        <v>306</v>
      </c>
      <c r="B33" s="505">
        <f>B7</f>
        <v>1625969</v>
      </c>
      <c r="C33" s="505">
        <f>C7</f>
        <v>1633493.65</v>
      </c>
      <c r="D33" s="505">
        <f>B33-C33</f>
        <v>-7524.6499999999069</v>
      </c>
      <c r="E33" s="505">
        <f>D7</f>
        <v>1392869.9500000002</v>
      </c>
      <c r="F33" s="505">
        <f>E33-C33</f>
        <v>-240623.69999999972</v>
      </c>
      <c r="G33" s="505">
        <f>E7</f>
        <v>1885870</v>
      </c>
      <c r="H33" s="505">
        <f>G33-E33</f>
        <v>493000.04999999981</v>
      </c>
      <c r="I33" s="505">
        <f>F7</f>
        <v>2281615</v>
      </c>
      <c r="J33" s="505">
        <f>I33-G33</f>
        <v>395745</v>
      </c>
      <c r="K33" s="505">
        <f>G7</f>
        <v>2304717.2174926843</v>
      </c>
      <c r="L33" s="506">
        <f>K33-I33</f>
        <v>23102.217492684256</v>
      </c>
    </row>
    <row r="34" spans="1:12">
      <c r="A34" s="507" t="s">
        <v>319</v>
      </c>
      <c r="B34" s="505">
        <f>B8</f>
        <v>5745727</v>
      </c>
      <c r="C34" s="505">
        <f>C8</f>
        <v>6235725.3399999999</v>
      </c>
      <c r="D34" s="505">
        <f>B34-C34</f>
        <v>-489998.33999999985</v>
      </c>
      <c r="E34" s="505">
        <f>D8</f>
        <v>6267866.2000000011</v>
      </c>
      <c r="F34" s="505">
        <f>E34-C34</f>
        <v>32140.860000001267</v>
      </c>
      <c r="G34" s="505">
        <f>E8</f>
        <v>8173089</v>
      </c>
      <c r="H34" s="505">
        <f t="shared" ref="H34:L37" si="7">G34-E34</f>
        <v>1905222.7999999989</v>
      </c>
      <c r="I34" s="505">
        <f>F8</f>
        <v>8116475</v>
      </c>
      <c r="J34" s="505">
        <f t="shared" si="7"/>
        <v>-56614</v>
      </c>
      <c r="K34" s="505">
        <f>G8</f>
        <v>8194271.5607857276</v>
      </c>
      <c r="L34" s="508">
        <f t="shared" si="7"/>
        <v>77796.560785727575</v>
      </c>
    </row>
    <row r="35" spans="1:12">
      <c r="A35" s="507" t="s">
        <v>311</v>
      </c>
      <c r="B35" s="505">
        <f t="shared" ref="B35:C37" si="8">B12</f>
        <v>5264363</v>
      </c>
      <c r="C35" s="505">
        <f t="shared" si="8"/>
        <v>5315736.8900000006</v>
      </c>
      <c r="D35" s="505">
        <f>B35-C35</f>
        <v>-51373.890000000596</v>
      </c>
      <c r="E35" s="505">
        <f>D12</f>
        <v>5379690.04</v>
      </c>
      <c r="F35" s="505">
        <f>E35-C35</f>
        <v>63953.149999999441</v>
      </c>
      <c r="G35" s="505">
        <f>E12</f>
        <v>5341096</v>
      </c>
      <c r="H35" s="505">
        <f t="shared" si="7"/>
        <v>-38594.040000000037</v>
      </c>
      <c r="I35" s="505">
        <f>F12</f>
        <v>5912167</v>
      </c>
      <c r="J35" s="505">
        <f t="shared" si="7"/>
        <v>571071</v>
      </c>
      <c r="K35" s="505">
        <f>G12</f>
        <v>6054130.3453559289</v>
      </c>
      <c r="L35" s="508">
        <f t="shared" si="7"/>
        <v>141963.34535592888</v>
      </c>
    </row>
    <row r="36" spans="1:12">
      <c r="A36" s="507" t="s">
        <v>312</v>
      </c>
      <c r="B36" s="505">
        <f t="shared" si="8"/>
        <v>7434207</v>
      </c>
      <c r="C36" s="505">
        <f t="shared" si="8"/>
        <v>6971843.5954695856</v>
      </c>
      <c r="D36" s="505">
        <f>B36-C36</f>
        <v>462363.40453041438</v>
      </c>
      <c r="E36" s="505">
        <f>D13</f>
        <v>7448180.8645304106</v>
      </c>
      <c r="F36" s="505">
        <f>E36-C36</f>
        <v>476337.269060825</v>
      </c>
      <c r="G36" s="505">
        <f>E13</f>
        <v>8030799</v>
      </c>
      <c r="H36" s="505">
        <f t="shared" si="7"/>
        <v>582618.13546958938</v>
      </c>
      <c r="I36" s="505">
        <f>F13</f>
        <v>9328979</v>
      </c>
      <c r="J36" s="505">
        <f t="shared" si="7"/>
        <v>1298180</v>
      </c>
      <c r="K36" s="505">
        <f>G13</f>
        <v>8745243.1040303223</v>
      </c>
      <c r="L36" s="508">
        <f t="shared" si="7"/>
        <v>-583735.89596967772</v>
      </c>
    </row>
    <row r="37" spans="1:12">
      <c r="A37" s="507" t="s">
        <v>320</v>
      </c>
      <c r="B37" s="505">
        <f t="shared" si="8"/>
        <v>0</v>
      </c>
      <c r="C37" s="505">
        <f t="shared" si="8"/>
        <v>0</v>
      </c>
      <c r="D37" s="505">
        <f>B37-C37</f>
        <v>0</v>
      </c>
      <c r="E37" s="505">
        <f>D14</f>
        <v>0</v>
      </c>
      <c r="F37" s="505">
        <f>E37-C37</f>
        <v>0</v>
      </c>
      <c r="G37" s="505">
        <f>E14</f>
        <v>0</v>
      </c>
      <c r="H37" s="505">
        <f t="shared" si="7"/>
        <v>0</v>
      </c>
      <c r="I37" s="505">
        <f>F14</f>
        <v>0</v>
      </c>
      <c r="J37" s="505">
        <f t="shared" si="7"/>
        <v>0</v>
      </c>
      <c r="K37" s="505">
        <f>G14</f>
        <v>0</v>
      </c>
      <c r="L37" s="508">
        <f t="shared" si="7"/>
        <v>0</v>
      </c>
    </row>
    <row r="38" spans="1:12">
      <c r="A38" s="507" t="s">
        <v>321</v>
      </c>
      <c r="B38" s="505">
        <f>SUM(B33:B37)</f>
        <v>20070266</v>
      </c>
      <c r="C38" s="505">
        <f t="shared" ref="C38:L38" si="9">SUM(C33:C37)</f>
        <v>20156799.475469586</v>
      </c>
      <c r="D38" s="505">
        <f t="shared" si="9"/>
        <v>-86533.475469585974</v>
      </c>
      <c r="E38" s="505">
        <f t="shared" si="9"/>
        <v>20488607.054530412</v>
      </c>
      <c r="F38" s="505">
        <f t="shared" si="9"/>
        <v>331807.57906082598</v>
      </c>
      <c r="G38" s="505">
        <f t="shared" si="9"/>
        <v>23430854</v>
      </c>
      <c r="H38" s="505">
        <f t="shared" si="9"/>
        <v>2942246.945469588</v>
      </c>
      <c r="I38" s="505">
        <f t="shared" si="9"/>
        <v>25639236</v>
      </c>
      <c r="J38" s="505">
        <f t="shared" si="9"/>
        <v>2208382</v>
      </c>
      <c r="K38" s="505">
        <f t="shared" si="9"/>
        <v>25298362.227664664</v>
      </c>
      <c r="L38" s="508">
        <f t="shared" si="9"/>
        <v>-340873.77233533701</v>
      </c>
    </row>
    <row r="39" spans="1:12" ht="36">
      <c r="A39" s="507" t="s">
        <v>322</v>
      </c>
      <c r="B39" s="505"/>
      <c r="C39" s="505"/>
      <c r="D39" s="505"/>
      <c r="E39" s="505"/>
      <c r="F39" s="505"/>
      <c r="G39" s="505"/>
      <c r="H39" s="505"/>
      <c r="I39" s="505"/>
      <c r="J39" s="505"/>
      <c r="K39" s="505"/>
      <c r="L39" s="508"/>
    </row>
    <row r="40" spans="1:12" ht="24">
      <c r="A40" s="507" t="s">
        <v>323</v>
      </c>
      <c r="B40" s="509">
        <f>B38-B39</f>
        <v>20070266</v>
      </c>
      <c r="C40" s="509">
        <f t="shared" ref="C40:L40" si="10">C38-C39</f>
        <v>20156799.475469586</v>
      </c>
      <c r="D40" s="509">
        <f t="shared" si="10"/>
        <v>-86533.475469585974</v>
      </c>
      <c r="E40" s="509">
        <f t="shared" si="10"/>
        <v>20488607.054530412</v>
      </c>
      <c r="F40" s="509">
        <f t="shared" si="10"/>
        <v>331807.57906082598</v>
      </c>
      <c r="G40" s="509">
        <f t="shared" si="10"/>
        <v>23430854</v>
      </c>
      <c r="H40" s="509">
        <f t="shared" si="10"/>
        <v>2942246.945469588</v>
      </c>
      <c r="I40" s="509">
        <f t="shared" si="10"/>
        <v>25639236</v>
      </c>
      <c r="J40" s="509">
        <f t="shared" si="10"/>
        <v>2208382</v>
      </c>
      <c r="K40" s="509">
        <f t="shared" si="10"/>
        <v>25298362.227664664</v>
      </c>
      <c r="L40" s="510">
        <f t="shared" si="10"/>
        <v>-340873.77233533701</v>
      </c>
    </row>
    <row r="41" spans="1:12">
      <c r="A41" s="507" t="s">
        <v>324</v>
      </c>
      <c r="B41" s="505"/>
      <c r="C41" s="505"/>
      <c r="D41" s="505"/>
      <c r="E41" s="505">
        <f>E40-C40</f>
        <v>331807.57906082645</v>
      </c>
      <c r="F41" s="505"/>
      <c r="G41" s="505">
        <f>G40-E40</f>
        <v>2942246.945469588</v>
      </c>
      <c r="H41" s="505"/>
      <c r="I41" s="505">
        <f>I40-G40</f>
        <v>2208382</v>
      </c>
      <c r="J41" s="505"/>
      <c r="K41" s="505">
        <f>K40-I40</f>
        <v>-340873.77233533561</v>
      </c>
      <c r="L41" s="508"/>
    </row>
    <row r="42" spans="1:12">
      <c r="A42" s="507" t="s">
        <v>325</v>
      </c>
      <c r="B42" s="511"/>
      <c r="C42" s="512"/>
      <c r="D42" s="512"/>
      <c r="E42" s="513">
        <f>IF(ISERROR(E41/C40), "", E41/C40)</f>
        <v>1.646132261545934E-2</v>
      </c>
      <c r="F42" s="514"/>
      <c r="G42" s="513">
        <f>IF(ISERROR(G41/E40), "", G41/E40)</f>
        <v>0.14360404968667709</v>
      </c>
      <c r="H42" s="515"/>
      <c r="I42" s="513">
        <f>IF(ISERROR(I41/G40), "", I41/G40)</f>
        <v>9.4251024738577605E-2</v>
      </c>
      <c r="J42" s="516"/>
      <c r="K42" s="513">
        <f>IF(ISERROR(K41/I40), "", K41/I40)</f>
        <v>-1.3295005059251205E-2</v>
      </c>
      <c r="L42" s="517"/>
    </row>
    <row r="43" spans="1:12" ht="24">
      <c r="A43" s="507" t="s">
        <v>326</v>
      </c>
      <c r="B43" s="518"/>
      <c r="C43" s="519"/>
      <c r="D43" s="519"/>
      <c r="E43" s="520"/>
      <c r="F43" s="521"/>
      <c r="G43" s="522">
        <f>IF(ISERROR((K40-G40)/G40), "", (K40-G40)/G40)</f>
        <v>7.9702951828587401E-2</v>
      </c>
      <c r="H43" s="523"/>
      <c r="I43" s="520"/>
      <c r="J43" s="524"/>
      <c r="K43" s="525"/>
      <c r="L43" s="526"/>
    </row>
    <row r="44" spans="1:12" ht="24">
      <c r="A44" s="507" t="s">
        <v>327</v>
      </c>
      <c r="B44" s="518"/>
      <c r="C44" s="519"/>
      <c r="D44" s="519"/>
      <c r="E44" s="524"/>
      <c r="F44" s="524"/>
      <c r="G44" s="527">
        <f>IF(ISERROR((K38-C38)/C38), "", (K38-C38)/C38)</f>
        <v>0.25507833019087461</v>
      </c>
      <c r="H44" s="524"/>
      <c r="I44" s="524"/>
      <c r="J44" s="524"/>
      <c r="K44" s="524"/>
      <c r="L44" s="528">
        <f>IF(ISERROR(AVERAGE(E42,G42,I42,K42)), "", AVERAGE(E42,G42,I42,K42))</f>
        <v>6.0255347995365714E-2</v>
      </c>
    </row>
    <row r="45" spans="1:12" ht="24">
      <c r="A45" s="507" t="s">
        <v>328</v>
      </c>
      <c r="B45" s="518"/>
      <c r="C45" s="519"/>
      <c r="D45" s="519"/>
      <c r="E45" s="524"/>
      <c r="F45" s="524"/>
      <c r="G45" s="527" t="str">
        <f>IF(ISERROR((K41-C41)/C41), "", (K41-C41)/C41)</f>
        <v/>
      </c>
      <c r="H45" s="524"/>
      <c r="I45" s="524"/>
      <c r="J45" s="524"/>
      <c r="K45" s="524"/>
      <c r="L45" s="529">
        <f>IF((K40-C40)=0, "", (K40-C40)^(1/5)-1)/100</f>
        <v>0.20989686010462308</v>
      </c>
    </row>
    <row r="46" spans="1:12" ht="24.6" thickBot="1">
      <c r="A46" s="530" t="s">
        <v>329</v>
      </c>
      <c r="B46" s="531"/>
      <c r="C46" s="532"/>
      <c r="D46" s="532"/>
      <c r="E46" s="533"/>
      <c r="F46" s="534"/>
      <c r="G46" s="535">
        <f>IF(ISERROR((G40/C40)^(1/(2012-2010)) - 1), "", (G40-C40)/C40)</f>
        <v>0.16242928489291528</v>
      </c>
      <c r="H46" s="536"/>
      <c r="I46" s="533"/>
      <c r="J46" s="533"/>
      <c r="K46" s="533"/>
      <c r="L46" s="537"/>
    </row>
    <row r="47" spans="1:12">
      <c r="A47" s="461"/>
      <c r="B47" s="461"/>
      <c r="C47" s="461"/>
      <c r="D47" s="461"/>
      <c r="E47" s="461"/>
      <c r="F47" s="461"/>
      <c r="G47" s="461"/>
      <c r="H47" s="461"/>
      <c r="I47" s="461"/>
      <c r="J47" s="461"/>
      <c r="K47" s="461"/>
    </row>
    <row r="48" spans="1:12">
      <c r="A48" s="538" t="s">
        <v>330</v>
      </c>
      <c r="B48" s="461"/>
      <c r="C48" s="461"/>
      <c r="D48" s="461"/>
      <c r="E48" s="461"/>
      <c r="F48" s="461"/>
      <c r="G48" s="500"/>
      <c r="H48" s="461"/>
      <c r="I48" s="461"/>
      <c r="J48" s="461"/>
      <c r="K48" s="461"/>
    </row>
    <row r="49" spans="1:12">
      <c r="A49" s="538"/>
      <c r="B49" s="461"/>
      <c r="C49" s="461"/>
      <c r="D49" s="461"/>
      <c r="E49" s="461"/>
      <c r="F49" s="461"/>
      <c r="G49" s="539"/>
      <c r="H49" s="461"/>
      <c r="I49" s="461"/>
      <c r="J49" s="461"/>
      <c r="K49" s="461"/>
    </row>
    <row r="50" spans="1:12">
      <c r="A50" s="540" t="s">
        <v>331</v>
      </c>
      <c r="B50" s="461"/>
      <c r="C50" s="461"/>
      <c r="D50" s="461"/>
      <c r="E50" s="461"/>
      <c r="F50" s="461"/>
      <c r="G50" s="461"/>
      <c r="H50" s="461"/>
      <c r="I50" s="461"/>
      <c r="J50" s="461"/>
      <c r="K50" s="461"/>
    </row>
    <row r="51" spans="1:12" ht="12.75" customHeight="1">
      <c r="A51" s="616" t="s">
        <v>332</v>
      </c>
      <c r="B51" s="616"/>
      <c r="C51" s="616"/>
      <c r="D51" s="616"/>
      <c r="E51" s="616"/>
      <c r="F51" s="616"/>
      <c r="G51" s="616"/>
      <c r="H51" s="616"/>
      <c r="I51" s="616"/>
      <c r="J51" s="616"/>
      <c r="K51" s="616"/>
      <c r="L51" s="616"/>
    </row>
    <row r="52" spans="1:12">
      <c r="A52" s="616"/>
      <c r="B52" s="616"/>
      <c r="C52" s="616"/>
      <c r="D52" s="616"/>
      <c r="E52" s="616"/>
      <c r="F52" s="616"/>
      <c r="G52" s="616"/>
      <c r="H52" s="616"/>
      <c r="I52" s="616"/>
      <c r="J52" s="616"/>
      <c r="K52" s="616"/>
      <c r="L52" s="616"/>
    </row>
    <row r="53" spans="1:12">
      <c r="A53" s="541" t="s">
        <v>333</v>
      </c>
      <c r="B53" s="542"/>
      <c r="C53" s="542"/>
      <c r="D53" s="542"/>
      <c r="E53" s="542"/>
      <c r="F53" s="542"/>
      <c r="G53" s="542"/>
      <c r="H53" s="542"/>
      <c r="I53" s="542"/>
      <c r="J53" s="542"/>
      <c r="K53" s="542"/>
      <c r="L53" s="542"/>
    </row>
    <row r="54" spans="1:12">
      <c r="A54" s="542"/>
      <c r="B54" s="542"/>
      <c r="C54" s="542"/>
      <c r="D54" s="542"/>
      <c r="E54" s="542"/>
      <c r="F54" s="542"/>
      <c r="G54" s="542"/>
      <c r="H54" s="542"/>
      <c r="I54" s="542"/>
      <c r="J54" s="542"/>
      <c r="K54" s="542"/>
      <c r="L54" s="542"/>
    </row>
    <row r="55" spans="1:12">
      <c r="A55" s="541"/>
      <c r="B55" s="542"/>
      <c r="C55" s="542"/>
      <c r="D55" s="542"/>
      <c r="E55" s="542"/>
      <c r="F55" s="542"/>
      <c r="G55" s="461"/>
      <c r="H55" s="461"/>
      <c r="I55" s="461"/>
      <c r="J55" s="461"/>
      <c r="K55" s="461"/>
    </row>
    <row r="56" spans="1:12">
      <c r="B56" s="616"/>
      <c r="C56" s="616"/>
      <c r="D56" s="616"/>
      <c r="E56" s="616"/>
      <c r="F56" s="616"/>
      <c r="G56" s="461"/>
      <c r="H56" s="461"/>
      <c r="I56" s="461"/>
      <c r="J56" s="461"/>
      <c r="K56" s="461"/>
    </row>
    <row r="57" spans="1:12">
      <c r="A57" s="33"/>
      <c r="B57" s="616"/>
      <c r="C57" s="616"/>
      <c r="D57" s="616"/>
      <c r="E57" s="616"/>
      <c r="F57" s="616"/>
      <c r="G57" s="461"/>
      <c r="H57" s="461"/>
      <c r="I57" s="461"/>
      <c r="J57" s="461"/>
      <c r="K57" s="461"/>
    </row>
    <row r="58" spans="1:12">
      <c r="A58" s="461"/>
      <c r="B58" s="461"/>
      <c r="C58" s="461"/>
      <c r="D58" s="461"/>
      <c r="E58" s="461"/>
      <c r="F58" s="461"/>
      <c r="G58" s="461"/>
      <c r="H58" s="461"/>
      <c r="I58" s="461"/>
      <c r="J58" s="461"/>
      <c r="K58" s="461"/>
    </row>
    <row r="59" spans="1:12">
      <c r="A59" s="461"/>
      <c r="B59" s="461"/>
      <c r="C59" s="461"/>
      <c r="D59" s="461"/>
      <c r="E59" s="461"/>
      <c r="F59" s="461"/>
      <c r="G59" s="461"/>
      <c r="H59" s="461"/>
      <c r="I59" s="461"/>
      <c r="J59" s="461"/>
      <c r="K59" s="461"/>
    </row>
    <row r="60" spans="1:12">
      <c r="A60" s="461"/>
      <c r="B60" s="461"/>
      <c r="C60" s="461"/>
      <c r="D60" s="461"/>
      <c r="E60" s="461"/>
      <c r="F60" s="461"/>
      <c r="G60" s="461"/>
      <c r="H60" s="461"/>
      <c r="I60" s="461"/>
      <c r="J60" s="461"/>
      <c r="K60" s="461"/>
    </row>
    <row r="61" spans="1:12">
      <c r="A61" s="461"/>
      <c r="B61" s="461"/>
      <c r="C61" s="461"/>
      <c r="D61" s="461"/>
      <c r="E61" s="461"/>
      <c r="F61" s="461"/>
      <c r="G61" s="461"/>
      <c r="H61" s="461"/>
      <c r="I61" s="461"/>
      <c r="J61" s="461"/>
      <c r="K61" s="461"/>
    </row>
    <row r="62" spans="1:12">
      <c r="A62" s="461"/>
      <c r="B62" s="461"/>
      <c r="C62" s="461"/>
      <c r="D62" s="461"/>
      <c r="E62" s="461"/>
      <c r="F62" s="461"/>
      <c r="G62" s="461"/>
      <c r="H62" s="461"/>
      <c r="I62" s="461"/>
      <c r="J62" s="461"/>
      <c r="K62" s="461"/>
    </row>
    <row r="63" spans="1:12">
      <c r="A63" s="461"/>
      <c r="B63" s="461"/>
      <c r="C63" s="461"/>
      <c r="D63" s="461"/>
      <c r="E63" s="461"/>
      <c r="F63" s="461"/>
      <c r="G63" s="461"/>
      <c r="H63" s="461"/>
      <c r="I63" s="461"/>
      <c r="J63" s="461"/>
      <c r="K63" s="461"/>
    </row>
    <row r="64" spans="1:12">
      <c r="A64" s="461"/>
      <c r="B64" s="461"/>
      <c r="C64" s="461"/>
      <c r="D64" s="461"/>
      <c r="E64" s="461"/>
      <c r="F64" s="461"/>
      <c r="G64" s="461"/>
      <c r="H64" s="461"/>
      <c r="I64" s="461"/>
      <c r="J64" s="461"/>
      <c r="K64" s="461"/>
    </row>
    <row r="65" spans="1:11">
      <c r="A65" s="461"/>
      <c r="B65" s="461"/>
      <c r="C65" s="461"/>
      <c r="D65" s="461"/>
      <c r="E65" s="461"/>
      <c r="F65" s="461"/>
      <c r="G65" s="461"/>
      <c r="H65" s="461"/>
      <c r="I65" s="461"/>
      <c r="J65" s="461"/>
      <c r="K65" s="461"/>
    </row>
    <row r="66" spans="1:11">
      <c r="A66" s="461"/>
      <c r="B66" s="461"/>
      <c r="C66" s="461"/>
      <c r="D66" s="461"/>
      <c r="E66" s="461"/>
      <c r="F66" s="461"/>
      <c r="G66" s="461"/>
      <c r="H66" s="461"/>
      <c r="I66" s="461"/>
      <c r="J66" s="461"/>
      <c r="K66" s="461"/>
    </row>
    <row r="67" spans="1:11">
      <c r="A67" s="461"/>
      <c r="B67" s="461"/>
      <c r="C67" s="461"/>
      <c r="D67" s="461"/>
      <c r="E67" s="461"/>
      <c r="F67" s="461"/>
      <c r="G67" s="461"/>
      <c r="H67" s="461"/>
      <c r="I67" s="461"/>
      <c r="J67" s="461"/>
      <c r="K67" s="461"/>
    </row>
    <row r="68" spans="1:11">
      <c r="A68" s="461"/>
      <c r="B68" s="461"/>
      <c r="C68" s="461"/>
      <c r="D68" s="461"/>
      <c r="E68" s="461"/>
      <c r="F68" s="461"/>
      <c r="G68" s="461"/>
      <c r="H68" s="461"/>
      <c r="I68" s="461"/>
      <c r="J68" s="461"/>
      <c r="K68" s="461"/>
    </row>
    <row r="69" spans="1:11">
      <c r="A69" s="461"/>
      <c r="B69" s="461"/>
      <c r="C69" s="461"/>
      <c r="D69" s="461"/>
      <c r="E69" s="461"/>
      <c r="F69" s="461"/>
      <c r="G69" s="461"/>
      <c r="H69" s="461"/>
      <c r="I69" s="461"/>
      <c r="J69" s="461"/>
      <c r="K69" s="461"/>
    </row>
    <row r="70" spans="1:11">
      <c r="A70" s="461"/>
      <c r="B70" s="461"/>
      <c r="C70" s="461"/>
      <c r="D70" s="461"/>
      <c r="E70" s="461"/>
      <c r="F70" s="461"/>
      <c r="G70" s="461"/>
      <c r="H70" s="461"/>
      <c r="I70" s="461"/>
      <c r="J70" s="461"/>
      <c r="K70" s="461"/>
    </row>
    <row r="71" spans="1:11">
      <c r="A71" s="461"/>
      <c r="B71" s="461"/>
      <c r="C71" s="461"/>
      <c r="D71" s="461"/>
      <c r="E71" s="461"/>
      <c r="F71" s="461"/>
      <c r="G71" s="461"/>
      <c r="H71" s="461"/>
      <c r="I71" s="461"/>
      <c r="J71" s="461"/>
      <c r="K71" s="461"/>
    </row>
    <row r="72" spans="1:11">
      <c r="A72" s="461"/>
      <c r="B72" s="461"/>
      <c r="C72" s="461"/>
      <c r="D72" s="461"/>
      <c r="E72" s="461"/>
      <c r="F72" s="461"/>
      <c r="G72" s="461"/>
      <c r="H72" s="461"/>
      <c r="I72" s="461"/>
      <c r="J72" s="461"/>
      <c r="K72" s="461"/>
    </row>
    <row r="73" spans="1:11">
      <c r="A73" s="461"/>
      <c r="B73" s="461"/>
      <c r="C73" s="461"/>
      <c r="D73" s="461"/>
      <c r="E73" s="461"/>
      <c r="F73" s="461"/>
      <c r="G73" s="461"/>
      <c r="H73" s="461"/>
      <c r="I73" s="461"/>
      <c r="J73" s="461"/>
      <c r="K73" s="461"/>
    </row>
    <row r="74" spans="1:11">
      <c r="A74" s="461"/>
      <c r="B74" s="461"/>
      <c r="C74" s="461"/>
      <c r="D74" s="461"/>
      <c r="E74" s="461"/>
      <c r="F74" s="461"/>
      <c r="G74" s="461"/>
      <c r="H74" s="461"/>
      <c r="I74" s="461"/>
      <c r="J74" s="461"/>
      <c r="K74" s="461"/>
    </row>
    <row r="75" spans="1:11">
      <c r="A75" s="461"/>
      <c r="B75" s="461"/>
      <c r="C75" s="461"/>
      <c r="D75" s="461"/>
      <c r="E75" s="461"/>
      <c r="F75" s="461"/>
      <c r="G75" s="461"/>
      <c r="H75" s="461"/>
      <c r="I75" s="461"/>
      <c r="J75" s="461"/>
      <c r="K75" s="461"/>
    </row>
    <row r="76" spans="1:11">
      <c r="A76" s="461"/>
      <c r="B76" s="461"/>
      <c r="C76" s="461"/>
      <c r="D76" s="461"/>
      <c r="E76" s="461"/>
      <c r="F76" s="461"/>
      <c r="G76" s="461"/>
      <c r="H76" s="461"/>
      <c r="I76" s="461"/>
      <c r="J76" s="461"/>
      <c r="K76" s="461"/>
    </row>
    <row r="77" spans="1:11">
      <c r="A77" s="461"/>
      <c r="B77" s="461"/>
      <c r="C77" s="461"/>
      <c r="D77" s="461"/>
      <c r="E77" s="461"/>
      <c r="F77" s="461"/>
      <c r="G77" s="461"/>
      <c r="H77" s="461"/>
      <c r="I77" s="461"/>
      <c r="J77" s="461"/>
      <c r="K77" s="461"/>
    </row>
    <row r="78" spans="1:11">
      <c r="A78" s="461"/>
      <c r="B78" s="461"/>
      <c r="C78" s="461"/>
      <c r="D78" s="461"/>
      <c r="E78" s="461"/>
      <c r="F78" s="461"/>
      <c r="G78" s="461"/>
      <c r="H78" s="461"/>
      <c r="I78" s="461"/>
      <c r="J78" s="461"/>
      <c r="K78" s="461"/>
    </row>
    <row r="79" spans="1:11">
      <c r="A79" s="461"/>
      <c r="B79" s="461"/>
      <c r="C79" s="461"/>
      <c r="D79" s="461"/>
      <c r="E79" s="461"/>
      <c r="F79" s="461"/>
      <c r="G79" s="461"/>
      <c r="H79" s="461"/>
      <c r="I79" s="461"/>
      <c r="J79" s="461"/>
      <c r="K79" s="461"/>
    </row>
    <row r="80" spans="1:11">
      <c r="A80" s="461"/>
      <c r="B80" s="461"/>
      <c r="C80" s="461"/>
      <c r="D80" s="461"/>
      <c r="E80" s="461"/>
      <c r="F80" s="461"/>
      <c r="G80" s="461"/>
      <c r="H80" s="461"/>
      <c r="I80" s="461"/>
      <c r="J80" s="461"/>
      <c r="K80" s="461"/>
    </row>
    <row r="81" spans="1:11">
      <c r="A81" s="461"/>
      <c r="B81" s="461"/>
      <c r="C81" s="461"/>
      <c r="D81" s="461"/>
      <c r="E81" s="461"/>
      <c r="F81" s="461"/>
      <c r="G81" s="461"/>
      <c r="H81" s="461"/>
      <c r="I81" s="461"/>
      <c r="J81" s="461"/>
      <c r="K81" s="461"/>
    </row>
    <row r="82" spans="1:11">
      <c r="A82" s="461"/>
      <c r="B82" s="461"/>
      <c r="C82" s="461"/>
      <c r="D82" s="461"/>
      <c r="E82" s="461"/>
      <c r="F82" s="461"/>
      <c r="G82" s="461"/>
      <c r="H82" s="461"/>
      <c r="I82" s="461"/>
      <c r="J82" s="461"/>
      <c r="K82" s="461"/>
    </row>
    <row r="83" spans="1:11">
      <c r="A83" s="461"/>
      <c r="B83" s="461"/>
      <c r="C83" s="461"/>
      <c r="D83" s="461"/>
      <c r="E83" s="461"/>
      <c r="F83" s="461"/>
      <c r="G83" s="461"/>
      <c r="H83" s="461"/>
      <c r="I83" s="461"/>
      <c r="J83" s="461"/>
      <c r="K83" s="461"/>
    </row>
    <row r="84" spans="1:11">
      <c r="A84" s="461"/>
      <c r="B84" s="461"/>
      <c r="C84" s="461"/>
      <c r="D84" s="461"/>
      <c r="E84" s="461"/>
      <c r="F84" s="461"/>
      <c r="G84" s="461"/>
      <c r="H84" s="461"/>
      <c r="I84" s="461"/>
      <c r="J84" s="461"/>
      <c r="K84" s="461"/>
    </row>
    <row r="85" spans="1:11">
      <c r="A85" s="461"/>
      <c r="B85" s="461"/>
      <c r="C85" s="461"/>
      <c r="D85" s="461"/>
      <c r="E85" s="461"/>
      <c r="F85" s="461"/>
      <c r="G85" s="461"/>
      <c r="H85" s="461"/>
      <c r="I85" s="461"/>
      <c r="J85" s="461"/>
      <c r="K85" s="461"/>
    </row>
    <row r="86" spans="1:11">
      <c r="A86" s="461"/>
      <c r="B86" s="461"/>
      <c r="C86" s="461"/>
      <c r="D86" s="461"/>
      <c r="E86" s="461"/>
      <c r="F86" s="461"/>
      <c r="G86" s="461"/>
      <c r="H86" s="461"/>
      <c r="I86" s="461"/>
      <c r="J86" s="461"/>
      <c r="K86" s="461"/>
    </row>
    <row r="87" spans="1:11">
      <c r="A87" s="461"/>
      <c r="B87" s="461"/>
      <c r="C87" s="461"/>
      <c r="D87" s="461"/>
      <c r="E87" s="461"/>
      <c r="F87" s="461"/>
      <c r="G87" s="461"/>
      <c r="H87" s="461"/>
      <c r="I87" s="461"/>
      <c r="J87" s="461"/>
      <c r="K87" s="461"/>
    </row>
    <row r="88" spans="1:11">
      <c r="A88" s="461"/>
      <c r="B88" s="461"/>
      <c r="C88" s="461"/>
      <c r="D88" s="461"/>
      <c r="E88" s="461"/>
      <c r="F88" s="461"/>
      <c r="G88" s="461"/>
      <c r="H88" s="461"/>
      <c r="I88" s="461"/>
      <c r="J88" s="461"/>
      <c r="K88" s="461"/>
    </row>
    <row r="89" spans="1:11">
      <c r="A89" s="461"/>
      <c r="B89" s="461"/>
      <c r="C89" s="461"/>
      <c r="D89" s="461"/>
      <c r="E89" s="461"/>
      <c r="F89" s="461"/>
      <c r="G89" s="461"/>
      <c r="H89" s="461"/>
      <c r="I89" s="461"/>
      <c r="J89" s="461"/>
      <c r="K89" s="461"/>
    </row>
    <row r="90" spans="1:11">
      <c r="A90" s="461"/>
      <c r="B90" s="461"/>
      <c r="C90" s="461"/>
      <c r="D90" s="461"/>
      <c r="E90" s="461"/>
      <c r="F90" s="461"/>
      <c r="G90" s="461"/>
      <c r="H90" s="461"/>
      <c r="I90" s="461"/>
      <c r="J90" s="461"/>
      <c r="K90" s="461"/>
    </row>
    <row r="91" spans="1:11">
      <c r="A91" s="461"/>
      <c r="B91" s="461"/>
      <c r="C91" s="461"/>
      <c r="D91" s="461"/>
      <c r="E91" s="461"/>
      <c r="F91" s="461"/>
      <c r="G91" s="461"/>
      <c r="H91" s="461"/>
      <c r="I91" s="461"/>
      <c r="J91" s="461"/>
      <c r="K91" s="461"/>
    </row>
    <row r="92" spans="1:11">
      <c r="A92" s="461"/>
      <c r="B92" s="461"/>
      <c r="C92" s="461"/>
      <c r="D92" s="461"/>
      <c r="E92" s="461"/>
      <c r="F92" s="461"/>
      <c r="G92" s="461"/>
      <c r="H92" s="461"/>
      <c r="I92" s="461"/>
      <c r="J92" s="461"/>
      <c r="K92" s="461"/>
    </row>
    <row r="93" spans="1:11">
      <c r="A93" s="461"/>
      <c r="B93" s="461"/>
      <c r="C93" s="461"/>
      <c r="D93" s="461"/>
      <c r="E93" s="461"/>
      <c r="F93" s="461"/>
      <c r="G93" s="461"/>
      <c r="H93" s="461"/>
      <c r="I93" s="461"/>
      <c r="J93" s="461"/>
      <c r="K93" s="461"/>
    </row>
    <row r="94" spans="1:11">
      <c r="A94" s="461"/>
      <c r="B94" s="461"/>
      <c r="C94" s="461"/>
      <c r="D94" s="461"/>
      <c r="E94" s="461"/>
      <c r="F94" s="461"/>
      <c r="G94" s="461"/>
      <c r="H94" s="461"/>
      <c r="I94" s="461"/>
      <c r="J94" s="461"/>
      <c r="K94" s="461"/>
    </row>
    <row r="95" spans="1:11">
      <c r="A95" s="461"/>
      <c r="B95" s="461"/>
      <c r="C95" s="461"/>
      <c r="D95" s="461"/>
      <c r="E95" s="461"/>
      <c r="F95" s="461"/>
      <c r="G95" s="461"/>
      <c r="H95" s="461"/>
      <c r="I95" s="461"/>
      <c r="J95" s="461"/>
      <c r="K95" s="461"/>
    </row>
    <row r="96" spans="1:11">
      <c r="A96" s="461"/>
      <c r="B96" s="461"/>
      <c r="C96" s="461"/>
      <c r="D96" s="461"/>
      <c r="E96" s="461"/>
      <c r="F96" s="461"/>
      <c r="G96" s="461"/>
      <c r="H96" s="461"/>
      <c r="I96" s="461"/>
      <c r="J96" s="461"/>
      <c r="K96" s="461"/>
    </row>
    <row r="97" spans="1:11">
      <c r="A97" s="461"/>
      <c r="B97" s="461"/>
      <c r="C97" s="461"/>
      <c r="D97" s="461"/>
      <c r="E97" s="461"/>
      <c r="F97" s="461"/>
      <c r="G97" s="461"/>
      <c r="H97" s="461"/>
      <c r="I97" s="461"/>
      <c r="J97" s="461"/>
      <c r="K97" s="461"/>
    </row>
    <row r="98" spans="1:11">
      <c r="A98" s="461"/>
      <c r="B98" s="461"/>
      <c r="C98" s="461"/>
      <c r="D98" s="461"/>
      <c r="E98" s="461"/>
      <c r="F98" s="461"/>
      <c r="G98" s="461"/>
      <c r="H98" s="461"/>
      <c r="I98" s="461"/>
      <c r="J98" s="461"/>
      <c r="K98" s="461"/>
    </row>
    <row r="99" spans="1:11">
      <c r="A99" s="461"/>
      <c r="B99" s="461"/>
      <c r="C99" s="461"/>
      <c r="D99" s="461"/>
      <c r="E99" s="461"/>
      <c r="F99" s="461"/>
      <c r="G99" s="461"/>
      <c r="H99" s="461"/>
      <c r="I99" s="461"/>
      <c r="J99" s="461"/>
      <c r="K99" s="461"/>
    </row>
    <row r="100" spans="1:11">
      <c r="A100" s="461"/>
      <c r="B100" s="461"/>
      <c r="C100" s="461"/>
      <c r="D100" s="461"/>
      <c r="E100" s="461"/>
      <c r="F100" s="461"/>
      <c r="G100" s="461"/>
      <c r="H100" s="461"/>
      <c r="I100" s="461"/>
      <c r="J100" s="461"/>
      <c r="K100" s="461"/>
    </row>
    <row r="101" spans="1:11">
      <c r="A101" s="461"/>
      <c r="B101" s="461"/>
      <c r="C101" s="461"/>
      <c r="D101" s="461"/>
      <c r="E101" s="461"/>
      <c r="F101" s="461"/>
      <c r="G101" s="461"/>
      <c r="H101" s="461"/>
      <c r="I101" s="461"/>
      <c r="J101" s="461"/>
      <c r="K101" s="461"/>
    </row>
    <row r="102" spans="1:11">
      <c r="A102" s="461"/>
      <c r="B102" s="461"/>
      <c r="C102" s="461"/>
      <c r="D102" s="461"/>
      <c r="E102" s="461"/>
      <c r="F102" s="461"/>
      <c r="G102" s="461"/>
      <c r="H102" s="461"/>
      <c r="I102" s="461"/>
      <c r="J102" s="461"/>
      <c r="K102" s="461"/>
    </row>
    <row r="103" spans="1:11">
      <c r="A103" s="461"/>
      <c r="B103" s="461"/>
      <c r="C103" s="461"/>
      <c r="D103" s="461"/>
      <c r="E103" s="461"/>
      <c r="F103" s="461"/>
      <c r="G103" s="461"/>
      <c r="H103" s="461"/>
      <c r="I103" s="461"/>
      <c r="J103" s="461"/>
      <c r="K103" s="461"/>
    </row>
    <row r="104" spans="1:11">
      <c r="A104" s="461"/>
      <c r="B104" s="461"/>
      <c r="C104" s="461"/>
      <c r="D104" s="461"/>
      <c r="E104" s="461"/>
      <c r="F104" s="461"/>
      <c r="G104" s="461"/>
      <c r="H104" s="461"/>
      <c r="I104" s="461"/>
      <c r="J104" s="461"/>
      <c r="K104" s="461"/>
    </row>
    <row r="105" spans="1:11">
      <c r="A105" s="461"/>
      <c r="B105" s="461"/>
      <c r="C105" s="461"/>
      <c r="D105" s="461"/>
      <c r="E105" s="461"/>
      <c r="F105" s="461"/>
      <c r="G105" s="461"/>
      <c r="H105" s="461"/>
      <c r="I105" s="461"/>
      <c r="J105" s="461"/>
      <c r="K105" s="461"/>
    </row>
    <row r="106" spans="1:11">
      <c r="A106" s="461"/>
      <c r="B106" s="461"/>
      <c r="C106" s="461"/>
      <c r="D106" s="461"/>
      <c r="E106" s="461"/>
      <c r="F106" s="461"/>
      <c r="G106" s="461"/>
      <c r="H106" s="461"/>
      <c r="I106" s="461"/>
      <c r="J106" s="461"/>
      <c r="K106" s="461"/>
    </row>
    <row r="107" spans="1:11">
      <c r="A107" s="461"/>
      <c r="B107" s="461"/>
      <c r="C107" s="461"/>
      <c r="D107" s="461"/>
      <c r="E107" s="461"/>
      <c r="F107" s="461"/>
      <c r="G107" s="461"/>
      <c r="H107" s="461"/>
      <c r="I107" s="461"/>
      <c r="J107" s="461"/>
      <c r="K107" s="461"/>
    </row>
    <row r="108" spans="1:11">
      <c r="A108" s="461"/>
      <c r="B108" s="461"/>
      <c r="C108" s="461"/>
      <c r="D108" s="461"/>
      <c r="E108" s="461"/>
      <c r="F108" s="461"/>
      <c r="G108" s="461"/>
      <c r="H108" s="461"/>
      <c r="I108" s="461"/>
      <c r="J108" s="461"/>
      <c r="K108" s="461"/>
    </row>
    <row r="109" spans="1:11">
      <c r="A109" s="461"/>
      <c r="B109" s="461"/>
      <c r="C109" s="461"/>
      <c r="D109" s="461"/>
      <c r="E109" s="461"/>
      <c r="F109" s="461"/>
      <c r="G109" s="461"/>
      <c r="H109" s="461"/>
      <c r="I109" s="461"/>
      <c r="J109" s="461"/>
      <c r="K109" s="461"/>
    </row>
    <row r="110" spans="1:11">
      <c r="A110" s="461"/>
      <c r="B110" s="461"/>
      <c r="C110" s="461"/>
      <c r="D110" s="461"/>
      <c r="E110" s="461"/>
      <c r="F110" s="461"/>
      <c r="G110" s="461"/>
      <c r="H110" s="461"/>
      <c r="I110" s="461"/>
      <c r="J110" s="461"/>
      <c r="K110" s="461"/>
    </row>
    <row r="111" spans="1:11">
      <c r="A111" s="461"/>
      <c r="B111" s="461"/>
      <c r="C111" s="461"/>
      <c r="D111" s="461"/>
      <c r="E111" s="461"/>
      <c r="F111" s="461"/>
      <c r="G111" s="461"/>
      <c r="H111" s="461"/>
      <c r="I111" s="461"/>
      <c r="J111" s="461"/>
      <c r="K111" s="461"/>
    </row>
    <row r="112" spans="1:11">
      <c r="A112" s="461"/>
      <c r="B112" s="461"/>
      <c r="C112" s="461"/>
      <c r="D112" s="461"/>
      <c r="E112" s="461"/>
      <c r="F112" s="461"/>
      <c r="G112" s="461"/>
      <c r="H112" s="461"/>
      <c r="I112" s="461"/>
      <c r="J112" s="461"/>
      <c r="K112" s="461"/>
    </row>
    <row r="113" spans="1:11">
      <c r="A113" s="461"/>
      <c r="B113" s="461"/>
      <c r="C113" s="461"/>
      <c r="D113" s="461"/>
      <c r="E113" s="461"/>
      <c r="F113" s="461"/>
      <c r="G113" s="461"/>
      <c r="H113" s="461"/>
      <c r="I113" s="461"/>
      <c r="J113" s="461"/>
      <c r="K113" s="461"/>
    </row>
    <row r="114" spans="1:11">
      <c r="A114" s="461"/>
      <c r="B114" s="461"/>
      <c r="C114" s="461"/>
      <c r="D114" s="461"/>
      <c r="E114" s="461"/>
      <c r="F114" s="461"/>
      <c r="G114" s="461"/>
      <c r="H114" s="461"/>
      <c r="I114" s="461"/>
      <c r="J114" s="461"/>
      <c r="K114" s="461"/>
    </row>
    <row r="115" spans="1:11">
      <c r="A115" s="461"/>
      <c r="B115" s="461"/>
      <c r="C115" s="461"/>
      <c r="D115" s="461"/>
      <c r="E115" s="461"/>
      <c r="F115" s="461"/>
      <c r="G115" s="461"/>
      <c r="H115" s="461"/>
      <c r="I115" s="461"/>
      <c r="J115" s="461"/>
      <c r="K115" s="461"/>
    </row>
    <row r="116" spans="1:11">
      <c r="A116" s="461"/>
      <c r="B116" s="461"/>
      <c r="C116" s="461"/>
      <c r="D116" s="461"/>
      <c r="E116" s="461"/>
      <c r="F116" s="461"/>
      <c r="G116" s="461"/>
      <c r="H116" s="461"/>
      <c r="I116" s="461"/>
      <c r="J116" s="461"/>
      <c r="K116" s="461"/>
    </row>
    <row r="117" spans="1:11">
      <c r="A117" s="461"/>
      <c r="B117" s="461"/>
      <c r="C117" s="461"/>
      <c r="D117" s="461"/>
      <c r="E117" s="461"/>
      <c r="F117" s="461"/>
      <c r="G117" s="461"/>
      <c r="H117" s="461"/>
      <c r="I117" s="461"/>
      <c r="J117" s="461"/>
      <c r="K117" s="461"/>
    </row>
    <row r="118" spans="1:11">
      <c r="A118" s="461"/>
      <c r="B118" s="461"/>
      <c r="C118" s="461"/>
      <c r="D118" s="461"/>
      <c r="E118" s="461"/>
      <c r="F118" s="461"/>
      <c r="G118" s="461"/>
      <c r="H118" s="461"/>
      <c r="I118" s="461"/>
      <c r="J118" s="461"/>
      <c r="K118" s="461"/>
    </row>
    <row r="119" spans="1:11">
      <c r="A119" s="461"/>
      <c r="B119" s="461"/>
      <c r="C119" s="461"/>
      <c r="D119" s="461"/>
      <c r="E119" s="461"/>
      <c r="F119" s="461"/>
      <c r="G119" s="461"/>
      <c r="H119" s="461"/>
      <c r="I119" s="461"/>
      <c r="J119" s="461"/>
      <c r="K119" s="461"/>
    </row>
    <row r="120" spans="1:11">
      <c r="A120" s="461"/>
      <c r="B120" s="461"/>
      <c r="C120" s="461"/>
      <c r="D120" s="461"/>
      <c r="E120" s="461"/>
      <c r="F120" s="461"/>
      <c r="G120" s="461"/>
      <c r="H120" s="461"/>
      <c r="I120" s="461"/>
      <c r="J120" s="461"/>
      <c r="K120" s="461"/>
    </row>
    <row r="121" spans="1:11">
      <c r="A121" s="461"/>
      <c r="B121" s="461"/>
      <c r="C121" s="461"/>
      <c r="D121" s="461"/>
      <c r="E121" s="461"/>
      <c r="F121" s="461"/>
      <c r="G121" s="461"/>
      <c r="H121" s="461"/>
      <c r="I121" s="461"/>
      <c r="J121" s="461"/>
      <c r="K121" s="461"/>
    </row>
    <row r="122" spans="1:11">
      <c r="A122" s="461"/>
      <c r="B122" s="461"/>
      <c r="C122" s="461"/>
      <c r="D122" s="461"/>
      <c r="E122" s="461"/>
      <c r="F122" s="461"/>
      <c r="G122" s="461"/>
      <c r="H122" s="461"/>
      <c r="I122" s="461"/>
      <c r="J122" s="461"/>
      <c r="K122" s="461"/>
    </row>
    <row r="123" spans="1:11">
      <c r="A123" s="461"/>
      <c r="B123" s="461"/>
      <c r="C123" s="461"/>
      <c r="D123" s="461"/>
      <c r="E123" s="461"/>
      <c r="F123" s="461"/>
      <c r="G123" s="461"/>
      <c r="H123" s="461"/>
      <c r="I123" s="461"/>
      <c r="J123" s="461"/>
      <c r="K123" s="461"/>
    </row>
    <row r="124" spans="1:11">
      <c r="A124" s="461"/>
      <c r="B124" s="461"/>
      <c r="C124" s="461"/>
      <c r="D124" s="461"/>
      <c r="E124" s="461"/>
      <c r="F124" s="461"/>
      <c r="G124" s="461"/>
      <c r="H124" s="461"/>
      <c r="I124" s="461"/>
      <c r="J124" s="461"/>
      <c r="K124" s="461"/>
    </row>
    <row r="125" spans="1:11">
      <c r="A125" s="461"/>
      <c r="B125" s="461"/>
      <c r="C125" s="461"/>
      <c r="D125" s="461"/>
      <c r="E125" s="461"/>
      <c r="F125" s="461"/>
      <c r="G125" s="461"/>
      <c r="H125" s="461"/>
      <c r="I125" s="461"/>
      <c r="J125" s="461"/>
      <c r="K125" s="461"/>
    </row>
    <row r="126" spans="1:11">
      <c r="A126" s="461"/>
      <c r="B126" s="461"/>
      <c r="C126" s="461"/>
      <c r="D126" s="461"/>
      <c r="E126" s="461"/>
      <c r="F126" s="461"/>
      <c r="G126" s="461"/>
      <c r="H126" s="461"/>
      <c r="I126" s="461"/>
      <c r="J126" s="461"/>
      <c r="K126" s="461"/>
    </row>
  </sheetData>
  <mergeCells count="4">
    <mergeCell ref="A1:G1"/>
    <mergeCell ref="A2:G2"/>
    <mergeCell ref="A51:L52"/>
    <mergeCell ref="B56:F57"/>
  </mergeCells>
  <dataValidations count="1">
    <dataValidation type="list" allowBlank="1" showInputMessage="1" showErrorMessage="1" sqref="B6:G6">
      <formula1>"CGAAP, MIFRS, USGAAP, ASPE"</formula1>
    </dataValidation>
  </dataValidations>
  <pageMargins left="0.70866141732283472" right="0.70866141732283472" top="0.74803149606299213" bottom="0.74803149606299213" header="0.31496062992125984" footer="0.31496062992125984"/>
  <pageSetup scale="70" orientation="landscape" verticalDpi="599" r:id="rId1"/>
</worksheet>
</file>

<file path=xl/worksheets/sheet6.xml><?xml version="1.0" encoding="utf-8"?>
<worksheet xmlns="http://schemas.openxmlformats.org/spreadsheetml/2006/main" xmlns:r="http://schemas.openxmlformats.org/officeDocument/2006/relationships">
  <sheetPr>
    <pageSetUpPr fitToPage="1"/>
  </sheetPr>
  <dimension ref="A1:P62"/>
  <sheetViews>
    <sheetView zoomScaleNormal="100" workbookViewId="0">
      <selection activeCell="O15" sqref="O15"/>
    </sheetView>
  </sheetViews>
  <sheetFormatPr defaultRowHeight="13.2"/>
  <cols>
    <col min="1" max="1" width="6.44140625" style="117" customWidth="1"/>
    <col min="2" max="2" width="5.5546875" style="117" customWidth="1"/>
    <col min="3" max="3" width="16.5546875" style="117" customWidth="1"/>
    <col min="4" max="4" width="3" style="117" customWidth="1"/>
    <col min="5" max="5" width="11.109375" style="117" customWidth="1"/>
    <col min="6" max="6" width="1.44140625" style="117" customWidth="1"/>
    <col min="7" max="7" width="3.33203125" style="117" customWidth="1"/>
    <col min="8" max="8" width="1" style="117" customWidth="1"/>
    <col min="9" max="9" width="13.6640625" style="117" customWidth="1"/>
    <col min="10" max="10" width="3.33203125" style="117" customWidth="1"/>
    <col min="11" max="11" width="12.88671875" style="117" customWidth="1"/>
    <col min="12" max="12" width="1.44140625" style="117" customWidth="1"/>
    <col min="13" max="13" width="3.5546875" style="117" customWidth="1"/>
    <col min="14" max="14" width="1.6640625" style="117" customWidth="1"/>
    <col min="15" max="15" width="13.5546875" style="117" customWidth="1"/>
    <col min="16" max="16" width="2.109375" style="117" customWidth="1"/>
    <col min="17" max="17" width="8.88671875" style="117"/>
    <col min="18" max="18" width="10" style="117" bestFit="1" customWidth="1"/>
    <col min="19" max="255" width="8.88671875" style="117"/>
    <col min="256" max="256" width="2.88671875" style="117" customWidth="1"/>
    <col min="257" max="257" width="6.44140625" style="117" customWidth="1"/>
    <col min="258" max="258" width="3.88671875" style="117" customWidth="1"/>
    <col min="259" max="259" width="16.5546875" style="117" customWidth="1"/>
    <col min="260" max="260" width="3" style="117" customWidth="1"/>
    <col min="261" max="261" width="11.109375" style="117" customWidth="1"/>
    <col min="262" max="262" width="1.44140625" style="117" customWidth="1"/>
    <col min="263" max="263" width="3.44140625" style="117" customWidth="1"/>
    <col min="264" max="264" width="1.44140625" style="117" customWidth="1"/>
    <col min="265" max="265" width="12.5546875" style="117" customWidth="1"/>
    <col min="266" max="266" width="3.33203125" style="117" customWidth="1"/>
    <col min="267" max="267" width="12.88671875" style="117" customWidth="1"/>
    <col min="268" max="268" width="1.44140625" style="117" customWidth="1"/>
    <col min="269" max="269" width="3.5546875" style="117" customWidth="1"/>
    <col min="270" max="270" width="1.6640625" style="117" customWidth="1"/>
    <col min="271" max="271" width="14" style="117" customWidth="1"/>
    <col min="272" max="272" width="2.109375" style="117" customWidth="1"/>
    <col min="273" max="511" width="8.88671875" style="117"/>
    <col min="512" max="512" width="2.88671875" style="117" customWidth="1"/>
    <col min="513" max="513" width="6.44140625" style="117" customWidth="1"/>
    <col min="514" max="514" width="3.88671875" style="117" customWidth="1"/>
    <col min="515" max="515" width="16.5546875" style="117" customWidth="1"/>
    <col min="516" max="516" width="3" style="117" customWidth="1"/>
    <col min="517" max="517" width="11.109375" style="117" customWidth="1"/>
    <col min="518" max="518" width="1.44140625" style="117" customWidth="1"/>
    <col min="519" max="519" width="3.44140625" style="117" customWidth="1"/>
    <col min="520" max="520" width="1.44140625" style="117" customWidth="1"/>
    <col min="521" max="521" width="12.5546875" style="117" customWidth="1"/>
    <col min="522" max="522" width="3.33203125" style="117" customWidth="1"/>
    <col min="523" max="523" width="12.88671875" style="117" customWidth="1"/>
    <col min="524" max="524" width="1.44140625" style="117" customWidth="1"/>
    <col min="525" max="525" width="3.5546875" style="117" customWidth="1"/>
    <col min="526" max="526" width="1.6640625" style="117" customWidth="1"/>
    <col min="527" max="527" width="14" style="117" customWidth="1"/>
    <col min="528" max="528" width="2.109375" style="117" customWidth="1"/>
    <col min="529" max="767" width="8.88671875" style="117"/>
    <col min="768" max="768" width="2.88671875" style="117" customWidth="1"/>
    <col min="769" max="769" width="6.44140625" style="117" customWidth="1"/>
    <col min="770" max="770" width="3.88671875" style="117" customWidth="1"/>
    <col min="771" max="771" width="16.5546875" style="117" customWidth="1"/>
    <col min="772" max="772" width="3" style="117" customWidth="1"/>
    <col min="773" max="773" width="11.109375" style="117" customWidth="1"/>
    <col min="774" max="774" width="1.44140625" style="117" customWidth="1"/>
    <col min="775" max="775" width="3.44140625" style="117" customWidth="1"/>
    <col min="776" max="776" width="1.44140625" style="117" customWidth="1"/>
    <col min="777" max="777" width="12.5546875" style="117" customWidth="1"/>
    <col min="778" max="778" width="3.33203125" style="117" customWidth="1"/>
    <col min="779" max="779" width="12.88671875" style="117" customWidth="1"/>
    <col min="780" max="780" width="1.44140625" style="117" customWidth="1"/>
    <col min="781" max="781" width="3.5546875" style="117" customWidth="1"/>
    <col min="782" max="782" width="1.6640625" style="117" customWidth="1"/>
    <col min="783" max="783" width="14" style="117" customWidth="1"/>
    <col min="784" max="784" width="2.109375" style="117" customWidth="1"/>
    <col min="785" max="1023" width="8.88671875" style="117"/>
    <col min="1024" max="1024" width="2.88671875" style="117" customWidth="1"/>
    <col min="1025" max="1025" width="6.44140625" style="117" customWidth="1"/>
    <col min="1026" max="1026" width="3.88671875" style="117" customWidth="1"/>
    <col min="1027" max="1027" width="16.5546875" style="117" customWidth="1"/>
    <col min="1028" max="1028" width="3" style="117" customWidth="1"/>
    <col min="1029" max="1029" width="11.109375" style="117" customWidth="1"/>
    <col min="1030" max="1030" width="1.44140625" style="117" customWidth="1"/>
    <col min="1031" max="1031" width="3.44140625" style="117" customWidth="1"/>
    <col min="1032" max="1032" width="1.44140625" style="117" customWidth="1"/>
    <col min="1033" max="1033" width="12.5546875" style="117" customWidth="1"/>
    <col min="1034" max="1034" width="3.33203125" style="117" customWidth="1"/>
    <col min="1035" max="1035" width="12.88671875" style="117" customWidth="1"/>
    <col min="1036" max="1036" width="1.44140625" style="117" customWidth="1"/>
    <col min="1037" max="1037" width="3.5546875" style="117" customWidth="1"/>
    <col min="1038" max="1038" width="1.6640625" style="117" customWidth="1"/>
    <col min="1039" max="1039" width="14" style="117" customWidth="1"/>
    <col min="1040" max="1040" width="2.109375" style="117" customWidth="1"/>
    <col min="1041" max="1279" width="8.88671875" style="117"/>
    <col min="1280" max="1280" width="2.88671875" style="117" customWidth="1"/>
    <col min="1281" max="1281" width="6.44140625" style="117" customWidth="1"/>
    <col min="1282" max="1282" width="3.88671875" style="117" customWidth="1"/>
    <col min="1283" max="1283" width="16.5546875" style="117" customWidth="1"/>
    <col min="1284" max="1284" width="3" style="117" customWidth="1"/>
    <col min="1285" max="1285" width="11.109375" style="117" customWidth="1"/>
    <col min="1286" max="1286" width="1.44140625" style="117" customWidth="1"/>
    <col min="1287" max="1287" width="3.44140625" style="117" customWidth="1"/>
    <col min="1288" max="1288" width="1.44140625" style="117" customWidth="1"/>
    <col min="1289" max="1289" width="12.5546875" style="117" customWidth="1"/>
    <col min="1290" max="1290" width="3.33203125" style="117" customWidth="1"/>
    <col min="1291" max="1291" width="12.88671875" style="117" customWidth="1"/>
    <col min="1292" max="1292" width="1.44140625" style="117" customWidth="1"/>
    <col min="1293" max="1293" width="3.5546875" style="117" customWidth="1"/>
    <col min="1294" max="1294" width="1.6640625" style="117" customWidth="1"/>
    <col min="1295" max="1295" width="14" style="117" customWidth="1"/>
    <col min="1296" max="1296" width="2.109375" style="117" customWidth="1"/>
    <col min="1297" max="1535" width="8.88671875" style="117"/>
    <col min="1536" max="1536" width="2.88671875" style="117" customWidth="1"/>
    <col min="1537" max="1537" width="6.44140625" style="117" customWidth="1"/>
    <col min="1538" max="1538" width="3.88671875" style="117" customWidth="1"/>
    <col min="1539" max="1539" width="16.5546875" style="117" customWidth="1"/>
    <col min="1540" max="1540" width="3" style="117" customWidth="1"/>
    <col min="1541" max="1541" width="11.109375" style="117" customWidth="1"/>
    <col min="1542" max="1542" width="1.44140625" style="117" customWidth="1"/>
    <col min="1543" max="1543" width="3.44140625" style="117" customWidth="1"/>
    <col min="1544" max="1544" width="1.44140625" style="117" customWidth="1"/>
    <col min="1545" max="1545" width="12.5546875" style="117" customWidth="1"/>
    <col min="1546" max="1546" width="3.33203125" style="117" customWidth="1"/>
    <col min="1547" max="1547" width="12.88671875" style="117" customWidth="1"/>
    <col min="1548" max="1548" width="1.44140625" style="117" customWidth="1"/>
    <col min="1549" max="1549" width="3.5546875" style="117" customWidth="1"/>
    <col min="1550" max="1550" width="1.6640625" style="117" customWidth="1"/>
    <col min="1551" max="1551" width="14" style="117" customWidth="1"/>
    <col min="1552" max="1552" width="2.109375" style="117" customWidth="1"/>
    <col min="1553" max="1791" width="8.88671875" style="117"/>
    <col min="1792" max="1792" width="2.88671875" style="117" customWidth="1"/>
    <col min="1793" max="1793" width="6.44140625" style="117" customWidth="1"/>
    <col min="1794" max="1794" width="3.88671875" style="117" customWidth="1"/>
    <col min="1795" max="1795" width="16.5546875" style="117" customWidth="1"/>
    <col min="1796" max="1796" width="3" style="117" customWidth="1"/>
    <col min="1797" max="1797" width="11.109375" style="117" customWidth="1"/>
    <col min="1798" max="1798" width="1.44140625" style="117" customWidth="1"/>
    <col min="1799" max="1799" width="3.44140625" style="117" customWidth="1"/>
    <col min="1800" max="1800" width="1.44140625" style="117" customWidth="1"/>
    <col min="1801" max="1801" width="12.5546875" style="117" customWidth="1"/>
    <col min="1802" max="1802" width="3.33203125" style="117" customWidth="1"/>
    <col min="1803" max="1803" width="12.88671875" style="117" customWidth="1"/>
    <col min="1804" max="1804" width="1.44140625" style="117" customWidth="1"/>
    <col min="1805" max="1805" width="3.5546875" style="117" customWidth="1"/>
    <col min="1806" max="1806" width="1.6640625" style="117" customWidth="1"/>
    <col min="1807" max="1807" width="14" style="117" customWidth="1"/>
    <col min="1808" max="1808" width="2.109375" style="117" customWidth="1"/>
    <col min="1809" max="2047" width="8.88671875" style="117"/>
    <col min="2048" max="2048" width="2.88671875" style="117" customWidth="1"/>
    <col min="2049" max="2049" width="6.44140625" style="117" customWidth="1"/>
    <col min="2050" max="2050" width="3.88671875" style="117" customWidth="1"/>
    <col min="2051" max="2051" width="16.5546875" style="117" customWidth="1"/>
    <col min="2052" max="2052" width="3" style="117" customWidth="1"/>
    <col min="2053" max="2053" width="11.109375" style="117" customWidth="1"/>
    <col min="2054" max="2054" width="1.44140625" style="117" customWidth="1"/>
    <col min="2055" max="2055" width="3.44140625" style="117" customWidth="1"/>
    <col min="2056" max="2056" width="1.44140625" style="117" customWidth="1"/>
    <col min="2057" max="2057" width="12.5546875" style="117" customWidth="1"/>
    <col min="2058" max="2058" width="3.33203125" style="117" customWidth="1"/>
    <col min="2059" max="2059" width="12.88671875" style="117" customWidth="1"/>
    <col min="2060" max="2060" width="1.44140625" style="117" customWidth="1"/>
    <col min="2061" max="2061" width="3.5546875" style="117" customWidth="1"/>
    <col min="2062" max="2062" width="1.6640625" style="117" customWidth="1"/>
    <col min="2063" max="2063" width="14" style="117" customWidth="1"/>
    <col min="2064" max="2064" width="2.109375" style="117" customWidth="1"/>
    <col min="2065" max="2303" width="8.88671875" style="117"/>
    <col min="2304" max="2304" width="2.88671875" style="117" customWidth="1"/>
    <col min="2305" max="2305" width="6.44140625" style="117" customWidth="1"/>
    <col min="2306" max="2306" width="3.88671875" style="117" customWidth="1"/>
    <col min="2307" max="2307" width="16.5546875" style="117" customWidth="1"/>
    <col min="2308" max="2308" width="3" style="117" customWidth="1"/>
    <col min="2309" max="2309" width="11.109375" style="117" customWidth="1"/>
    <col min="2310" max="2310" width="1.44140625" style="117" customWidth="1"/>
    <col min="2311" max="2311" width="3.44140625" style="117" customWidth="1"/>
    <col min="2312" max="2312" width="1.44140625" style="117" customWidth="1"/>
    <col min="2313" max="2313" width="12.5546875" style="117" customWidth="1"/>
    <col min="2314" max="2314" width="3.33203125" style="117" customWidth="1"/>
    <col min="2315" max="2315" width="12.88671875" style="117" customWidth="1"/>
    <col min="2316" max="2316" width="1.44140625" style="117" customWidth="1"/>
    <col min="2317" max="2317" width="3.5546875" style="117" customWidth="1"/>
    <col min="2318" max="2318" width="1.6640625" style="117" customWidth="1"/>
    <col min="2319" max="2319" width="14" style="117" customWidth="1"/>
    <col min="2320" max="2320" width="2.109375" style="117" customWidth="1"/>
    <col min="2321" max="2559" width="8.88671875" style="117"/>
    <col min="2560" max="2560" width="2.88671875" style="117" customWidth="1"/>
    <col min="2561" max="2561" width="6.44140625" style="117" customWidth="1"/>
    <col min="2562" max="2562" width="3.88671875" style="117" customWidth="1"/>
    <col min="2563" max="2563" width="16.5546875" style="117" customWidth="1"/>
    <col min="2564" max="2564" width="3" style="117" customWidth="1"/>
    <col min="2565" max="2565" width="11.109375" style="117" customWidth="1"/>
    <col min="2566" max="2566" width="1.44140625" style="117" customWidth="1"/>
    <col min="2567" max="2567" width="3.44140625" style="117" customWidth="1"/>
    <col min="2568" max="2568" width="1.44140625" style="117" customWidth="1"/>
    <col min="2569" max="2569" width="12.5546875" style="117" customWidth="1"/>
    <col min="2570" max="2570" width="3.33203125" style="117" customWidth="1"/>
    <col min="2571" max="2571" width="12.88671875" style="117" customWidth="1"/>
    <col min="2572" max="2572" width="1.44140625" style="117" customWidth="1"/>
    <col min="2573" max="2573" width="3.5546875" style="117" customWidth="1"/>
    <col min="2574" max="2574" width="1.6640625" style="117" customWidth="1"/>
    <col min="2575" max="2575" width="14" style="117" customWidth="1"/>
    <col min="2576" max="2576" width="2.109375" style="117" customWidth="1"/>
    <col min="2577" max="2815" width="8.88671875" style="117"/>
    <col min="2816" max="2816" width="2.88671875" style="117" customWidth="1"/>
    <col min="2817" max="2817" width="6.44140625" style="117" customWidth="1"/>
    <col min="2818" max="2818" width="3.88671875" style="117" customWidth="1"/>
    <col min="2819" max="2819" width="16.5546875" style="117" customWidth="1"/>
    <col min="2820" max="2820" width="3" style="117" customWidth="1"/>
    <col min="2821" max="2821" width="11.109375" style="117" customWidth="1"/>
    <col min="2822" max="2822" width="1.44140625" style="117" customWidth="1"/>
    <col min="2823" max="2823" width="3.44140625" style="117" customWidth="1"/>
    <col min="2824" max="2824" width="1.44140625" style="117" customWidth="1"/>
    <col min="2825" max="2825" width="12.5546875" style="117" customWidth="1"/>
    <col min="2826" max="2826" width="3.33203125" style="117" customWidth="1"/>
    <col min="2827" max="2827" width="12.88671875" style="117" customWidth="1"/>
    <col min="2828" max="2828" width="1.44140625" style="117" customWidth="1"/>
    <col min="2829" max="2829" width="3.5546875" style="117" customWidth="1"/>
    <col min="2830" max="2830" width="1.6640625" style="117" customWidth="1"/>
    <col min="2831" max="2831" width="14" style="117" customWidth="1"/>
    <col min="2832" max="2832" width="2.109375" style="117" customWidth="1"/>
    <col min="2833" max="3071" width="8.88671875" style="117"/>
    <col min="3072" max="3072" width="2.88671875" style="117" customWidth="1"/>
    <col min="3073" max="3073" width="6.44140625" style="117" customWidth="1"/>
    <col min="3074" max="3074" width="3.88671875" style="117" customWidth="1"/>
    <col min="3075" max="3075" width="16.5546875" style="117" customWidth="1"/>
    <col min="3076" max="3076" width="3" style="117" customWidth="1"/>
    <col min="3077" max="3077" width="11.109375" style="117" customWidth="1"/>
    <col min="3078" max="3078" width="1.44140625" style="117" customWidth="1"/>
    <col min="3079" max="3079" width="3.44140625" style="117" customWidth="1"/>
    <col min="3080" max="3080" width="1.44140625" style="117" customWidth="1"/>
    <col min="3081" max="3081" width="12.5546875" style="117" customWidth="1"/>
    <col min="3082" max="3082" width="3.33203125" style="117" customWidth="1"/>
    <col min="3083" max="3083" width="12.88671875" style="117" customWidth="1"/>
    <col min="3084" max="3084" width="1.44140625" style="117" customWidth="1"/>
    <col min="3085" max="3085" width="3.5546875" style="117" customWidth="1"/>
    <col min="3086" max="3086" width="1.6640625" style="117" customWidth="1"/>
    <col min="3087" max="3087" width="14" style="117" customWidth="1"/>
    <col min="3088" max="3088" width="2.109375" style="117" customWidth="1"/>
    <col min="3089" max="3327" width="8.88671875" style="117"/>
    <col min="3328" max="3328" width="2.88671875" style="117" customWidth="1"/>
    <col min="3329" max="3329" width="6.44140625" style="117" customWidth="1"/>
    <col min="3330" max="3330" width="3.88671875" style="117" customWidth="1"/>
    <col min="3331" max="3331" width="16.5546875" style="117" customWidth="1"/>
    <col min="3332" max="3332" width="3" style="117" customWidth="1"/>
    <col min="3333" max="3333" width="11.109375" style="117" customWidth="1"/>
    <col min="3334" max="3334" width="1.44140625" style="117" customWidth="1"/>
    <col min="3335" max="3335" width="3.44140625" style="117" customWidth="1"/>
    <col min="3336" max="3336" width="1.44140625" style="117" customWidth="1"/>
    <col min="3337" max="3337" width="12.5546875" style="117" customWidth="1"/>
    <col min="3338" max="3338" width="3.33203125" style="117" customWidth="1"/>
    <col min="3339" max="3339" width="12.88671875" style="117" customWidth="1"/>
    <col min="3340" max="3340" width="1.44140625" style="117" customWidth="1"/>
    <col min="3341" max="3341" width="3.5546875" style="117" customWidth="1"/>
    <col min="3342" max="3342" width="1.6640625" style="117" customWidth="1"/>
    <col min="3343" max="3343" width="14" style="117" customWidth="1"/>
    <col min="3344" max="3344" width="2.109375" style="117" customWidth="1"/>
    <col min="3345" max="3583" width="8.88671875" style="117"/>
    <col min="3584" max="3584" width="2.88671875" style="117" customWidth="1"/>
    <col min="3585" max="3585" width="6.44140625" style="117" customWidth="1"/>
    <col min="3586" max="3586" width="3.88671875" style="117" customWidth="1"/>
    <col min="3587" max="3587" width="16.5546875" style="117" customWidth="1"/>
    <col min="3588" max="3588" width="3" style="117" customWidth="1"/>
    <col min="3589" max="3589" width="11.109375" style="117" customWidth="1"/>
    <col min="3590" max="3590" width="1.44140625" style="117" customWidth="1"/>
    <col min="3591" max="3591" width="3.44140625" style="117" customWidth="1"/>
    <col min="3592" max="3592" width="1.44140625" style="117" customWidth="1"/>
    <col min="3593" max="3593" width="12.5546875" style="117" customWidth="1"/>
    <col min="3594" max="3594" width="3.33203125" style="117" customWidth="1"/>
    <col min="3595" max="3595" width="12.88671875" style="117" customWidth="1"/>
    <col min="3596" max="3596" width="1.44140625" style="117" customWidth="1"/>
    <col min="3597" max="3597" width="3.5546875" style="117" customWidth="1"/>
    <col min="3598" max="3598" width="1.6640625" style="117" customWidth="1"/>
    <col min="3599" max="3599" width="14" style="117" customWidth="1"/>
    <col min="3600" max="3600" width="2.109375" style="117" customWidth="1"/>
    <col min="3601" max="3839" width="8.88671875" style="117"/>
    <col min="3840" max="3840" width="2.88671875" style="117" customWidth="1"/>
    <col min="3841" max="3841" width="6.44140625" style="117" customWidth="1"/>
    <col min="3842" max="3842" width="3.88671875" style="117" customWidth="1"/>
    <col min="3843" max="3843" width="16.5546875" style="117" customWidth="1"/>
    <col min="3844" max="3844" width="3" style="117" customWidth="1"/>
    <col min="3845" max="3845" width="11.109375" style="117" customWidth="1"/>
    <col min="3846" max="3846" width="1.44140625" style="117" customWidth="1"/>
    <col min="3847" max="3847" width="3.44140625" style="117" customWidth="1"/>
    <col min="3848" max="3848" width="1.44140625" style="117" customWidth="1"/>
    <col min="3849" max="3849" width="12.5546875" style="117" customWidth="1"/>
    <col min="3850" max="3850" width="3.33203125" style="117" customWidth="1"/>
    <col min="3851" max="3851" width="12.88671875" style="117" customWidth="1"/>
    <col min="3852" max="3852" width="1.44140625" style="117" customWidth="1"/>
    <col min="3853" max="3853" width="3.5546875" style="117" customWidth="1"/>
    <col min="3854" max="3854" width="1.6640625" style="117" customWidth="1"/>
    <col min="3855" max="3855" width="14" style="117" customWidth="1"/>
    <col min="3856" max="3856" width="2.109375" style="117" customWidth="1"/>
    <col min="3857" max="4095" width="8.88671875" style="117"/>
    <col min="4096" max="4096" width="2.88671875" style="117" customWidth="1"/>
    <col min="4097" max="4097" width="6.44140625" style="117" customWidth="1"/>
    <col min="4098" max="4098" width="3.88671875" style="117" customWidth="1"/>
    <col min="4099" max="4099" width="16.5546875" style="117" customWidth="1"/>
    <col min="4100" max="4100" width="3" style="117" customWidth="1"/>
    <col min="4101" max="4101" width="11.109375" style="117" customWidth="1"/>
    <col min="4102" max="4102" width="1.44140625" style="117" customWidth="1"/>
    <col min="4103" max="4103" width="3.44140625" style="117" customWidth="1"/>
    <col min="4104" max="4104" width="1.44140625" style="117" customWidth="1"/>
    <col min="4105" max="4105" width="12.5546875" style="117" customWidth="1"/>
    <col min="4106" max="4106" width="3.33203125" style="117" customWidth="1"/>
    <col min="4107" max="4107" width="12.88671875" style="117" customWidth="1"/>
    <col min="4108" max="4108" width="1.44140625" style="117" customWidth="1"/>
    <col min="4109" max="4109" width="3.5546875" style="117" customWidth="1"/>
    <col min="4110" max="4110" width="1.6640625" style="117" customWidth="1"/>
    <col min="4111" max="4111" width="14" style="117" customWidth="1"/>
    <col min="4112" max="4112" width="2.109375" style="117" customWidth="1"/>
    <col min="4113" max="4351" width="8.88671875" style="117"/>
    <col min="4352" max="4352" width="2.88671875" style="117" customWidth="1"/>
    <col min="4353" max="4353" width="6.44140625" style="117" customWidth="1"/>
    <col min="4354" max="4354" width="3.88671875" style="117" customWidth="1"/>
    <col min="4355" max="4355" width="16.5546875" style="117" customWidth="1"/>
    <col min="4356" max="4356" width="3" style="117" customWidth="1"/>
    <col min="4357" max="4357" width="11.109375" style="117" customWidth="1"/>
    <col min="4358" max="4358" width="1.44140625" style="117" customWidth="1"/>
    <col min="4359" max="4359" width="3.44140625" style="117" customWidth="1"/>
    <col min="4360" max="4360" width="1.44140625" style="117" customWidth="1"/>
    <col min="4361" max="4361" width="12.5546875" style="117" customWidth="1"/>
    <col min="4362" max="4362" width="3.33203125" style="117" customWidth="1"/>
    <col min="4363" max="4363" width="12.88671875" style="117" customWidth="1"/>
    <col min="4364" max="4364" width="1.44140625" style="117" customWidth="1"/>
    <col min="4365" max="4365" width="3.5546875" style="117" customWidth="1"/>
    <col min="4366" max="4366" width="1.6640625" style="117" customWidth="1"/>
    <col min="4367" max="4367" width="14" style="117" customWidth="1"/>
    <col min="4368" max="4368" width="2.109375" style="117" customWidth="1"/>
    <col min="4369" max="4607" width="8.88671875" style="117"/>
    <col min="4608" max="4608" width="2.88671875" style="117" customWidth="1"/>
    <col min="4609" max="4609" width="6.44140625" style="117" customWidth="1"/>
    <col min="4610" max="4610" width="3.88671875" style="117" customWidth="1"/>
    <col min="4611" max="4611" width="16.5546875" style="117" customWidth="1"/>
    <col min="4612" max="4612" width="3" style="117" customWidth="1"/>
    <col min="4613" max="4613" width="11.109375" style="117" customWidth="1"/>
    <col min="4614" max="4614" width="1.44140625" style="117" customWidth="1"/>
    <col min="4615" max="4615" width="3.44140625" style="117" customWidth="1"/>
    <col min="4616" max="4616" width="1.44140625" style="117" customWidth="1"/>
    <col min="4617" max="4617" width="12.5546875" style="117" customWidth="1"/>
    <col min="4618" max="4618" width="3.33203125" style="117" customWidth="1"/>
    <col min="4619" max="4619" width="12.88671875" style="117" customWidth="1"/>
    <col min="4620" max="4620" width="1.44140625" style="117" customWidth="1"/>
    <col min="4621" max="4621" width="3.5546875" style="117" customWidth="1"/>
    <col min="4622" max="4622" width="1.6640625" style="117" customWidth="1"/>
    <col min="4623" max="4623" width="14" style="117" customWidth="1"/>
    <col min="4624" max="4624" width="2.109375" style="117" customWidth="1"/>
    <col min="4625" max="4863" width="8.88671875" style="117"/>
    <col min="4864" max="4864" width="2.88671875" style="117" customWidth="1"/>
    <col min="4865" max="4865" width="6.44140625" style="117" customWidth="1"/>
    <col min="4866" max="4866" width="3.88671875" style="117" customWidth="1"/>
    <col min="4867" max="4867" width="16.5546875" style="117" customWidth="1"/>
    <col min="4868" max="4868" width="3" style="117" customWidth="1"/>
    <col min="4869" max="4869" width="11.109375" style="117" customWidth="1"/>
    <col min="4870" max="4870" width="1.44140625" style="117" customWidth="1"/>
    <col min="4871" max="4871" width="3.44140625" style="117" customWidth="1"/>
    <col min="4872" max="4872" width="1.44140625" style="117" customWidth="1"/>
    <col min="4873" max="4873" width="12.5546875" style="117" customWidth="1"/>
    <col min="4874" max="4874" width="3.33203125" style="117" customWidth="1"/>
    <col min="4875" max="4875" width="12.88671875" style="117" customWidth="1"/>
    <col min="4876" max="4876" width="1.44140625" style="117" customWidth="1"/>
    <col min="4877" max="4877" width="3.5546875" style="117" customWidth="1"/>
    <col min="4878" max="4878" width="1.6640625" style="117" customWidth="1"/>
    <col min="4879" max="4879" width="14" style="117" customWidth="1"/>
    <col min="4880" max="4880" width="2.109375" style="117" customWidth="1"/>
    <col min="4881" max="5119" width="8.88671875" style="117"/>
    <col min="5120" max="5120" width="2.88671875" style="117" customWidth="1"/>
    <col min="5121" max="5121" width="6.44140625" style="117" customWidth="1"/>
    <col min="5122" max="5122" width="3.88671875" style="117" customWidth="1"/>
    <col min="5123" max="5123" width="16.5546875" style="117" customWidth="1"/>
    <col min="5124" max="5124" width="3" style="117" customWidth="1"/>
    <col min="5125" max="5125" width="11.109375" style="117" customWidth="1"/>
    <col min="5126" max="5126" width="1.44140625" style="117" customWidth="1"/>
    <col min="5127" max="5127" width="3.44140625" style="117" customWidth="1"/>
    <col min="5128" max="5128" width="1.44140625" style="117" customWidth="1"/>
    <col min="5129" max="5129" width="12.5546875" style="117" customWidth="1"/>
    <col min="5130" max="5130" width="3.33203125" style="117" customWidth="1"/>
    <col min="5131" max="5131" width="12.88671875" style="117" customWidth="1"/>
    <col min="5132" max="5132" width="1.44140625" style="117" customWidth="1"/>
    <col min="5133" max="5133" width="3.5546875" style="117" customWidth="1"/>
    <col min="5134" max="5134" width="1.6640625" style="117" customWidth="1"/>
    <col min="5135" max="5135" width="14" style="117" customWidth="1"/>
    <col min="5136" max="5136" width="2.109375" style="117" customWidth="1"/>
    <col min="5137" max="5375" width="8.88671875" style="117"/>
    <col min="5376" max="5376" width="2.88671875" style="117" customWidth="1"/>
    <col min="5377" max="5377" width="6.44140625" style="117" customWidth="1"/>
    <col min="5378" max="5378" width="3.88671875" style="117" customWidth="1"/>
    <col min="5379" max="5379" width="16.5546875" style="117" customWidth="1"/>
    <col min="5380" max="5380" width="3" style="117" customWidth="1"/>
    <col min="5381" max="5381" width="11.109375" style="117" customWidth="1"/>
    <col min="5382" max="5382" width="1.44140625" style="117" customWidth="1"/>
    <col min="5383" max="5383" width="3.44140625" style="117" customWidth="1"/>
    <col min="5384" max="5384" width="1.44140625" style="117" customWidth="1"/>
    <col min="5385" max="5385" width="12.5546875" style="117" customWidth="1"/>
    <col min="5386" max="5386" width="3.33203125" style="117" customWidth="1"/>
    <col min="5387" max="5387" width="12.88671875" style="117" customWidth="1"/>
    <col min="5388" max="5388" width="1.44140625" style="117" customWidth="1"/>
    <col min="5389" max="5389" width="3.5546875" style="117" customWidth="1"/>
    <col min="5390" max="5390" width="1.6640625" style="117" customWidth="1"/>
    <col min="5391" max="5391" width="14" style="117" customWidth="1"/>
    <col min="5392" max="5392" width="2.109375" style="117" customWidth="1"/>
    <col min="5393" max="5631" width="8.88671875" style="117"/>
    <col min="5632" max="5632" width="2.88671875" style="117" customWidth="1"/>
    <col min="5633" max="5633" width="6.44140625" style="117" customWidth="1"/>
    <col min="5634" max="5634" width="3.88671875" style="117" customWidth="1"/>
    <col min="5635" max="5635" width="16.5546875" style="117" customWidth="1"/>
    <col min="5636" max="5636" width="3" style="117" customWidth="1"/>
    <col min="5637" max="5637" width="11.109375" style="117" customWidth="1"/>
    <col min="5638" max="5638" width="1.44140625" style="117" customWidth="1"/>
    <col min="5639" max="5639" width="3.44140625" style="117" customWidth="1"/>
    <col min="5640" max="5640" width="1.44140625" style="117" customWidth="1"/>
    <col min="5641" max="5641" width="12.5546875" style="117" customWidth="1"/>
    <col min="5642" max="5642" width="3.33203125" style="117" customWidth="1"/>
    <col min="5643" max="5643" width="12.88671875" style="117" customWidth="1"/>
    <col min="5644" max="5644" width="1.44140625" style="117" customWidth="1"/>
    <col min="5645" max="5645" width="3.5546875" style="117" customWidth="1"/>
    <col min="5646" max="5646" width="1.6640625" style="117" customWidth="1"/>
    <col min="5647" max="5647" width="14" style="117" customWidth="1"/>
    <col min="5648" max="5648" width="2.109375" style="117" customWidth="1"/>
    <col min="5649" max="5887" width="8.88671875" style="117"/>
    <col min="5888" max="5888" width="2.88671875" style="117" customWidth="1"/>
    <col min="5889" max="5889" width="6.44140625" style="117" customWidth="1"/>
    <col min="5890" max="5890" width="3.88671875" style="117" customWidth="1"/>
    <col min="5891" max="5891" width="16.5546875" style="117" customWidth="1"/>
    <col min="5892" max="5892" width="3" style="117" customWidth="1"/>
    <col min="5893" max="5893" width="11.109375" style="117" customWidth="1"/>
    <col min="5894" max="5894" width="1.44140625" style="117" customWidth="1"/>
    <col min="5895" max="5895" width="3.44140625" style="117" customWidth="1"/>
    <col min="5896" max="5896" width="1.44140625" style="117" customWidth="1"/>
    <col min="5897" max="5897" width="12.5546875" style="117" customWidth="1"/>
    <col min="5898" max="5898" width="3.33203125" style="117" customWidth="1"/>
    <col min="5899" max="5899" width="12.88671875" style="117" customWidth="1"/>
    <col min="5900" max="5900" width="1.44140625" style="117" customWidth="1"/>
    <col min="5901" max="5901" width="3.5546875" style="117" customWidth="1"/>
    <col min="5902" max="5902" width="1.6640625" style="117" customWidth="1"/>
    <col min="5903" max="5903" width="14" style="117" customWidth="1"/>
    <col min="5904" max="5904" width="2.109375" style="117" customWidth="1"/>
    <col min="5905" max="6143" width="8.88671875" style="117"/>
    <col min="6144" max="6144" width="2.88671875" style="117" customWidth="1"/>
    <col min="6145" max="6145" width="6.44140625" style="117" customWidth="1"/>
    <col min="6146" max="6146" width="3.88671875" style="117" customWidth="1"/>
    <col min="6147" max="6147" width="16.5546875" style="117" customWidth="1"/>
    <col min="6148" max="6148" width="3" style="117" customWidth="1"/>
    <col min="6149" max="6149" width="11.109375" style="117" customWidth="1"/>
    <col min="6150" max="6150" width="1.44140625" style="117" customWidth="1"/>
    <col min="6151" max="6151" width="3.44140625" style="117" customWidth="1"/>
    <col min="6152" max="6152" width="1.44140625" style="117" customWidth="1"/>
    <col min="6153" max="6153" width="12.5546875" style="117" customWidth="1"/>
    <col min="6154" max="6154" width="3.33203125" style="117" customWidth="1"/>
    <col min="6155" max="6155" width="12.88671875" style="117" customWidth="1"/>
    <col min="6156" max="6156" width="1.44140625" style="117" customWidth="1"/>
    <col min="6157" max="6157" width="3.5546875" style="117" customWidth="1"/>
    <col min="6158" max="6158" width="1.6640625" style="117" customWidth="1"/>
    <col min="6159" max="6159" width="14" style="117" customWidth="1"/>
    <col min="6160" max="6160" width="2.109375" style="117" customWidth="1"/>
    <col min="6161" max="6399" width="8.88671875" style="117"/>
    <col min="6400" max="6400" width="2.88671875" style="117" customWidth="1"/>
    <col min="6401" max="6401" width="6.44140625" style="117" customWidth="1"/>
    <col min="6402" max="6402" width="3.88671875" style="117" customWidth="1"/>
    <col min="6403" max="6403" width="16.5546875" style="117" customWidth="1"/>
    <col min="6404" max="6404" width="3" style="117" customWidth="1"/>
    <col min="6405" max="6405" width="11.109375" style="117" customWidth="1"/>
    <col min="6406" max="6406" width="1.44140625" style="117" customWidth="1"/>
    <col min="6407" max="6407" width="3.44140625" style="117" customWidth="1"/>
    <col min="6408" max="6408" width="1.44140625" style="117" customWidth="1"/>
    <col min="6409" max="6409" width="12.5546875" style="117" customWidth="1"/>
    <col min="6410" max="6410" width="3.33203125" style="117" customWidth="1"/>
    <col min="6411" max="6411" width="12.88671875" style="117" customWidth="1"/>
    <col min="6412" max="6412" width="1.44140625" style="117" customWidth="1"/>
    <col min="6413" max="6413" width="3.5546875" style="117" customWidth="1"/>
    <col min="6414" max="6414" width="1.6640625" style="117" customWidth="1"/>
    <col min="6415" max="6415" width="14" style="117" customWidth="1"/>
    <col min="6416" max="6416" width="2.109375" style="117" customWidth="1"/>
    <col min="6417" max="6655" width="8.88671875" style="117"/>
    <col min="6656" max="6656" width="2.88671875" style="117" customWidth="1"/>
    <col min="6657" max="6657" width="6.44140625" style="117" customWidth="1"/>
    <col min="6658" max="6658" width="3.88671875" style="117" customWidth="1"/>
    <col min="6659" max="6659" width="16.5546875" style="117" customWidth="1"/>
    <col min="6660" max="6660" width="3" style="117" customWidth="1"/>
    <col min="6661" max="6661" width="11.109375" style="117" customWidth="1"/>
    <col min="6662" max="6662" width="1.44140625" style="117" customWidth="1"/>
    <col min="6663" max="6663" width="3.44140625" style="117" customWidth="1"/>
    <col min="6664" max="6664" width="1.44140625" style="117" customWidth="1"/>
    <col min="6665" max="6665" width="12.5546875" style="117" customWidth="1"/>
    <col min="6666" max="6666" width="3.33203125" style="117" customWidth="1"/>
    <col min="6667" max="6667" width="12.88671875" style="117" customWidth="1"/>
    <col min="6668" max="6668" width="1.44140625" style="117" customWidth="1"/>
    <col min="6669" max="6669" width="3.5546875" style="117" customWidth="1"/>
    <col min="6670" max="6670" width="1.6640625" style="117" customWidth="1"/>
    <col min="6671" max="6671" width="14" style="117" customWidth="1"/>
    <col min="6672" max="6672" width="2.109375" style="117" customWidth="1"/>
    <col min="6673" max="6911" width="8.88671875" style="117"/>
    <col min="6912" max="6912" width="2.88671875" style="117" customWidth="1"/>
    <col min="6913" max="6913" width="6.44140625" style="117" customWidth="1"/>
    <col min="6914" max="6914" width="3.88671875" style="117" customWidth="1"/>
    <col min="6915" max="6915" width="16.5546875" style="117" customWidth="1"/>
    <col min="6916" max="6916" width="3" style="117" customWidth="1"/>
    <col min="6917" max="6917" width="11.109375" style="117" customWidth="1"/>
    <col min="6918" max="6918" width="1.44140625" style="117" customWidth="1"/>
    <col min="6919" max="6919" width="3.44140625" style="117" customWidth="1"/>
    <col min="6920" max="6920" width="1.44140625" style="117" customWidth="1"/>
    <col min="6921" max="6921" width="12.5546875" style="117" customWidth="1"/>
    <col min="6922" max="6922" width="3.33203125" style="117" customWidth="1"/>
    <col min="6923" max="6923" width="12.88671875" style="117" customWidth="1"/>
    <col min="6924" max="6924" width="1.44140625" style="117" customWidth="1"/>
    <col min="6925" max="6925" width="3.5546875" style="117" customWidth="1"/>
    <col min="6926" max="6926" width="1.6640625" style="117" customWidth="1"/>
    <col min="6927" max="6927" width="14" style="117" customWidth="1"/>
    <col min="6928" max="6928" width="2.109375" style="117" customWidth="1"/>
    <col min="6929" max="7167" width="8.88671875" style="117"/>
    <col min="7168" max="7168" width="2.88671875" style="117" customWidth="1"/>
    <col min="7169" max="7169" width="6.44140625" style="117" customWidth="1"/>
    <col min="7170" max="7170" width="3.88671875" style="117" customWidth="1"/>
    <col min="7171" max="7171" width="16.5546875" style="117" customWidth="1"/>
    <col min="7172" max="7172" width="3" style="117" customWidth="1"/>
    <col min="7173" max="7173" width="11.109375" style="117" customWidth="1"/>
    <col min="7174" max="7174" width="1.44140625" style="117" customWidth="1"/>
    <col min="7175" max="7175" width="3.44140625" style="117" customWidth="1"/>
    <col min="7176" max="7176" width="1.44140625" style="117" customWidth="1"/>
    <col min="7177" max="7177" width="12.5546875" style="117" customWidth="1"/>
    <col min="7178" max="7178" width="3.33203125" style="117" customWidth="1"/>
    <col min="7179" max="7179" width="12.88671875" style="117" customWidth="1"/>
    <col min="7180" max="7180" width="1.44140625" style="117" customWidth="1"/>
    <col min="7181" max="7181" width="3.5546875" style="117" customWidth="1"/>
    <col min="7182" max="7182" width="1.6640625" style="117" customWidth="1"/>
    <col min="7183" max="7183" width="14" style="117" customWidth="1"/>
    <col min="7184" max="7184" width="2.109375" style="117" customWidth="1"/>
    <col min="7185" max="7423" width="8.88671875" style="117"/>
    <col min="7424" max="7424" width="2.88671875" style="117" customWidth="1"/>
    <col min="7425" max="7425" width="6.44140625" style="117" customWidth="1"/>
    <col min="7426" max="7426" width="3.88671875" style="117" customWidth="1"/>
    <col min="7427" max="7427" width="16.5546875" style="117" customWidth="1"/>
    <col min="7428" max="7428" width="3" style="117" customWidth="1"/>
    <col min="7429" max="7429" width="11.109375" style="117" customWidth="1"/>
    <col min="7430" max="7430" width="1.44140625" style="117" customWidth="1"/>
    <col min="7431" max="7431" width="3.44140625" style="117" customWidth="1"/>
    <col min="7432" max="7432" width="1.44140625" style="117" customWidth="1"/>
    <col min="7433" max="7433" width="12.5546875" style="117" customWidth="1"/>
    <col min="7434" max="7434" width="3.33203125" style="117" customWidth="1"/>
    <col min="7435" max="7435" width="12.88671875" style="117" customWidth="1"/>
    <col min="7436" max="7436" width="1.44140625" style="117" customWidth="1"/>
    <col min="7437" max="7437" width="3.5546875" style="117" customWidth="1"/>
    <col min="7438" max="7438" width="1.6640625" style="117" customWidth="1"/>
    <col min="7439" max="7439" width="14" style="117" customWidth="1"/>
    <col min="7440" max="7440" width="2.109375" style="117" customWidth="1"/>
    <col min="7441" max="7679" width="8.88671875" style="117"/>
    <col min="7680" max="7680" width="2.88671875" style="117" customWidth="1"/>
    <col min="7681" max="7681" width="6.44140625" style="117" customWidth="1"/>
    <col min="7682" max="7682" width="3.88671875" style="117" customWidth="1"/>
    <col min="7683" max="7683" width="16.5546875" style="117" customWidth="1"/>
    <col min="7684" max="7684" width="3" style="117" customWidth="1"/>
    <col min="7685" max="7685" width="11.109375" style="117" customWidth="1"/>
    <col min="7686" max="7686" width="1.44140625" style="117" customWidth="1"/>
    <col min="7687" max="7687" width="3.44140625" style="117" customWidth="1"/>
    <col min="7688" max="7688" width="1.44140625" style="117" customWidth="1"/>
    <col min="7689" max="7689" width="12.5546875" style="117" customWidth="1"/>
    <col min="7690" max="7690" width="3.33203125" style="117" customWidth="1"/>
    <col min="7691" max="7691" width="12.88671875" style="117" customWidth="1"/>
    <col min="7692" max="7692" width="1.44140625" style="117" customWidth="1"/>
    <col min="7693" max="7693" width="3.5546875" style="117" customWidth="1"/>
    <col min="7694" max="7694" width="1.6640625" style="117" customWidth="1"/>
    <col min="7695" max="7695" width="14" style="117" customWidth="1"/>
    <col min="7696" max="7696" width="2.109375" style="117" customWidth="1"/>
    <col min="7697" max="7935" width="8.88671875" style="117"/>
    <col min="7936" max="7936" width="2.88671875" style="117" customWidth="1"/>
    <col min="7937" max="7937" width="6.44140625" style="117" customWidth="1"/>
    <col min="7938" max="7938" width="3.88671875" style="117" customWidth="1"/>
    <col min="7939" max="7939" width="16.5546875" style="117" customWidth="1"/>
    <col min="7940" max="7940" width="3" style="117" customWidth="1"/>
    <col min="7941" max="7941" width="11.109375" style="117" customWidth="1"/>
    <col min="7942" max="7942" width="1.44140625" style="117" customWidth="1"/>
    <col min="7943" max="7943" width="3.44140625" style="117" customWidth="1"/>
    <col min="7944" max="7944" width="1.44140625" style="117" customWidth="1"/>
    <col min="7945" max="7945" width="12.5546875" style="117" customWidth="1"/>
    <col min="7946" max="7946" width="3.33203125" style="117" customWidth="1"/>
    <col min="7947" max="7947" width="12.88671875" style="117" customWidth="1"/>
    <col min="7948" max="7948" width="1.44140625" style="117" customWidth="1"/>
    <col min="7949" max="7949" width="3.5546875" style="117" customWidth="1"/>
    <col min="7950" max="7950" width="1.6640625" style="117" customWidth="1"/>
    <col min="7951" max="7951" width="14" style="117" customWidth="1"/>
    <col min="7952" max="7952" width="2.109375" style="117" customWidth="1"/>
    <col min="7953" max="8191" width="8.88671875" style="117"/>
    <col min="8192" max="8192" width="2.88671875" style="117" customWidth="1"/>
    <col min="8193" max="8193" width="6.44140625" style="117" customWidth="1"/>
    <col min="8194" max="8194" width="3.88671875" style="117" customWidth="1"/>
    <col min="8195" max="8195" width="16.5546875" style="117" customWidth="1"/>
    <col min="8196" max="8196" width="3" style="117" customWidth="1"/>
    <col min="8197" max="8197" width="11.109375" style="117" customWidth="1"/>
    <col min="8198" max="8198" width="1.44140625" style="117" customWidth="1"/>
    <col min="8199" max="8199" width="3.44140625" style="117" customWidth="1"/>
    <col min="8200" max="8200" width="1.44140625" style="117" customWidth="1"/>
    <col min="8201" max="8201" width="12.5546875" style="117" customWidth="1"/>
    <col min="8202" max="8202" width="3.33203125" style="117" customWidth="1"/>
    <col min="8203" max="8203" width="12.88671875" style="117" customWidth="1"/>
    <col min="8204" max="8204" width="1.44140625" style="117" customWidth="1"/>
    <col min="8205" max="8205" width="3.5546875" style="117" customWidth="1"/>
    <col min="8206" max="8206" width="1.6640625" style="117" customWidth="1"/>
    <col min="8207" max="8207" width="14" style="117" customWidth="1"/>
    <col min="8208" max="8208" width="2.109375" style="117" customWidth="1"/>
    <col min="8209" max="8447" width="8.88671875" style="117"/>
    <col min="8448" max="8448" width="2.88671875" style="117" customWidth="1"/>
    <col min="8449" max="8449" width="6.44140625" style="117" customWidth="1"/>
    <col min="8450" max="8450" width="3.88671875" style="117" customWidth="1"/>
    <col min="8451" max="8451" width="16.5546875" style="117" customWidth="1"/>
    <col min="8452" max="8452" width="3" style="117" customWidth="1"/>
    <col min="8453" max="8453" width="11.109375" style="117" customWidth="1"/>
    <col min="8454" max="8454" width="1.44140625" style="117" customWidth="1"/>
    <col min="8455" max="8455" width="3.44140625" style="117" customWidth="1"/>
    <col min="8456" max="8456" width="1.44140625" style="117" customWidth="1"/>
    <col min="8457" max="8457" width="12.5546875" style="117" customWidth="1"/>
    <col min="8458" max="8458" width="3.33203125" style="117" customWidth="1"/>
    <col min="8459" max="8459" width="12.88671875" style="117" customWidth="1"/>
    <col min="8460" max="8460" width="1.44140625" style="117" customWidth="1"/>
    <col min="8461" max="8461" width="3.5546875" style="117" customWidth="1"/>
    <col min="8462" max="8462" width="1.6640625" style="117" customWidth="1"/>
    <col min="8463" max="8463" width="14" style="117" customWidth="1"/>
    <col min="8464" max="8464" width="2.109375" style="117" customWidth="1"/>
    <col min="8465" max="8703" width="8.88671875" style="117"/>
    <col min="8704" max="8704" width="2.88671875" style="117" customWidth="1"/>
    <col min="8705" max="8705" width="6.44140625" style="117" customWidth="1"/>
    <col min="8706" max="8706" width="3.88671875" style="117" customWidth="1"/>
    <col min="8707" max="8707" width="16.5546875" style="117" customWidth="1"/>
    <col min="8708" max="8708" width="3" style="117" customWidth="1"/>
    <col min="8709" max="8709" width="11.109375" style="117" customWidth="1"/>
    <col min="8710" max="8710" width="1.44140625" style="117" customWidth="1"/>
    <col min="8711" max="8711" width="3.44140625" style="117" customWidth="1"/>
    <col min="8712" max="8712" width="1.44140625" style="117" customWidth="1"/>
    <col min="8713" max="8713" width="12.5546875" style="117" customWidth="1"/>
    <col min="8714" max="8714" width="3.33203125" style="117" customWidth="1"/>
    <col min="8715" max="8715" width="12.88671875" style="117" customWidth="1"/>
    <col min="8716" max="8716" width="1.44140625" style="117" customWidth="1"/>
    <col min="8717" max="8717" width="3.5546875" style="117" customWidth="1"/>
    <col min="8718" max="8718" width="1.6640625" style="117" customWidth="1"/>
    <col min="8719" max="8719" width="14" style="117" customWidth="1"/>
    <col min="8720" max="8720" width="2.109375" style="117" customWidth="1"/>
    <col min="8721" max="8959" width="8.88671875" style="117"/>
    <col min="8960" max="8960" width="2.88671875" style="117" customWidth="1"/>
    <col min="8961" max="8961" width="6.44140625" style="117" customWidth="1"/>
    <col min="8962" max="8962" width="3.88671875" style="117" customWidth="1"/>
    <col min="8963" max="8963" width="16.5546875" style="117" customWidth="1"/>
    <col min="8964" max="8964" width="3" style="117" customWidth="1"/>
    <col min="8965" max="8965" width="11.109375" style="117" customWidth="1"/>
    <col min="8966" max="8966" width="1.44140625" style="117" customWidth="1"/>
    <col min="8967" max="8967" width="3.44140625" style="117" customWidth="1"/>
    <col min="8968" max="8968" width="1.44140625" style="117" customWidth="1"/>
    <col min="8969" max="8969" width="12.5546875" style="117" customWidth="1"/>
    <col min="8970" max="8970" width="3.33203125" style="117" customWidth="1"/>
    <col min="8971" max="8971" width="12.88671875" style="117" customWidth="1"/>
    <col min="8972" max="8972" width="1.44140625" style="117" customWidth="1"/>
    <col min="8973" max="8973" width="3.5546875" style="117" customWidth="1"/>
    <col min="8974" max="8974" width="1.6640625" style="117" customWidth="1"/>
    <col min="8975" max="8975" width="14" style="117" customWidth="1"/>
    <col min="8976" max="8976" width="2.109375" style="117" customWidth="1"/>
    <col min="8977" max="9215" width="8.88671875" style="117"/>
    <col min="9216" max="9216" width="2.88671875" style="117" customWidth="1"/>
    <col min="9217" max="9217" width="6.44140625" style="117" customWidth="1"/>
    <col min="9218" max="9218" width="3.88671875" style="117" customWidth="1"/>
    <col min="9219" max="9219" width="16.5546875" style="117" customWidth="1"/>
    <col min="9220" max="9220" width="3" style="117" customWidth="1"/>
    <col min="9221" max="9221" width="11.109375" style="117" customWidth="1"/>
    <col min="9222" max="9222" width="1.44140625" style="117" customWidth="1"/>
    <col min="9223" max="9223" width="3.44140625" style="117" customWidth="1"/>
    <col min="9224" max="9224" width="1.44140625" style="117" customWidth="1"/>
    <col min="9225" max="9225" width="12.5546875" style="117" customWidth="1"/>
    <col min="9226" max="9226" width="3.33203125" style="117" customWidth="1"/>
    <col min="9227" max="9227" width="12.88671875" style="117" customWidth="1"/>
    <col min="9228" max="9228" width="1.44140625" style="117" customWidth="1"/>
    <col min="9229" max="9229" width="3.5546875" style="117" customWidth="1"/>
    <col min="9230" max="9230" width="1.6640625" style="117" customWidth="1"/>
    <col min="9231" max="9231" width="14" style="117" customWidth="1"/>
    <col min="9232" max="9232" width="2.109375" style="117" customWidth="1"/>
    <col min="9233" max="9471" width="8.88671875" style="117"/>
    <col min="9472" max="9472" width="2.88671875" style="117" customWidth="1"/>
    <col min="9473" max="9473" width="6.44140625" style="117" customWidth="1"/>
    <col min="9474" max="9474" width="3.88671875" style="117" customWidth="1"/>
    <col min="9475" max="9475" width="16.5546875" style="117" customWidth="1"/>
    <col min="9476" max="9476" width="3" style="117" customWidth="1"/>
    <col min="9477" max="9477" width="11.109375" style="117" customWidth="1"/>
    <col min="9478" max="9478" width="1.44140625" style="117" customWidth="1"/>
    <col min="9479" max="9479" width="3.44140625" style="117" customWidth="1"/>
    <col min="9480" max="9480" width="1.44140625" style="117" customWidth="1"/>
    <col min="9481" max="9481" width="12.5546875" style="117" customWidth="1"/>
    <col min="9482" max="9482" width="3.33203125" style="117" customWidth="1"/>
    <col min="9483" max="9483" width="12.88671875" style="117" customWidth="1"/>
    <col min="9484" max="9484" width="1.44140625" style="117" customWidth="1"/>
    <col min="9485" max="9485" width="3.5546875" style="117" customWidth="1"/>
    <col min="9486" max="9486" width="1.6640625" style="117" customWidth="1"/>
    <col min="9487" max="9487" width="14" style="117" customWidth="1"/>
    <col min="9488" max="9488" width="2.109375" style="117" customWidth="1"/>
    <col min="9489" max="9727" width="8.88671875" style="117"/>
    <col min="9728" max="9728" width="2.88671875" style="117" customWidth="1"/>
    <col min="9729" max="9729" width="6.44140625" style="117" customWidth="1"/>
    <col min="9730" max="9730" width="3.88671875" style="117" customWidth="1"/>
    <col min="9731" max="9731" width="16.5546875" style="117" customWidth="1"/>
    <col min="9732" max="9732" width="3" style="117" customWidth="1"/>
    <col min="9733" max="9733" width="11.109375" style="117" customWidth="1"/>
    <col min="9734" max="9734" width="1.44140625" style="117" customWidth="1"/>
    <col min="9735" max="9735" width="3.44140625" style="117" customWidth="1"/>
    <col min="9736" max="9736" width="1.44140625" style="117" customWidth="1"/>
    <col min="9737" max="9737" width="12.5546875" style="117" customWidth="1"/>
    <col min="9738" max="9738" width="3.33203125" style="117" customWidth="1"/>
    <col min="9739" max="9739" width="12.88671875" style="117" customWidth="1"/>
    <col min="9740" max="9740" width="1.44140625" style="117" customWidth="1"/>
    <col min="9741" max="9741" width="3.5546875" style="117" customWidth="1"/>
    <col min="9742" max="9742" width="1.6640625" style="117" customWidth="1"/>
    <col min="9743" max="9743" width="14" style="117" customWidth="1"/>
    <col min="9744" max="9744" width="2.109375" style="117" customWidth="1"/>
    <col min="9745" max="9983" width="8.88671875" style="117"/>
    <col min="9984" max="9984" width="2.88671875" style="117" customWidth="1"/>
    <col min="9985" max="9985" width="6.44140625" style="117" customWidth="1"/>
    <col min="9986" max="9986" width="3.88671875" style="117" customWidth="1"/>
    <col min="9987" max="9987" width="16.5546875" style="117" customWidth="1"/>
    <col min="9988" max="9988" width="3" style="117" customWidth="1"/>
    <col min="9989" max="9989" width="11.109375" style="117" customWidth="1"/>
    <col min="9990" max="9990" width="1.44140625" style="117" customWidth="1"/>
    <col min="9991" max="9991" width="3.44140625" style="117" customWidth="1"/>
    <col min="9992" max="9992" width="1.44140625" style="117" customWidth="1"/>
    <col min="9993" max="9993" width="12.5546875" style="117" customWidth="1"/>
    <col min="9994" max="9994" width="3.33203125" style="117" customWidth="1"/>
    <col min="9995" max="9995" width="12.88671875" style="117" customWidth="1"/>
    <col min="9996" max="9996" width="1.44140625" style="117" customWidth="1"/>
    <col min="9997" max="9997" width="3.5546875" style="117" customWidth="1"/>
    <col min="9998" max="9998" width="1.6640625" style="117" customWidth="1"/>
    <col min="9999" max="9999" width="14" style="117" customWidth="1"/>
    <col min="10000" max="10000" width="2.109375" style="117" customWidth="1"/>
    <col min="10001" max="10239" width="8.88671875" style="117"/>
    <col min="10240" max="10240" width="2.88671875" style="117" customWidth="1"/>
    <col min="10241" max="10241" width="6.44140625" style="117" customWidth="1"/>
    <col min="10242" max="10242" width="3.88671875" style="117" customWidth="1"/>
    <col min="10243" max="10243" width="16.5546875" style="117" customWidth="1"/>
    <col min="10244" max="10244" width="3" style="117" customWidth="1"/>
    <col min="10245" max="10245" width="11.109375" style="117" customWidth="1"/>
    <col min="10246" max="10246" width="1.44140625" style="117" customWidth="1"/>
    <col min="10247" max="10247" width="3.44140625" style="117" customWidth="1"/>
    <col min="10248" max="10248" width="1.44140625" style="117" customWidth="1"/>
    <col min="10249" max="10249" width="12.5546875" style="117" customWidth="1"/>
    <col min="10250" max="10250" width="3.33203125" style="117" customWidth="1"/>
    <col min="10251" max="10251" width="12.88671875" style="117" customWidth="1"/>
    <col min="10252" max="10252" width="1.44140625" style="117" customWidth="1"/>
    <col min="10253" max="10253" width="3.5546875" style="117" customWidth="1"/>
    <col min="10254" max="10254" width="1.6640625" style="117" customWidth="1"/>
    <col min="10255" max="10255" width="14" style="117" customWidth="1"/>
    <col min="10256" max="10256" width="2.109375" style="117" customWidth="1"/>
    <col min="10257" max="10495" width="8.88671875" style="117"/>
    <col min="10496" max="10496" width="2.88671875" style="117" customWidth="1"/>
    <col min="10497" max="10497" width="6.44140625" style="117" customWidth="1"/>
    <col min="10498" max="10498" width="3.88671875" style="117" customWidth="1"/>
    <col min="10499" max="10499" width="16.5546875" style="117" customWidth="1"/>
    <col min="10500" max="10500" width="3" style="117" customWidth="1"/>
    <col min="10501" max="10501" width="11.109375" style="117" customWidth="1"/>
    <col min="10502" max="10502" width="1.44140625" style="117" customWidth="1"/>
    <col min="10503" max="10503" width="3.44140625" style="117" customWidth="1"/>
    <col min="10504" max="10504" width="1.44140625" style="117" customWidth="1"/>
    <col min="10505" max="10505" width="12.5546875" style="117" customWidth="1"/>
    <col min="10506" max="10506" width="3.33203125" style="117" customWidth="1"/>
    <col min="10507" max="10507" width="12.88671875" style="117" customWidth="1"/>
    <col min="10508" max="10508" width="1.44140625" style="117" customWidth="1"/>
    <col min="10509" max="10509" width="3.5546875" style="117" customWidth="1"/>
    <col min="10510" max="10510" width="1.6640625" style="117" customWidth="1"/>
    <col min="10511" max="10511" width="14" style="117" customWidth="1"/>
    <col min="10512" max="10512" width="2.109375" style="117" customWidth="1"/>
    <col min="10513" max="10751" width="8.88671875" style="117"/>
    <col min="10752" max="10752" width="2.88671875" style="117" customWidth="1"/>
    <col min="10753" max="10753" width="6.44140625" style="117" customWidth="1"/>
    <col min="10754" max="10754" width="3.88671875" style="117" customWidth="1"/>
    <col min="10755" max="10755" width="16.5546875" style="117" customWidth="1"/>
    <col min="10756" max="10756" width="3" style="117" customWidth="1"/>
    <col min="10757" max="10757" width="11.109375" style="117" customWidth="1"/>
    <col min="10758" max="10758" width="1.44140625" style="117" customWidth="1"/>
    <col min="10759" max="10759" width="3.44140625" style="117" customWidth="1"/>
    <col min="10760" max="10760" width="1.44140625" style="117" customWidth="1"/>
    <col min="10761" max="10761" width="12.5546875" style="117" customWidth="1"/>
    <col min="10762" max="10762" width="3.33203125" style="117" customWidth="1"/>
    <col min="10763" max="10763" width="12.88671875" style="117" customWidth="1"/>
    <col min="10764" max="10764" width="1.44140625" style="117" customWidth="1"/>
    <col min="10765" max="10765" width="3.5546875" style="117" customWidth="1"/>
    <col min="10766" max="10766" width="1.6640625" style="117" customWidth="1"/>
    <col min="10767" max="10767" width="14" style="117" customWidth="1"/>
    <col min="10768" max="10768" width="2.109375" style="117" customWidth="1"/>
    <col min="10769" max="11007" width="8.88671875" style="117"/>
    <col min="11008" max="11008" width="2.88671875" style="117" customWidth="1"/>
    <col min="11009" max="11009" width="6.44140625" style="117" customWidth="1"/>
    <col min="11010" max="11010" width="3.88671875" style="117" customWidth="1"/>
    <col min="11011" max="11011" width="16.5546875" style="117" customWidth="1"/>
    <col min="11012" max="11012" width="3" style="117" customWidth="1"/>
    <col min="11013" max="11013" width="11.109375" style="117" customWidth="1"/>
    <col min="11014" max="11014" width="1.44140625" style="117" customWidth="1"/>
    <col min="11015" max="11015" width="3.44140625" style="117" customWidth="1"/>
    <col min="11016" max="11016" width="1.44140625" style="117" customWidth="1"/>
    <col min="11017" max="11017" width="12.5546875" style="117" customWidth="1"/>
    <col min="11018" max="11018" width="3.33203125" style="117" customWidth="1"/>
    <col min="11019" max="11019" width="12.88671875" style="117" customWidth="1"/>
    <col min="11020" max="11020" width="1.44140625" style="117" customWidth="1"/>
    <col min="11021" max="11021" width="3.5546875" style="117" customWidth="1"/>
    <col min="11022" max="11022" width="1.6640625" style="117" customWidth="1"/>
    <col min="11023" max="11023" width="14" style="117" customWidth="1"/>
    <col min="11024" max="11024" width="2.109375" style="117" customWidth="1"/>
    <col min="11025" max="11263" width="8.88671875" style="117"/>
    <col min="11264" max="11264" width="2.88671875" style="117" customWidth="1"/>
    <col min="11265" max="11265" width="6.44140625" style="117" customWidth="1"/>
    <col min="11266" max="11266" width="3.88671875" style="117" customWidth="1"/>
    <col min="11267" max="11267" width="16.5546875" style="117" customWidth="1"/>
    <col min="11268" max="11268" width="3" style="117" customWidth="1"/>
    <col min="11269" max="11269" width="11.109375" style="117" customWidth="1"/>
    <col min="11270" max="11270" width="1.44140625" style="117" customWidth="1"/>
    <col min="11271" max="11271" width="3.44140625" style="117" customWidth="1"/>
    <col min="11272" max="11272" width="1.44140625" style="117" customWidth="1"/>
    <col min="11273" max="11273" width="12.5546875" style="117" customWidth="1"/>
    <col min="11274" max="11274" width="3.33203125" style="117" customWidth="1"/>
    <col min="11275" max="11275" width="12.88671875" style="117" customWidth="1"/>
    <col min="11276" max="11276" width="1.44140625" style="117" customWidth="1"/>
    <col min="11277" max="11277" width="3.5546875" style="117" customWidth="1"/>
    <col min="11278" max="11278" width="1.6640625" style="117" customWidth="1"/>
    <col min="11279" max="11279" width="14" style="117" customWidth="1"/>
    <col min="11280" max="11280" width="2.109375" style="117" customWidth="1"/>
    <col min="11281" max="11519" width="8.88671875" style="117"/>
    <col min="11520" max="11520" width="2.88671875" style="117" customWidth="1"/>
    <col min="11521" max="11521" width="6.44140625" style="117" customWidth="1"/>
    <col min="11522" max="11522" width="3.88671875" style="117" customWidth="1"/>
    <col min="11523" max="11523" width="16.5546875" style="117" customWidth="1"/>
    <col min="11524" max="11524" width="3" style="117" customWidth="1"/>
    <col min="11525" max="11525" width="11.109375" style="117" customWidth="1"/>
    <col min="11526" max="11526" width="1.44140625" style="117" customWidth="1"/>
    <col min="11527" max="11527" width="3.44140625" style="117" customWidth="1"/>
    <col min="11528" max="11528" width="1.44140625" style="117" customWidth="1"/>
    <col min="11529" max="11529" width="12.5546875" style="117" customWidth="1"/>
    <col min="11530" max="11530" width="3.33203125" style="117" customWidth="1"/>
    <col min="11531" max="11531" width="12.88671875" style="117" customWidth="1"/>
    <col min="11532" max="11532" width="1.44140625" style="117" customWidth="1"/>
    <col min="11533" max="11533" width="3.5546875" style="117" customWidth="1"/>
    <col min="11534" max="11534" width="1.6640625" style="117" customWidth="1"/>
    <col min="11535" max="11535" width="14" style="117" customWidth="1"/>
    <col min="11536" max="11536" width="2.109375" style="117" customWidth="1"/>
    <col min="11537" max="11775" width="8.88671875" style="117"/>
    <col min="11776" max="11776" width="2.88671875" style="117" customWidth="1"/>
    <col min="11777" max="11777" width="6.44140625" style="117" customWidth="1"/>
    <col min="11778" max="11778" width="3.88671875" style="117" customWidth="1"/>
    <col min="11779" max="11779" width="16.5546875" style="117" customWidth="1"/>
    <col min="11780" max="11780" width="3" style="117" customWidth="1"/>
    <col min="11781" max="11781" width="11.109375" style="117" customWidth="1"/>
    <col min="11782" max="11782" width="1.44140625" style="117" customWidth="1"/>
    <col min="11783" max="11783" width="3.44140625" style="117" customWidth="1"/>
    <col min="11784" max="11784" width="1.44140625" style="117" customWidth="1"/>
    <col min="11785" max="11785" width="12.5546875" style="117" customWidth="1"/>
    <col min="11786" max="11786" width="3.33203125" style="117" customWidth="1"/>
    <col min="11787" max="11787" width="12.88671875" style="117" customWidth="1"/>
    <col min="11788" max="11788" width="1.44140625" style="117" customWidth="1"/>
    <col min="11789" max="11789" width="3.5546875" style="117" customWidth="1"/>
    <col min="11790" max="11790" width="1.6640625" style="117" customWidth="1"/>
    <col min="11791" max="11791" width="14" style="117" customWidth="1"/>
    <col min="11792" max="11792" width="2.109375" style="117" customWidth="1"/>
    <col min="11793" max="12031" width="8.88671875" style="117"/>
    <col min="12032" max="12032" width="2.88671875" style="117" customWidth="1"/>
    <col min="12033" max="12033" width="6.44140625" style="117" customWidth="1"/>
    <col min="12034" max="12034" width="3.88671875" style="117" customWidth="1"/>
    <col min="12035" max="12035" width="16.5546875" style="117" customWidth="1"/>
    <col min="12036" max="12036" width="3" style="117" customWidth="1"/>
    <col min="12037" max="12037" width="11.109375" style="117" customWidth="1"/>
    <col min="12038" max="12038" width="1.44140625" style="117" customWidth="1"/>
    <col min="12039" max="12039" width="3.44140625" style="117" customWidth="1"/>
    <col min="12040" max="12040" width="1.44140625" style="117" customWidth="1"/>
    <col min="12041" max="12041" width="12.5546875" style="117" customWidth="1"/>
    <col min="12042" max="12042" width="3.33203125" style="117" customWidth="1"/>
    <col min="12043" max="12043" width="12.88671875" style="117" customWidth="1"/>
    <col min="12044" max="12044" width="1.44140625" style="117" customWidth="1"/>
    <col min="12045" max="12045" width="3.5546875" style="117" customWidth="1"/>
    <col min="12046" max="12046" width="1.6640625" style="117" customWidth="1"/>
    <col min="12047" max="12047" width="14" style="117" customWidth="1"/>
    <col min="12048" max="12048" width="2.109375" style="117" customWidth="1"/>
    <col min="12049" max="12287" width="8.88671875" style="117"/>
    <col min="12288" max="12288" width="2.88671875" style="117" customWidth="1"/>
    <col min="12289" max="12289" width="6.44140625" style="117" customWidth="1"/>
    <col min="12290" max="12290" width="3.88671875" style="117" customWidth="1"/>
    <col min="12291" max="12291" width="16.5546875" style="117" customWidth="1"/>
    <col min="12292" max="12292" width="3" style="117" customWidth="1"/>
    <col min="12293" max="12293" width="11.109375" style="117" customWidth="1"/>
    <col min="12294" max="12294" width="1.44140625" style="117" customWidth="1"/>
    <col min="12295" max="12295" width="3.44140625" style="117" customWidth="1"/>
    <col min="12296" max="12296" width="1.44140625" style="117" customWidth="1"/>
    <col min="12297" max="12297" width="12.5546875" style="117" customWidth="1"/>
    <col min="12298" max="12298" width="3.33203125" style="117" customWidth="1"/>
    <col min="12299" max="12299" width="12.88671875" style="117" customWidth="1"/>
    <col min="12300" max="12300" width="1.44140625" style="117" customWidth="1"/>
    <col min="12301" max="12301" width="3.5546875" style="117" customWidth="1"/>
    <col min="12302" max="12302" width="1.6640625" style="117" customWidth="1"/>
    <col min="12303" max="12303" width="14" style="117" customWidth="1"/>
    <col min="12304" max="12304" width="2.109375" style="117" customWidth="1"/>
    <col min="12305" max="12543" width="8.88671875" style="117"/>
    <col min="12544" max="12544" width="2.88671875" style="117" customWidth="1"/>
    <col min="12545" max="12545" width="6.44140625" style="117" customWidth="1"/>
    <col min="12546" max="12546" width="3.88671875" style="117" customWidth="1"/>
    <col min="12547" max="12547" width="16.5546875" style="117" customWidth="1"/>
    <col min="12548" max="12548" width="3" style="117" customWidth="1"/>
    <col min="12549" max="12549" width="11.109375" style="117" customWidth="1"/>
    <col min="12550" max="12550" width="1.44140625" style="117" customWidth="1"/>
    <col min="12551" max="12551" width="3.44140625" style="117" customWidth="1"/>
    <col min="12552" max="12552" width="1.44140625" style="117" customWidth="1"/>
    <col min="12553" max="12553" width="12.5546875" style="117" customWidth="1"/>
    <col min="12554" max="12554" width="3.33203125" style="117" customWidth="1"/>
    <col min="12555" max="12555" width="12.88671875" style="117" customWidth="1"/>
    <col min="12556" max="12556" width="1.44140625" style="117" customWidth="1"/>
    <col min="12557" max="12557" width="3.5546875" style="117" customWidth="1"/>
    <col min="12558" max="12558" width="1.6640625" style="117" customWidth="1"/>
    <col min="12559" max="12559" width="14" style="117" customWidth="1"/>
    <col min="12560" max="12560" width="2.109375" style="117" customWidth="1"/>
    <col min="12561" max="12799" width="8.88671875" style="117"/>
    <col min="12800" max="12800" width="2.88671875" style="117" customWidth="1"/>
    <col min="12801" max="12801" width="6.44140625" style="117" customWidth="1"/>
    <col min="12802" max="12802" width="3.88671875" style="117" customWidth="1"/>
    <col min="12803" max="12803" width="16.5546875" style="117" customWidth="1"/>
    <col min="12804" max="12804" width="3" style="117" customWidth="1"/>
    <col min="12805" max="12805" width="11.109375" style="117" customWidth="1"/>
    <col min="12806" max="12806" width="1.44140625" style="117" customWidth="1"/>
    <col min="12807" max="12807" width="3.44140625" style="117" customWidth="1"/>
    <col min="12808" max="12808" width="1.44140625" style="117" customWidth="1"/>
    <col min="12809" max="12809" width="12.5546875" style="117" customWidth="1"/>
    <col min="12810" max="12810" width="3.33203125" style="117" customWidth="1"/>
    <col min="12811" max="12811" width="12.88671875" style="117" customWidth="1"/>
    <col min="12812" max="12812" width="1.44140625" style="117" customWidth="1"/>
    <col min="12813" max="12813" width="3.5546875" style="117" customWidth="1"/>
    <col min="12814" max="12814" width="1.6640625" style="117" customWidth="1"/>
    <col min="12815" max="12815" width="14" style="117" customWidth="1"/>
    <col min="12816" max="12816" width="2.109375" style="117" customWidth="1"/>
    <col min="12817" max="13055" width="8.88671875" style="117"/>
    <col min="13056" max="13056" width="2.88671875" style="117" customWidth="1"/>
    <col min="13057" max="13057" width="6.44140625" style="117" customWidth="1"/>
    <col min="13058" max="13058" width="3.88671875" style="117" customWidth="1"/>
    <col min="13059" max="13059" width="16.5546875" style="117" customWidth="1"/>
    <col min="13060" max="13060" width="3" style="117" customWidth="1"/>
    <col min="13061" max="13061" width="11.109375" style="117" customWidth="1"/>
    <col min="13062" max="13062" width="1.44140625" style="117" customWidth="1"/>
    <col min="13063" max="13063" width="3.44140625" style="117" customWidth="1"/>
    <col min="13064" max="13064" width="1.44140625" style="117" customWidth="1"/>
    <col min="13065" max="13065" width="12.5546875" style="117" customWidth="1"/>
    <col min="13066" max="13066" width="3.33203125" style="117" customWidth="1"/>
    <col min="13067" max="13067" width="12.88671875" style="117" customWidth="1"/>
    <col min="13068" max="13068" width="1.44140625" style="117" customWidth="1"/>
    <col min="13069" max="13069" width="3.5546875" style="117" customWidth="1"/>
    <col min="13070" max="13070" width="1.6640625" style="117" customWidth="1"/>
    <col min="13071" max="13071" width="14" style="117" customWidth="1"/>
    <col min="13072" max="13072" width="2.109375" style="117" customWidth="1"/>
    <col min="13073" max="13311" width="8.88671875" style="117"/>
    <col min="13312" max="13312" width="2.88671875" style="117" customWidth="1"/>
    <col min="13313" max="13313" width="6.44140625" style="117" customWidth="1"/>
    <col min="13314" max="13314" width="3.88671875" style="117" customWidth="1"/>
    <col min="13315" max="13315" width="16.5546875" style="117" customWidth="1"/>
    <col min="13316" max="13316" width="3" style="117" customWidth="1"/>
    <col min="13317" max="13317" width="11.109375" style="117" customWidth="1"/>
    <col min="13318" max="13318" width="1.44140625" style="117" customWidth="1"/>
    <col min="13319" max="13319" width="3.44140625" style="117" customWidth="1"/>
    <col min="13320" max="13320" width="1.44140625" style="117" customWidth="1"/>
    <col min="13321" max="13321" width="12.5546875" style="117" customWidth="1"/>
    <col min="13322" max="13322" width="3.33203125" style="117" customWidth="1"/>
    <col min="13323" max="13323" width="12.88671875" style="117" customWidth="1"/>
    <col min="13324" max="13324" width="1.44140625" style="117" customWidth="1"/>
    <col min="13325" max="13325" width="3.5546875" style="117" customWidth="1"/>
    <col min="13326" max="13326" width="1.6640625" style="117" customWidth="1"/>
    <col min="13327" max="13327" width="14" style="117" customWidth="1"/>
    <col min="13328" max="13328" width="2.109375" style="117" customWidth="1"/>
    <col min="13329" max="13567" width="8.88671875" style="117"/>
    <col min="13568" max="13568" width="2.88671875" style="117" customWidth="1"/>
    <col min="13569" max="13569" width="6.44140625" style="117" customWidth="1"/>
    <col min="13570" max="13570" width="3.88671875" style="117" customWidth="1"/>
    <col min="13571" max="13571" width="16.5546875" style="117" customWidth="1"/>
    <col min="13572" max="13572" width="3" style="117" customWidth="1"/>
    <col min="13573" max="13573" width="11.109375" style="117" customWidth="1"/>
    <col min="13574" max="13574" width="1.44140625" style="117" customWidth="1"/>
    <col min="13575" max="13575" width="3.44140625" style="117" customWidth="1"/>
    <col min="13576" max="13576" width="1.44140625" style="117" customWidth="1"/>
    <col min="13577" max="13577" width="12.5546875" style="117" customWidth="1"/>
    <col min="13578" max="13578" width="3.33203125" style="117" customWidth="1"/>
    <col min="13579" max="13579" width="12.88671875" style="117" customWidth="1"/>
    <col min="13580" max="13580" width="1.44140625" style="117" customWidth="1"/>
    <col min="13581" max="13581" width="3.5546875" style="117" customWidth="1"/>
    <col min="13582" max="13582" width="1.6640625" style="117" customWidth="1"/>
    <col min="13583" max="13583" width="14" style="117" customWidth="1"/>
    <col min="13584" max="13584" width="2.109375" style="117" customWidth="1"/>
    <col min="13585" max="13823" width="8.88671875" style="117"/>
    <col min="13824" max="13824" width="2.88671875" style="117" customWidth="1"/>
    <col min="13825" max="13825" width="6.44140625" style="117" customWidth="1"/>
    <col min="13826" max="13826" width="3.88671875" style="117" customWidth="1"/>
    <col min="13827" max="13827" width="16.5546875" style="117" customWidth="1"/>
    <col min="13828" max="13828" width="3" style="117" customWidth="1"/>
    <col min="13829" max="13829" width="11.109375" style="117" customWidth="1"/>
    <col min="13830" max="13830" width="1.44140625" style="117" customWidth="1"/>
    <col min="13831" max="13831" width="3.44140625" style="117" customWidth="1"/>
    <col min="13832" max="13832" width="1.44140625" style="117" customWidth="1"/>
    <col min="13833" max="13833" width="12.5546875" style="117" customWidth="1"/>
    <col min="13834" max="13834" width="3.33203125" style="117" customWidth="1"/>
    <col min="13835" max="13835" width="12.88671875" style="117" customWidth="1"/>
    <col min="13836" max="13836" width="1.44140625" style="117" customWidth="1"/>
    <col min="13837" max="13837" width="3.5546875" style="117" customWidth="1"/>
    <col min="13838" max="13838" width="1.6640625" style="117" customWidth="1"/>
    <col min="13839" max="13839" width="14" style="117" customWidth="1"/>
    <col min="13840" max="13840" width="2.109375" style="117" customWidth="1"/>
    <col min="13841" max="14079" width="8.88671875" style="117"/>
    <col min="14080" max="14080" width="2.88671875" style="117" customWidth="1"/>
    <col min="14081" max="14081" width="6.44140625" style="117" customWidth="1"/>
    <col min="14082" max="14082" width="3.88671875" style="117" customWidth="1"/>
    <col min="14083" max="14083" width="16.5546875" style="117" customWidth="1"/>
    <col min="14084" max="14084" width="3" style="117" customWidth="1"/>
    <col min="14085" max="14085" width="11.109375" style="117" customWidth="1"/>
    <col min="14086" max="14086" width="1.44140625" style="117" customWidth="1"/>
    <col min="14087" max="14087" width="3.44140625" style="117" customWidth="1"/>
    <col min="14088" max="14088" width="1.44140625" style="117" customWidth="1"/>
    <col min="14089" max="14089" width="12.5546875" style="117" customWidth="1"/>
    <col min="14090" max="14090" width="3.33203125" style="117" customWidth="1"/>
    <col min="14091" max="14091" width="12.88671875" style="117" customWidth="1"/>
    <col min="14092" max="14092" width="1.44140625" style="117" customWidth="1"/>
    <col min="14093" max="14093" width="3.5546875" style="117" customWidth="1"/>
    <col min="14094" max="14094" width="1.6640625" style="117" customWidth="1"/>
    <col min="14095" max="14095" width="14" style="117" customWidth="1"/>
    <col min="14096" max="14096" width="2.109375" style="117" customWidth="1"/>
    <col min="14097" max="14335" width="8.88671875" style="117"/>
    <col min="14336" max="14336" width="2.88671875" style="117" customWidth="1"/>
    <col min="14337" max="14337" width="6.44140625" style="117" customWidth="1"/>
    <col min="14338" max="14338" width="3.88671875" style="117" customWidth="1"/>
    <col min="14339" max="14339" width="16.5546875" style="117" customWidth="1"/>
    <col min="14340" max="14340" width="3" style="117" customWidth="1"/>
    <col min="14341" max="14341" width="11.109375" style="117" customWidth="1"/>
    <col min="14342" max="14342" width="1.44140625" style="117" customWidth="1"/>
    <col min="14343" max="14343" width="3.44140625" style="117" customWidth="1"/>
    <col min="14344" max="14344" width="1.44140625" style="117" customWidth="1"/>
    <col min="14345" max="14345" width="12.5546875" style="117" customWidth="1"/>
    <col min="14346" max="14346" width="3.33203125" style="117" customWidth="1"/>
    <col min="14347" max="14347" width="12.88671875" style="117" customWidth="1"/>
    <col min="14348" max="14348" width="1.44140625" style="117" customWidth="1"/>
    <col min="14349" max="14349" width="3.5546875" style="117" customWidth="1"/>
    <col min="14350" max="14350" width="1.6640625" style="117" customWidth="1"/>
    <col min="14351" max="14351" width="14" style="117" customWidth="1"/>
    <col min="14352" max="14352" width="2.109375" style="117" customWidth="1"/>
    <col min="14353" max="14591" width="8.88671875" style="117"/>
    <col min="14592" max="14592" width="2.88671875" style="117" customWidth="1"/>
    <col min="14593" max="14593" width="6.44140625" style="117" customWidth="1"/>
    <col min="14594" max="14594" width="3.88671875" style="117" customWidth="1"/>
    <col min="14595" max="14595" width="16.5546875" style="117" customWidth="1"/>
    <col min="14596" max="14596" width="3" style="117" customWidth="1"/>
    <col min="14597" max="14597" width="11.109375" style="117" customWidth="1"/>
    <col min="14598" max="14598" width="1.44140625" style="117" customWidth="1"/>
    <col min="14599" max="14599" width="3.44140625" style="117" customWidth="1"/>
    <col min="14600" max="14600" width="1.44140625" style="117" customWidth="1"/>
    <col min="14601" max="14601" width="12.5546875" style="117" customWidth="1"/>
    <col min="14602" max="14602" width="3.33203125" style="117" customWidth="1"/>
    <col min="14603" max="14603" width="12.88671875" style="117" customWidth="1"/>
    <col min="14604" max="14604" width="1.44140625" style="117" customWidth="1"/>
    <col min="14605" max="14605" width="3.5546875" style="117" customWidth="1"/>
    <col min="14606" max="14606" width="1.6640625" style="117" customWidth="1"/>
    <col min="14607" max="14607" width="14" style="117" customWidth="1"/>
    <col min="14608" max="14608" width="2.109375" style="117" customWidth="1"/>
    <col min="14609" max="14847" width="8.88671875" style="117"/>
    <col min="14848" max="14848" width="2.88671875" style="117" customWidth="1"/>
    <col min="14849" max="14849" width="6.44140625" style="117" customWidth="1"/>
    <col min="14850" max="14850" width="3.88671875" style="117" customWidth="1"/>
    <col min="14851" max="14851" width="16.5546875" style="117" customWidth="1"/>
    <col min="14852" max="14852" width="3" style="117" customWidth="1"/>
    <col min="14853" max="14853" width="11.109375" style="117" customWidth="1"/>
    <col min="14854" max="14854" width="1.44140625" style="117" customWidth="1"/>
    <col min="14855" max="14855" width="3.44140625" style="117" customWidth="1"/>
    <col min="14856" max="14856" width="1.44140625" style="117" customWidth="1"/>
    <col min="14857" max="14857" width="12.5546875" style="117" customWidth="1"/>
    <col min="14858" max="14858" width="3.33203125" style="117" customWidth="1"/>
    <col min="14859" max="14859" width="12.88671875" style="117" customWidth="1"/>
    <col min="14860" max="14860" width="1.44140625" style="117" customWidth="1"/>
    <col min="14861" max="14861" width="3.5546875" style="117" customWidth="1"/>
    <col min="14862" max="14862" width="1.6640625" style="117" customWidth="1"/>
    <col min="14863" max="14863" width="14" style="117" customWidth="1"/>
    <col min="14864" max="14864" width="2.109375" style="117" customWidth="1"/>
    <col min="14865" max="15103" width="8.88671875" style="117"/>
    <col min="15104" max="15104" width="2.88671875" style="117" customWidth="1"/>
    <col min="15105" max="15105" width="6.44140625" style="117" customWidth="1"/>
    <col min="15106" max="15106" width="3.88671875" style="117" customWidth="1"/>
    <col min="15107" max="15107" width="16.5546875" style="117" customWidth="1"/>
    <col min="15108" max="15108" width="3" style="117" customWidth="1"/>
    <col min="15109" max="15109" width="11.109375" style="117" customWidth="1"/>
    <col min="15110" max="15110" width="1.44140625" style="117" customWidth="1"/>
    <col min="15111" max="15111" width="3.44140625" style="117" customWidth="1"/>
    <col min="15112" max="15112" width="1.44140625" style="117" customWidth="1"/>
    <col min="15113" max="15113" width="12.5546875" style="117" customWidth="1"/>
    <col min="15114" max="15114" width="3.33203125" style="117" customWidth="1"/>
    <col min="15115" max="15115" width="12.88671875" style="117" customWidth="1"/>
    <col min="15116" max="15116" width="1.44140625" style="117" customWidth="1"/>
    <col min="15117" max="15117" width="3.5546875" style="117" customWidth="1"/>
    <col min="15118" max="15118" width="1.6640625" style="117" customWidth="1"/>
    <col min="15119" max="15119" width="14" style="117" customWidth="1"/>
    <col min="15120" max="15120" width="2.109375" style="117" customWidth="1"/>
    <col min="15121" max="15359" width="8.88671875" style="117"/>
    <col min="15360" max="15360" width="2.88671875" style="117" customWidth="1"/>
    <col min="15361" max="15361" width="6.44140625" style="117" customWidth="1"/>
    <col min="15362" max="15362" width="3.88671875" style="117" customWidth="1"/>
    <col min="15363" max="15363" width="16.5546875" style="117" customWidth="1"/>
    <col min="15364" max="15364" width="3" style="117" customWidth="1"/>
    <col min="15365" max="15365" width="11.109375" style="117" customWidth="1"/>
    <col min="15366" max="15366" width="1.44140625" style="117" customWidth="1"/>
    <col min="15367" max="15367" width="3.44140625" style="117" customWidth="1"/>
    <col min="15368" max="15368" width="1.44140625" style="117" customWidth="1"/>
    <col min="15369" max="15369" width="12.5546875" style="117" customWidth="1"/>
    <col min="15370" max="15370" width="3.33203125" style="117" customWidth="1"/>
    <col min="15371" max="15371" width="12.88671875" style="117" customWidth="1"/>
    <col min="15372" max="15372" width="1.44140625" style="117" customWidth="1"/>
    <col min="15373" max="15373" width="3.5546875" style="117" customWidth="1"/>
    <col min="15374" max="15374" width="1.6640625" style="117" customWidth="1"/>
    <col min="15375" max="15375" width="14" style="117" customWidth="1"/>
    <col min="15376" max="15376" width="2.109375" style="117" customWidth="1"/>
    <col min="15377" max="15615" width="8.88671875" style="117"/>
    <col min="15616" max="15616" width="2.88671875" style="117" customWidth="1"/>
    <col min="15617" max="15617" width="6.44140625" style="117" customWidth="1"/>
    <col min="15618" max="15618" width="3.88671875" style="117" customWidth="1"/>
    <col min="15619" max="15619" width="16.5546875" style="117" customWidth="1"/>
    <col min="15620" max="15620" width="3" style="117" customWidth="1"/>
    <col min="15621" max="15621" width="11.109375" style="117" customWidth="1"/>
    <col min="15622" max="15622" width="1.44140625" style="117" customWidth="1"/>
    <col min="15623" max="15623" width="3.44140625" style="117" customWidth="1"/>
    <col min="15624" max="15624" width="1.44140625" style="117" customWidth="1"/>
    <col min="15625" max="15625" width="12.5546875" style="117" customWidth="1"/>
    <col min="15626" max="15626" width="3.33203125" style="117" customWidth="1"/>
    <col min="15627" max="15627" width="12.88671875" style="117" customWidth="1"/>
    <col min="15628" max="15628" width="1.44140625" style="117" customWidth="1"/>
    <col min="15629" max="15629" width="3.5546875" style="117" customWidth="1"/>
    <col min="15630" max="15630" width="1.6640625" style="117" customWidth="1"/>
    <col min="15631" max="15631" width="14" style="117" customWidth="1"/>
    <col min="15632" max="15632" width="2.109375" style="117" customWidth="1"/>
    <col min="15633" max="15871" width="8.88671875" style="117"/>
    <col min="15872" max="15872" width="2.88671875" style="117" customWidth="1"/>
    <col min="15873" max="15873" width="6.44140625" style="117" customWidth="1"/>
    <col min="15874" max="15874" width="3.88671875" style="117" customWidth="1"/>
    <col min="15875" max="15875" width="16.5546875" style="117" customWidth="1"/>
    <col min="15876" max="15876" width="3" style="117" customWidth="1"/>
    <col min="15877" max="15877" width="11.109375" style="117" customWidth="1"/>
    <col min="15878" max="15878" width="1.44140625" style="117" customWidth="1"/>
    <col min="15879" max="15879" width="3.44140625" style="117" customWidth="1"/>
    <col min="15880" max="15880" width="1.44140625" style="117" customWidth="1"/>
    <col min="15881" max="15881" width="12.5546875" style="117" customWidth="1"/>
    <col min="15882" max="15882" width="3.33203125" style="117" customWidth="1"/>
    <col min="15883" max="15883" width="12.88671875" style="117" customWidth="1"/>
    <col min="15884" max="15884" width="1.44140625" style="117" customWidth="1"/>
    <col min="15885" max="15885" width="3.5546875" style="117" customWidth="1"/>
    <col min="15886" max="15886" width="1.6640625" style="117" customWidth="1"/>
    <col min="15887" max="15887" width="14" style="117" customWidth="1"/>
    <col min="15888" max="15888" width="2.109375" style="117" customWidth="1"/>
    <col min="15889" max="16127" width="8.88671875" style="117"/>
    <col min="16128" max="16128" width="2.88671875" style="117" customWidth="1"/>
    <col min="16129" max="16129" width="6.44140625" style="117" customWidth="1"/>
    <col min="16130" max="16130" width="3.88671875" style="117" customWidth="1"/>
    <col min="16131" max="16131" width="16.5546875" style="117" customWidth="1"/>
    <col min="16132" max="16132" width="3" style="117" customWidth="1"/>
    <col min="16133" max="16133" width="11.109375" style="117" customWidth="1"/>
    <col min="16134" max="16134" width="1.44140625" style="117" customWidth="1"/>
    <col min="16135" max="16135" width="3.44140625" style="117" customWidth="1"/>
    <col min="16136" max="16136" width="1.44140625" style="117" customWidth="1"/>
    <col min="16137" max="16137" width="12.5546875" style="117" customWidth="1"/>
    <col min="16138" max="16138" width="3.33203125" style="117" customWidth="1"/>
    <col min="16139" max="16139" width="12.88671875" style="117" customWidth="1"/>
    <col min="16140" max="16140" width="1.44140625" style="117" customWidth="1"/>
    <col min="16141" max="16141" width="3.5546875" style="117" customWidth="1"/>
    <col min="16142" max="16142" width="1.6640625" style="117" customWidth="1"/>
    <col min="16143" max="16143" width="14" style="117" customWidth="1"/>
    <col min="16144" max="16144" width="2.109375" style="117" customWidth="1"/>
    <col min="16145" max="16384" width="8.88671875" style="117"/>
  </cols>
  <sheetData>
    <row r="1" spans="1:16" ht="17.399999999999999">
      <c r="C1" s="585" t="s">
        <v>97</v>
      </c>
      <c r="D1" s="585"/>
      <c r="E1" s="585"/>
      <c r="F1" s="585"/>
      <c r="G1" s="585"/>
      <c r="H1" s="585"/>
      <c r="I1" s="585"/>
      <c r="J1" s="585"/>
      <c r="K1" s="585"/>
      <c r="L1" s="585"/>
      <c r="M1" s="585"/>
      <c r="N1" s="585"/>
      <c r="O1" s="585"/>
    </row>
    <row r="2" spans="1:16" ht="17.399999999999999">
      <c r="A2" s="118"/>
      <c r="B2" s="118"/>
      <c r="C2" s="586" t="s">
        <v>98</v>
      </c>
      <c r="D2" s="586"/>
      <c r="E2" s="586"/>
      <c r="F2" s="586"/>
      <c r="G2" s="586"/>
      <c r="H2" s="586"/>
      <c r="I2" s="586"/>
      <c r="J2" s="586"/>
      <c r="K2" s="586"/>
      <c r="L2" s="586"/>
      <c r="M2" s="586"/>
      <c r="N2" s="586"/>
      <c r="O2" s="586"/>
    </row>
    <row r="3" spans="1:16">
      <c r="A3" s="118"/>
      <c r="B3" s="118"/>
      <c r="C3" s="118"/>
      <c r="D3" s="118"/>
      <c r="E3" s="118"/>
      <c r="F3" s="118"/>
      <c r="G3" s="118"/>
      <c r="H3" s="118"/>
      <c r="J3" s="118"/>
      <c r="K3" s="118"/>
      <c r="L3" s="118"/>
      <c r="M3" s="118"/>
      <c r="N3" s="118"/>
      <c r="O3" s="118"/>
    </row>
    <row r="4" spans="1:16">
      <c r="A4" s="587" t="s">
        <v>99</v>
      </c>
      <c r="B4" s="587"/>
      <c r="C4" s="587"/>
      <c r="D4" s="587"/>
      <c r="E4" s="587"/>
      <c r="F4" s="587"/>
      <c r="G4" s="587"/>
      <c r="H4" s="587"/>
      <c r="I4" s="587"/>
      <c r="J4" s="587"/>
      <c r="K4" s="587"/>
      <c r="L4" s="587"/>
      <c r="M4" s="587"/>
      <c r="N4" s="587"/>
      <c r="O4" s="587"/>
    </row>
    <row r="5" spans="1:16">
      <c r="A5" s="119"/>
      <c r="B5" s="119"/>
      <c r="C5" s="119"/>
      <c r="D5" s="119"/>
      <c r="E5" s="119"/>
      <c r="F5" s="119"/>
      <c r="G5" s="119"/>
      <c r="H5" s="119"/>
      <c r="I5" s="119"/>
      <c r="J5" s="119"/>
      <c r="K5" s="119"/>
      <c r="L5" s="119"/>
      <c r="M5" s="119"/>
      <c r="N5" s="119"/>
      <c r="O5" s="119"/>
    </row>
    <row r="6" spans="1:16" customFormat="1" ht="14.4">
      <c r="A6" s="36"/>
      <c r="B6" s="120"/>
      <c r="C6" s="120"/>
      <c r="D6" s="36"/>
      <c r="E6" s="36"/>
      <c r="F6" s="36"/>
      <c r="G6" s="121" t="s">
        <v>100</v>
      </c>
      <c r="H6" s="581" t="s">
        <v>101</v>
      </c>
      <c r="I6" s="581"/>
      <c r="J6" s="581"/>
      <c r="K6" s="36"/>
      <c r="L6" s="36"/>
      <c r="M6" s="36"/>
      <c r="N6" s="36"/>
      <c r="O6" s="36"/>
    </row>
    <row r="7" spans="1:16">
      <c r="A7" s="122"/>
      <c r="B7" s="122"/>
      <c r="C7" s="122"/>
      <c r="D7" s="122"/>
      <c r="E7" s="122"/>
      <c r="F7" s="122"/>
      <c r="G7" s="122"/>
      <c r="H7" s="122"/>
      <c r="I7" s="120"/>
      <c r="J7" s="122"/>
      <c r="K7" s="122"/>
      <c r="L7" s="122"/>
      <c r="M7" s="122"/>
      <c r="N7" s="122"/>
      <c r="O7" s="122"/>
    </row>
    <row r="8" spans="1:16">
      <c r="A8" s="582" t="s">
        <v>102</v>
      </c>
      <c r="B8" s="123"/>
      <c r="C8" s="123"/>
      <c r="D8" s="123"/>
      <c r="E8" s="123"/>
      <c r="F8" s="123"/>
      <c r="G8" s="123"/>
      <c r="H8" s="123"/>
      <c r="I8" s="123"/>
      <c r="J8" s="123"/>
      <c r="K8" s="123"/>
      <c r="L8" s="123"/>
      <c r="M8" s="123"/>
      <c r="N8" s="123"/>
      <c r="O8" s="123"/>
    </row>
    <row r="9" spans="1:16">
      <c r="A9" s="583"/>
      <c r="B9" s="123"/>
      <c r="C9" s="124" t="s">
        <v>103</v>
      </c>
      <c r="D9" s="123"/>
      <c r="E9" s="584" t="s">
        <v>104</v>
      </c>
      <c r="F9" s="584"/>
      <c r="G9" s="584"/>
      <c r="H9" s="584"/>
      <c r="I9" s="584"/>
      <c r="J9" s="125"/>
      <c r="K9" s="124" t="s">
        <v>105</v>
      </c>
      <c r="L9" s="126"/>
      <c r="M9" s="123"/>
      <c r="N9" s="123"/>
      <c r="O9" s="124" t="s">
        <v>106</v>
      </c>
    </row>
    <row r="10" spans="1:16">
      <c r="A10" s="127"/>
      <c r="B10" s="123"/>
      <c r="C10" s="123"/>
      <c r="D10" s="123"/>
      <c r="E10" s="123"/>
      <c r="F10" s="123"/>
      <c r="G10" s="123"/>
      <c r="H10" s="123"/>
      <c r="I10" s="128"/>
      <c r="J10" s="128"/>
      <c r="K10" s="123"/>
      <c r="L10" s="123"/>
      <c r="M10" s="123"/>
      <c r="N10" s="123"/>
      <c r="O10" s="123"/>
    </row>
    <row r="11" spans="1:16">
      <c r="A11" s="129"/>
      <c r="B11" s="123"/>
      <c r="C11" s="123"/>
      <c r="D11" s="123"/>
      <c r="E11" s="130" t="s">
        <v>107</v>
      </c>
      <c r="F11" s="131"/>
      <c r="G11" s="131"/>
      <c r="H11" s="131"/>
      <c r="I11" s="130" t="s">
        <v>108</v>
      </c>
      <c r="J11" s="123"/>
      <c r="K11" s="130" t="s">
        <v>107</v>
      </c>
      <c r="L11" s="131"/>
      <c r="M11" s="123"/>
      <c r="N11" s="123"/>
      <c r="O11" s="128" t="s">
        <v>108</v>
      </c>
      <c r="P11" s="132"/>
    </row>
    <row r="12" spans="1:16">
      <c r="A12" s="129"/>
      <c r="B12" s="123"/>
      <c r="C12" s="133" t="s">
        <v>109</v>
      </c>
      <c r="D12" s="123"/>
      <c r="E12" s="123"/>
      <c r="F12" s="123"/>
      <c r="G12" s="123"/>
      <c r="H12" s="123"/>
      <c r="I12" s="123"/>
      <c r="J12" s="123"/>
      <c r="K12" s="123"/>
      <c r="L12" s="123"/>
      <c r="M12" s="123"/>
      <c r="N12" s="123"/>
      <c r="O12" s="123"/>
      <c r="P12" s="132"/>
    </row>
    <row r="13" spans="1:16">
      <c r="A13" s="129">
        <v>1</v>
      </c>
      <c r="B13" s="123"/>
      <c r="C13" s="134" t="s">
        <v>110</v>
      </c>
      <c r="D13" s="123"/>
      <c r="E13" s="135">
        <v>0.56000000000000005</v>
      </c>
      <c r="F13" s="136"/>
      <c r="G13" s="137"/>
      <c r="H13" s="138"/>
      <c r="I13" s="139">
        <f>$I$22*E13</f>
        <v>226715991.61201584</v>
      </c>
      <c r="J13" s="123"/>
      <c r="K13" s="135">
        <v>6.1153206650831356E-2</v>
      </c>
      <c r="L13" s="136"/>
      <c r="M13" s="137"/>
      <c r="N13" s="138"/>
      <c r="O13" s="139">
        <f>K13*I13</f>
        <v>13864409.886097753</v>
      </c>
      <c r="P13" s="132"/>
    </row>
    <row r="14" spans="1:16">
      <c r="A14" s="129">
        <v>2</v>
      </c>
      <c r="B14" s="123"/>
      <c r="C14" s="134" t="s">
        <v>111</v>
      </c>
      <c r="D14" s="123"/>
      <c r="E14" s="140">
        <v>0.04</v>
      </c>
      <c r="F14" s="136"/>
      <c r="G14" s="141" t="s">
        <v>112</v>
      </c>
      <c r="H14" s="142"/>
      <c r="I14" s="143">
        <f>$I$22*E14</f>
        <v>16193999.400858274</v>
      </c>
      <c r="J14" s="123"/>
      <c r="K14" s="135">
        <v>2.1100000000000001E-2</v>
      </c>
      <c r="L14" s="136"/>
      <c r="M14" s="137"/>
      <c r="N14" s="138"/>
      <c r="O14" s="143">
        <f>K14*I14</f>
        <v>341693.38735810958</v>
      </c>
      <c r="P14" s="132"/>
    </row>
    <row r="15" spans="1:16" ht="13.8" thickBot="1">
      <c r="A15" s="129">
        <v>3</v>
      </c>
      <c r="B15" s="123"/>
      <c r="C15" s="129" t="s">
        <v>113</v>
      </c>
      <c r="D15" s="123"/>
      <c r="E15" s="144">
        <f>SUM(E13:E14)</f>
        <v>0.60000000000000009</v>
      </c>
      <c r="F15" s="144"/>
      <c r="G15" s="144"/>
      <c r="H15" s="144"/>
      <c r="I15" s="145">
        <f>SUM(I13:I14)</f>
        <v>242909991.01287413</v>
      </c>
      <c r="J15" s="123"/>
      <c r="K15" s="146">
        <f>IF(E15=0,0,SUMPRODUCT(E13:E14,K13:K14)/E15)</f>
        <v>5.8482992874109255E-2</v>
      </c>
      <c r="L15" s="136"/>
      <c r="M15" s="123"/>
      <c r="N15" s="123"/>
      <c r="O15" s="145">
        <f>SUM(O13:O14)</f>
        <v>14206103.273455864</v>
      </c>
      <c r="P15" s="132"/>
    </row>
    <row r="16" spans="1:16" ht="13.8" thickTop="1">
      <c r="A16" s="129"/>
      <c r="B16" s="123"/>
      <c r="C16" s="123"/>
      <c r="D16" s="123"/>
      <c r="E16" s="147"/>
      <c r="F16" s="147"/>
      <c r="G16" s="147"/>
      <c r="H16" s="147"/>
      <c r="I16" s="148"/>
      <c r="J16" s="123"/>
      <c r="K16" s="136"/>
      <c r="L16" s="136"/>
      <c r="M16" s="123"/>
      <c r="N16" s="123"/>
      <c r="O16" s="148"/>
      <c r="P16" s="132"/>
    </row>
    <row r="17" spans="1:16">
      <c r="A17" s="129"/>
      <c r="B17" s="123"/>
      <c r="C17" s="133" t="s">
        <v>114</v>
      </c>
      <c r="D17" s="123"/>
      <c r="E17" s="147"/>
      <c r="F17" s="147"/>
      <c r="G17" s="147"/>
      <c r="H17" s="147"/>
      <c r="I17" s="148"/>
      <c r="J17" s="123"/>
      <c r="K17" s="136"/>
      <c r="L17" s="136"/>
      <c r="M17" s="123"/>
      <c r="N17" s="123"/>
      <c r="O17" s="148"/>
      <c r="P17" s="132"/>
    </row>
    <row r="18" spans="1:16">
      <c r="A18" s="149">
        <v>4</v>
      </c>
      <c r="B18" s="150"/>
      <c r="C18" s="151" t="s">
        <v>115</v>
      </c>
      <c r="D18" s="150"/>
      <c r="E18" s="152">
        <v>0.4</v>
      </c>
      <c r="F18" s="153"/>
      <c r="G18" s="137"/>
      <c r="H18" s="138"/>
      <c r="I18" s="154">
        <f>$I$22*E18</f>
        <v>161939994.00858274</v>
      </c>
      <c r="J18" s="150"/>
      <c r="K18" s="152">
        <v>9.7100000000000006E-2</v>
      </c>
      <c r="L18" s="153"/>
      <c r="M18" s="137"/>
      <c r="N18" s="138"/>
      <c r="O18" s="154">
        <f>K18*I18</f>
        <v>15724373.418233385</v>
      </c>
      <c r="P18" s="132"/>
    </row>
    <row r="19" spans="1:16">
      <c r="A19" s="149">
        <v>5</v>
      </c>
      <c r="B19" s="150"/>
      <c r="C19" s="151" t="s">
        <v>116</v>
      </c>
      <c r="D19" s="150"/>
      <c r="E19" s="155"/>
      <c r="F19" s="153"/>
      <c r="G19" s="137"/>
      <c r="H19" s="138"/>
      <c r="I19" s="156">
        <f>$I$22*E19</f>
        <v>0</v>
      </c>
      <c r="J19" s="150"/>
      <c r="K19" s="155"/>
      <c r="L19" s="153"/>
      <c r="M19" s="137"/>
      <c r="N19" s="138"/>
      <c r="O19" s="156">
        <f>K19*I19</f>
        <v>0</v>
      </c>
      <c r="P19" s="132"/>
    </row>
    <row r="20" spans="1:16" ht="13.8" thickBot="1">
      <c r="A20" s="129">
        <v>6</v>
      </c>
      <c r="B20" s="123"/>
      <c r="C20" s="129" t="s">
        <v>117</v>
      </c>
      <c r="D20" s="123"/>
      <c r="E20" s="144">
        <f>SUM(E18:E19)</f>
        <v>0.4</v>
      </c>
      <c r="F20" s="144"/>
      <c r="G20" s="144"/>
      <c r="H20" s="144"/>
      <c r="I20" s="145">
        <f>SUM(I18:I19)</f>
        <v>161939994.00858274</v>
      </c>
      <c r="J20" s="123"/>
      <c r="K20" s="146">
        <f>IF(E20=0,0,SUMPRODUCT(E18:E19,K18:K19)/E20)</f>
        <v>9.7100000000000006E-2</v>
      </c>
      <c r="L20" s="136"/>
      <c r="M20" s="123"/>
      <c r="N20" s="123"/>
      <c r="O20" s="145">
        <f>SUM(O18:O19)</f>
        <v>15724373.418233385</v>
      </c>
      <c r="P20" s="132"/>
    </row>
    <row r="21" spans="1:16" ht="13.8" thickTop="1">
      <c r="A21" s="129"/>
      <c r="B21" s="123"/>
      <c r="C21" s="123"/>
      <c r="D21" s="123"/>
      <c r="E21" s="123"/>
      <c r="F21" s="123"/>
      <c r="G21" s="123"/>
      <c r="H21" s="123"/>
      <c r="I21" s="148"/>
      <c r="J21" s="123"/>
      <c r="K21" s="136"/>
      <c r="L21" s="136"/>
      <c r="M21" s="123"/>
      <c r="N21" s="123"/>
      <c r="O21" s="148"/>
      <c r="P21" s="132"/>
    </row>
    <row r="22" spans="1:16" ht="13.8" thickBot="1">
      <c r="A22" s="129">
        <v>7</v>
      </c>
      <c r="B22" s="123"/>
      <c r="C22" s="133" t="s">
        <v>42</v>
      </c>
      <c r="D22" s="123"/>
      <c r="E22" s="157">
        <v>1</v>
      </c>
      <c r="F22" s="157"/>
      <c r="G22" s="158"/>
      <c r="H22" s="158"/>
      <c r="I22" s="159">
        <v>404849985.02145684</v>
      </c>
      <c r="J22" s="123"/>
      <c r="K22" s="160">
        <f>(K15*E15)+(K20*E20)</f>
        <v>7.3929795724465563E-2</v>
      </c>
      <c r="L22" s="136"/>
      <c r="M22" s="123"/>
      <c r="N22" s="123"/>
      <c r="O22" s="161">
        <f>O15+O20</f>
        <v>29930476.691689249</v>
      </c>
      <c r="P22" s="132"/>
    </row>
    <row r="23" spans="1:16" ht="13.8" thickTop="1">
      <c r="A23" s="129"/>
      <c r="B23" s="123"/>
      <c r="C23" s="123"/>
      <c r="D23" s="123"/>
      <c r="E23" s="123"/>
      <c r="F23" s="123"/>
      <c r="G23" s="123"/>
      <c r="H23" s="123"/>
      <c r="I23" s="123"/>
      <c r="J23" s="123"/>
      <c r="K23" s="123"/>
      <c r="L23" s="123"/>
      <c r="M23" s="123"/>
      <c r="N23" s="123"/>
      <c r="O23" s="123"/>
      <c r="P23" s="132"/>
    </row>
    <row r="24" spans="1:16">
      <c r="A24" s="129"/>
      <c r="B24" s="123"/>
      <c r="C24" s="123"/>
      <c r="D24" s="123"/>
      <c r="E24" s="123"/>
      <c r="F24" s="123"/>
      <c r="G24" s="123"/>
      <c r="H24" s="123"/>
      <c r="I24" s="123"/>
      <c r="J24" s="123"/>
      <c r="K24" s="123"/>
      <c r="L24" s="123"/>
      <c r="M24" s="123"/>
      <c r="N24" s="123"/>
      <c r="O24" s="123"/>
      <c r="P24" s="132"/>
    </row>
    <row r="25" spans="1:16">
      <c r="A25" s="580" t="s">
        <v>118</v>
      </c>
      <c r="B25" s="580"/>
      <c r="C25" s="580"/>
      <c r="D25" s="580"/>
      <c r="E25" s="580"/>
      <c r="F25" s="580"/>
      <c r="G25" s="580"/>
      <c r="H25" s="580"/>
      <c r="I25" s="580"/>
      <c r="J25" s="580"/>
      <c r="K25" s="580"/>
      <c r="L25" s="580"/>
      <c r="M25" s="580"/>
      <c r="N25" s="580"/>
      <c r="O25" s="580"/>
    </row>
    <row r="26" spans="1:16">
      <c r="A26" s="162" t="s">
        <v>112</v>
      </c>
      <c r="B26" s="122"/>
      <c r="C26" s="579" t="s">
        <v>119</v>
      </c>
      <c r="D26" s="579"/>
      <c r="E26" s="579"/>
      <c r="F26" s="579"/>
      <c r="G26" s="579"/>
      <c r="H26" s="579"/>
      <c r="I26" s="579"/>
      <c r="J26" s="579"/>
      <c r="K26" s="579"/>
      <c r="L26" s="579"/>
      <c r="M26" s="579"/>
      <c r="N26" s="579"/>
      <c r="O26" s="579"/>
    </row>
    <row r="27" spans="1:16">
      <c r="A27" s="163"/>
      <c r="B27" s="122"/>
      <c r="C27" s="578"/>
      <c r="D27" s="578"/>
      <c r="E27" s="578"/>
      <c r="F27" s="578"/>
      <c r="G27" s="578"/>
      <c r="H27" s="578"/>
      <c r="I27" s="578"/>
      <c r="J27" s="578"/>
      <c r="K27" s="578"/>
      <c r="L27" s="578"/>
      <c r="M27" s="578"/>
      <c r="N27" s="578"/>
      <c r="O27" s="578"/>
    </row>
    <row r="28" spans="1:16">
      <c r="A28" s="163"/>
      <c r="B28" s="122"/>
      <c r="C28" s="578"/>
      <c r="D28" s="578"/>
      <c r="E28" s="578"/>
      <c r="F28" s="578"/>
      <c r="G28" s="578"/>
      <c r="H28" s="578"/>
      <c r="I28" s="578"/>
      <c r="J28" s="578"/>
      <c r="K28" s="578"/>
      <c r="L28" s="578"/>
      <c r="M28" s="578"/>
      <c r="N28" s="578"/>
      <c r="O28" s="578"/>
    </row>
    <row r="29" spans="1:16">
      <c r="A29" s="163"/>
      <c r="B29" s="122"/>
      <c r="C29" s="578"/>
      <c r="D29" s="578"/>
      <c r="E29" s="578"/>
      <c r="F29" s="578"/>
      <c r="G29" s="578"/>
      <c r="H29" s="578"/>
      <c r="I29" s="578"/>
      <c r="J29" s="578"/>
      <c r="K29" s="578"/>
      <c r="L29" s="578"/>
      <c r="M29" s="578"/>
      <c r="N29" s="578"/>
      <c r="O29" s="578"/>
    </row>
    <row r="30" spans="1:16">
      <c r="A30" s="163"/>
      <c r="B30" s="122"/>
      <c r="C30" s="578"/>
      <c r="D30" s="578"/>
      <c r="E30" s="578"/>
      <c r="F30" s="578"/>
      <c r="G30" s="578"/>
      <c r="H30" s="578"/>
      <c r="I30" s="578"/>
      <c r="J30" s="578"/>
      <c r="K30" s="578"/>
      <c r="L30" s="578"/>
      <c r="M30" s="578"/>
      <c r="N30" s="578"/>
      <c r="O30" s="578"/>
    </row>
    <row r="31" spans="1:16">
      <c r="A31" s="163"/>
      <c r="B31" s="122"/>
      <c r="C31" s="578"/>
      <c r="D31" s="578"/>
      <c r="E31" s="578"/>
      <c r="F31" s="578"/>
      <c r="G31" s="578"/>
      <c r="H31" s="578"/>
      <c r="I31" s="578"/>
      <c r="J31" s="578"/>
      <c r="K31" s="578"/>
      <c r="L31" s="578"/>
      <c r="M31" s="578"/>
      <c r="N31" s="578"/>
      <c r="O31" s="578"/>
    </row>
    <row r="32" spans="1:16">
      <c r="A32" s="163"/>
      <c r="B32" s="122"/>
      <c r="C32" s="578"/>
      <c r="D32" s="578"/>
      <c r="E32" s="578"/>
      <c r="F32" s="578"/>
      <c r="G32" s="578"/>
      <c r="H32" s="578"/>
      <c r="I32" s="578"/>
      <c r="J32" s="578"/>
      <c r="K32" s="578"/>
      <c r="L32" s="578"/>
      <c r="M32" s="578"/>
      <c r="N32" s="578"/>
      <c r="O32" s="578"/>
    </row>
    <row r="33" spans="1:15">
      <c r="A33" s="120"/>
      <c r="B33" s="120"/>
      <c r="C33" s="120"/>
      <c r="D33" s="120"/>
      <c r="E33" s="120"/>
      <c r="F33" s="120"/>
      <c r="G33" s="120"/>
      <c r="H33" s="120"/>
      <c r="I33" s="120"/>
      <c r="J33" s="120"/>
      <c r="K33" s="120"/>
      <c r="L33" s="120"/>
      <c r="M33" s="120"/>
      <c r="N33" s="120"/>
      <c r="O33" s="164"/>
    </row>
    <row r="34" spans="1:15" ht="14.4">
      <c r="A34" s="36"/>
      <c r="B34" s="120"/>
      <c r="C34" s="120"/>
      <c r="D34" s="36"/>
      <c r="E34" s="36"/>
      <c r="F34" s="36"/>
      <c r="G34" s="121" t="s">
        <v>100</v>
      </c>
      <c r="H34" s="581" t="s">
        <v>120</v>
      </c>
      <c r="I34" s="581"/>
      <c r="J34" s="581"/>
      <c r="K34" s="36"/>
      <c r="L34" s="36"/>
      <c r="M34" s="36"/>
      <c r="N34" s="36"/>
      <c r="O34" s="36"/>
    </row>
    <row r="35" spans="1:15">
      <c r="A35" s="122"/>
      <c r="B35" s="122"/>
      <c r="C35" s="122"/>
      <c r="D35" s="122"/>
      <c r="E35" s="122"/>
      <c r="F35" s="122"/>
      <c r="G35" s="122"/>
      <c r="H35" s="122"/>
      <c r="I35" s="120"/>
      <c r="J35" s="122"/>
      <c r="K35" s="122"/>
      <c r="L35" s="122"/>
      <c r="M35" s="122"/>
      <c r="N35" s="122"/>
      <c r="O35" s="122"/>
    </row>
    <row r="36" spans="1:15">
      <c r="A36" s="582" t="s">
        <v>102</v>
      </c>
      <c r="B36" s="123"/>
      <c r="C36" s="123"/>
      <c r="D36" s="123"/>
      <c r="E36" s="123"/>
      <c r="F36" s="123"/>
      <c r="G36" s="123"/>
      <c r="H36" s="123"/>
      <c r="I36" s="123"/>
      <c r="J36" s="123"/>
      <c r="K36" s="123"/>
      <c r="L36" s="123"/>
      <c r="M36" s="123"/>
      <c r="N36" s="123"/>
      <c r="O36" s="123"/>
    </row>
    <row r="37" spans="1:15">
      <c r="A37" s="583"/>
      <c r="B37" s="123"/>
      <c r="C37" s="124" t="s">
        <v>103</v>
      </c>
      <c r="D37" s="123"/>
      <c r="E37" s="584" t="s">
        <v>104</v>
      </c>
      <c r="F37" s="584"/>
      <c r="G37" s="584"/>
      <c r="H37" s="584"/>
      <c r="I37" s="584"/>
      <c r="J37" s="125"/>
      <c r="K37" s="124" t="s">
        <v>105</v>
      </c>
      <c r="L37" s="126"/>
      <c r="M37" s="123"/>
      <c r="N37" s="123"/>
      <c r="O37" s="124" t="s">
        <v>106</v>
      </c>
    </row>
    <row r="38" spans="1:15">
      <c r="A38" s="127"/>
      <c r="B38" s="123"/>
      <c r="C38" s="123"/>
      <c r="D38" s="123"/>
      <c r="E38" s="123"/>
      <c r="F38" s="123"/>
      <c r="G38" s="123"/>
      <c r="H38" s="123"/>
      <c r="I38" s="128"/>
      <c r="J38" s="128"/>
      <c r="K38" s="123"/>
      <c r="L38" s="123"/>
      <c r="M38" s="123"/>
      <c r="N38" s="123"/>
      <c r="O38" s="123"/>
    </row>
    <row r="39" spans="1:15">
      <c r="A39" s="129"/>
      <c r="B39" s="123"/>
      <c r="C39" s="123"/>
      <c r="D39" s="123"/>
      <c r="E39" s="130" t="s">
        <v>107</v>
      </c>
      <c r="F39" s="131"/>
      <c r="G39" s="131"/>
      <c r="H39" s="131"/>
      <c r="I39" s="130" t="s">
        <v>108</v>
      </c>
      <c r="J39" s="123"/>
      <c r="K39" s="130" t="s">
        <v>107</v>
      </c>
      <c r="L39" s="131"/>
      <c r="M39" s="123"/>
      <c r="N39" s="123"/>
      <c r="O39" s="128" t="s">
        <v>108</v>
      </c>
    </row>
    <row r="40" spans="1:15">
      <c r="A40" s="129"/>
      <c r="B40" s="123"/>
      <c r="C40" s="133" t="s">
        <v>109</v>
      </c>
      <c r="D40" s="123"/>
      <c r="E40" s="123"/>
      <c r="F40" s="123"/>
      <c r="G40" s="123"/>
      <c r="H40" s="123"/>
      <c r="I40" s="123"/>
      <c r="J40" s="123"/>
      <c r="K40" s="123"/>
      <c r="L40" s="123"/>
      <c r="M40" s="123"/>
      <c r="N40" s="123"/>
      <c r="O40" s="123"/>
    </row>
    <row r="41" spans="1:15">
      <c r="A41" s="129">
        <v>1</v>
      </c>
      <c r="B41" s="123"/>
      <c r="C41" s="134" t="s">
        <v>110</v>
      </c>
      <c r="D41" s="123"/>
      <c r="E41" s="135">
        <v>0.56000000000000005</v>
      </c>
      <c r="F41" s="136"/>
      <c r="G41" s="137"/>
      <c r="H41" s="138"/>
      <c r="I41" s="139">
        <f>$I$50*E41</f>
        <v>183231135.92000002</v>
      </c>
      <c r="J41" s="123"/>
      <c r="K41" s="135">
        <v>6.6162700000000005E-2</v>
      </c>
      <c r="L41" s="136"/>
      <c r="M41" s="137"/>
      <c r="N41" s="138"/>
      <c r="O41" s="139">
        <f>K41*I41</f>
        <v>12123066.676534185</v>
      </c>
    </row>
    <row r="42" spans="1:15">
      <c r="A42" s="129">
        <v>2</v>
      </c>
      <c r="B42" s="123"/>
      <c r="C42" s="134" t="s">
        <v>111</v>
      </c>
      <c r="D42" s="123"/>
      <c r="E42" s="140">
        <v>0.04</v>
      </c>
      <c r="F42" s="136"/>
      <c r="G42" s="141" t="s">
        <v>112</v>
      </c>
      <c r="H42" s="142"/>
      <c r="I42" s="143">
        <f>$I$50*E42</f>
        <v>13087938.280000001</v>
      </c>
      <c r="J42" s="123"/>
      <c r="K42" s="140">
        <v>2.4299999999999999E-2</v>
      </c>
      <c r="L42" s="136"/>
      <c r="M42" s="137"/>
      <c r="N42" s="138"/>
      <c r="O42" s="143">
        <f>K42*I42</f>
        <v>318036.90020400001</v>
      </c>
    </row>
    <row r="43" spans="1:15" ht="13.8" thickBot="1">
      <c r="A43" s="129">
        <v>3</v>
      </c>
      <c r="B43" s="123"/>
      <c r="C43" s="129" t="s">
        <v>113</v>
      </c>
      <c r="D43" s="123"/>
      <c r="E43" s="144">
        <f>SUM(E41:E42)</f>
        <v>0.60000000000000009</v>
      </c>
      <c r="F43" s="144"/>
      <c r="G43" s="144"/>
      <c r="H43" s="144"/>
      <c r="I43" s="145">
        <f>SUM(I41:I42)</f>
        <v>196319074.20000002</v>
      </c>
      <c r="J43" s="123"/>
      <c r="K43" s="146">
        <f>IF(E43=0,0,SUMPRODUCT(E41:E42,K41:K42)/E43)</f>
        <v>6.3371853333333325E-2</v>
      </c>
      <c r="L43" s="136"/>
      <c r="M43" s="123"/>
      <c r="N43" s="123"/>
      <c r="O43" s="145">
        <f>SUM(O41:O42)</f>
        <v>12441103.576738184</v>
      </c>
    </row>
    <row r="44" spans="1:15" ht="13.8" thickTop="1">
      <c r="A44" s="129"/>
      <c r="B44" s="123"/>
      <c r="C44" s="123"/>
      <c r="D44" s="123"/>
      <c r="E44" s="147"/>
      <c r="F44" s="147"/>
      <c r="G44" s="147"/>
      <c r="H44" s="147"/>
      <c r="I44" s="148"/>
      <c r="J44" s="123"/>
      <c r="K44" s="136"/>
      <c r="L44" s="136"/>
      <c r="M44" s="123"/>
      <c r="N44" s="123"/>
      <c r="O44" s="148"/>
    </row>
    <row r="45" spans="1:15">
      <c r="A45" s="129"/>
      <c r="B45" s="123"/>
      <c r="C45" s="133" t="s">
        <v>114</v>
      </c>
      <c r="D45" s="123"/>
      <c r="E45" s="147"/>
      <c r="F45" s="147"/>
      <c r="G45" s="147"/>
      <c r="H45" s="147"/>
      <c r="I45" s="148"/>
      <c r="J45" s="123"/>
      <c r="K45" s="136"/>
      <c r="L45" s="136"/>
      <c r="M45" s="123"/>
      <c r="N45" s="123"/>
      <c r="O45" s="148"/>
    </row>
    <row r="46" spans="1:15">
      <c r="A46" s="149">
        <v>4</v>
      </c>
      <c r="B46" s="150"/>
      <c r="C46" s="151" t="s">
        <v>115</v>
      </c>
      <c r="D46" s="150"/>
      <c r="E46" s="152">
        <v>0.4</v>
      </c>
      <c r="F46" s="153"/>
      <c r="G46" s="137"/>
      <c r="H46" s="138"/>
      <c r="I46" s="154">
        <f>$I$50*E46</f>
        <v>130879382.80000001</v>
      </c>
      <c r="J46" s="150"/>
      <c r="K46" s="152">
        <v>9.6600000000000005E-2</v>
      </c>
      <c r="L46" s="153"/>
      <c r="M46" s="137"/>
      <c r="N46" s="138"/>
      <c r="O46" s="154">
        <f>K46*I46</f>
        <v>12642948.378480002</v>
      </c>
    </row>
    <row r="47" spans="1:15">
      <c r="A47" s="149">
        <v>5</v>
      </c>
      <c r="B47" s="150"/>
      <c r="C47" s="151" t="s">
        <v>116</v>
      </c>
      <c r="D47" s="150"/>
      <c r="E47" s="155"/>
      <c r="F47" s="153"/>
      <c r="G47" s="165"/>
      <c r="H47" s="138"/>
      <c r="I47" s="156">
        <f>$I$50*E47</f>
        <v>0</v>
      </c>
      <c r="J47" s="150"/>
      <c r="K47" s="155"/>
      <c r="L47" s="153"/>
      <c r="M47" s="137"/>
      <c r="N47" s="138"/>
      <c r="O47" s="156">
        <f>K47*I47</f>
        <v>0</v>
      </c>
    </row>
    <row r="48" spans="1:15" ht="13.8" thickBot="1">
      <c r="A48" s="129">
        <v>6</v>
      </c>
      <c r="B48" s="123"/>
      <c r="C48" s="129" t="s">
        <v>117</v>
      </c>
      <c r="D48" s="123"/>
      <c r="E48" s="144">
        <f>SUM(E46:E47)</f>
        <v>0.4</v>
      </c>
      <c r="F48" s="144"/>
      <c r="G48" s="144"/>
      <c r="H48" s="144"/>
      <c r="I48" s="145">
        <f>SUM(I46:I47)</f>
        <v>130879382.80000001</v>
      </c>
      <c r="J48" s="123"/>
      <c r="K48" s="146">
        <f>IF(E48=0,0,SUMPRODUCT(E46:E47,K46:K47)/E48)</f>
        <v>9.6600000000000019E-2</v>
      </c>
      <c r="L48" s="136"/>
      <c r="M48" s="123"/>
      <c r="N48" s="123"/>
      <c r="O48" s="145">
        <f>SUM(O46:O47)</f>
        <v>12642948.378480002</v>
      </c>
    </row>
    <row r="49" spans="1:16" ht="13.8" thickTop="1">
      <c r="A49" s="129"/>
      <c r="B49" s="123"/>
      <c r="C49" s="123"/>
      <c r="D49" s="123"/>
      <c r="E49" s="123"/>
      <c r="F49" s="123"/>
      <c r="G49" s="123"/>
      <c r="H49" s="123"/>
      <c r="I49" s="148"/>
      <c r="J49" s="123"/>
      <c r="K49" s="136"/>
      <c r="L49" s="136"/>
      <c r="M49" s="123"/>
      <c r="N49" s="123"/>
      <c r="O49" s="148"/>
    </row>
    <row r="50" spans="1:16" ht="13.8" thickBot="1">
      <c r="A50" s="129">
        <v>7</v>
      </c>
      <c r="B50" s="123"/>
      <c r="C50" s="133" t="s">
        <v>42</v>
      </c>
      <c r="D50" s="123"/>
      <c r="E50" s="157">
        <v>1</v>
      </c>
      <c r="F50" s="157"/>
      <c r="G50" s="158"/>
      <c r="H50" s="158"/>
      <c r="I50" s="159">
        <v>327198457</v>
      </c>
      <c r="J50" s="123"/>
      <c r="K50" s="160">
        <f>(K43*E43)+(K48*E48)</f>
        <v>7.6663112000000005E-2</v>
      </c>
      <c r="L50" s="136"/>
      <c r="M50" s="123"/>
      <c r="N50" s="123"/>
      <c r="O50" s="161">
        <f>O43+O48</f>
        <v>25084051.955218188</v>
      </c>
    </row>
    <row r="51" spans="1:16" ht="13.8" thickTop="1">
      <c r="A51" s="129"/>
      <c r="B51" s="123"/>
      <c r="C51" s="123"/>
      <c r="D51" s="123"/>
      <c r="E51" s="123"/>
      <c r="F51" s="123"/>
      <c r="G51" s="123"/>
      <c r="H51" s="123"/>
      <c r="I51" s="123"/>
      <c r="J51" s="123"/>
      <c r="K51" s="123"/>
      <c r="L51" s="123"/>
      <c r="M51" s="123"/>
      <c r="N51" s="123"/>
      <c r="O51" s="123"/>
    </row>
    <row r="52" spans="1:16">
      <c r="A52" s="129"/>
      <c r="B52" s="123"/>
      <c r="C52" s="123"/>
      <c r="D52" s="123"/>
      <c r="E52" s="123"/>
      <c r="F52" s="123"/>
      <c r="G52" s="123"/>
      <c r="H52" s="123"/>
      <c r="I52" s="123"/>
      <c r="J52" s="123"/>
      <c r="K52" s="123"/>
      <c r="L52" s="123"/>
      <c r="M52" s="123"/>
      <c r="N52" s="123"/>
      <c r="O52" s="123"/>
    </row>
    <row r="53" spans="1:16">
      <c r="A53" s="580" t="s">
        <v>118</v>
      </c>
      <c r="B53" s="580"/>
      <c r="C53" s="580"/>
      <c r="D53" s="580"/>
      <c r="E53" s="580"/>
      <c r="F53" s="580"/>
      <c r="G53" s="580"/>
      <c r="H53" s="580"/>
      <c r="I53" s="580"/>
      <c r="J53" s="580"/>
      <c r="K53" s="580"/>
      <c r="L53" s="580"/>
      <c r="M53" s="580"/>
      <c r="N53" s="580"/>
      <c r="O53" s="580"/>
    </row>
    <row r="54" spans="1:16">
      <c r="A54" s="162" t="s">
        <v>112</v>
      </c>
      <c r="B54" s="122"/>
      <c r="C54" s="579" t="s">
        <v>119</v>
      </c>
      <c r="D54" s="579"/>
      <c r="E54" s="579"/>
      <c r="F54" s="579"/>
      <c r="G54" s="579"/>
      <c r="H54" s="579"/>
      <c r="I54" s="579"/>
      <c r="J54" s="579"/>
      <c r="K54" s="579"/>
      <c r="L54" s="579"/>
      <c r="M54" s="579"/>
      <c r="N54" s="579"/>
      <c r="O54" s="579"/>
    </row>
    <row r="55" spans="1:16">
      <c r="A55" s="163"/>
      <c r="B55" s="122"/>
      <c r="C55" s="578"/>
      <c r="D55" s="578"/>
      <c r="E55" s="578"/>
      <c r="F55" s="578"/>
      <c r="G55" s="578"/>
      <c r="H55" s="578"/>
      <c r="I55" s="578"/>
      <c r="J55" s="578"/>
      <c r="K55" s="578"/>
      <c r="L55" s="578"/>
      <c r="M55" s="578"/>
      <c r="N55" s="578"/>
      <c r="O55" s="578"/>
      <c r="P55" s="120"/>
    </row>
    <row r="56" spans="1:16">
      <c r="A56" s="163"/>
      <c r="B56" s="122"/>
      <c r="C56" s="578"/>
      <c r="D56" s="578"/>
      <c r="E56" s="578"/>
      <c r="F56" s="578"/>
      <c r="G56" s="578"/>
      <c r="H56" s="578"/>
      <c r="I56" s="578"/>
      <c r="J56" s="578"/>
      <c r="K56" s="578"/>
      <c r="L56" s="578"/>
      <c r="M56" s="578"/>
      <c r="N56" s="578"/>
      <c r="O56" s="578"/>
      <c r="P56" s="120"/>
    </row>
    <row r="57" spans="1:16">
      <c r="A57" s="163"/>
      <c r="B57" s="122"/>
      <c r="C57" s="578"/>
      <c r="D57" s="578"/>
      <c r="E57" s="578"/>
      <c r="F57" s="578"/>
      <c r="G57" s="578"/>
      <c r="H57" s="578"/>
      <c r="I57" s="578"/>
      <c r="J57" s="578"/>
      <c r="K57" s="578"/>
      <c r="L57" s="578"/>
      <c r="M57" s="578"/>
      <c r="N57" s="578"/>
      <c r="O57" s="578"/>
      <c r="P57" s="120"/>
    </row>
    <row r="58" spans="1:16">
      <c r="A58" s="163"/>
      <c r="B58" s="122"/>
      <c r="C58" s="578"/>
      <c r="D58" s="578"/>
      <c r="E58" s="578"/>
      <c r="F58" s="578"/>
      <c r="G58" s="578"/>
      <c r="H58" s="578"/>
      <c r="I58" s="578"/>
      <c r="J58" s="578"/>
      <c r="K58" s="578"/>
      <c r="L58" s="578"/>
      <c r="M58" s="578"/>
      <c r="N58" s="578"/>
      <c r="O58" s="578"/>
      <c r="P58" s="120"/>
    </row>
    <row r="59" spans="1:16">
      <c r="A59" s="163"/>
      <c r="B59" s="122"/>
      <c r="C59" s="578"/>
      <c r="D59" s="578"/>
      <c r="E59" s="578"/>
      <c r="F59" s="578"/>
      <c r="G59" s="578"/>
      <c r="H59" s="578"/>
      <c r="I59" s="578"/>
      <c r="J59" s="578"/>
      <c r="K59" s="578"/>
      <c r="L59" s="578"/>
      <c r="M59" s="578"/>
      <c r="N59" s="578"/>
      <c r="O59" s="578"/>
      <c r="P59" s="120"/>
    </row>
    <row r="60" spans="1:16">
      <c r="A60" s="163"/>
      <c r="B60" s="122"/>
      <c r="C60" s="578"/>
      <c r="D60" s="578"/>
      <c r="E60" s="578"/>
      <c r="F60" s="578"/>
      <c r="G60" s="578"/>
      <c r="H60" s="578"/>
      <c r="I60" s="578"/>
      <c r="J60" s="578"/>
      <c r="K60" s="578"/>
      <c r="L60" s="578"/>
      <c r="M60" s="578"/>
      <c r="N60" s="578"/>
      <c r="O60" s="578"/>
      <c r="P60" s="120"/>
    </row>
    <row r="61" spans="1:16">
      <c r="A61" s="120"/>
      <c r="B61" s="120"/>
      <c r="C61" s="120"/>
      <c r="D61" s="120"/>
      <c r="E61" s="120"/>
      <c r="F61" s="120"/>
      <c r="G61" s="120"/>
      <c r="H61" s="120"/>
      <c r="I61" s="120"/>
      <c r="J61" s="120"/>
      <c r="K61" s="120"/>
      <c r="L61" s="120"/>
      <c r="M61" s="120"/>
      <c r="N61" s="120"/>
      <c r="O61" s="120"/>
      <c r="P61" s="120"/>
    </row>
    <row r="62" spans="1:16">
      <c r="A62" s="120"/>
      <c r="B62" s="120"/>
      <c r="C62" s="120"/>
      <c r="D62" s="120"/>
      <c r="E62" s="120"/>
      <c r="F62" s="120"/>
      <c r="G62" s="120"/>
      <c r="H62" s="120"/>
      <c r="I62" s="120"/>
      <c r="J62" s="120"/>
      <c r="K62" s="120"/>
      <c r="L62" s="120"/>
      <c r="M62" s="120"/>
      <c r="N62" s="120"/>
      <c r="O62" s="120"/>
      <c r="P62" s="120"/>
    </row>
  </sheetData>
  <mergeCells count="25">
    <mergeCell ref="C1:O1"/>
    <mergeCell ref="C2:O2"/>
    <mergeCell ref="A4:O4"/>
    <mergeCell ref="H6:J6"/>
    <mergeCell ref="A8:A9"/>
    <mergeCell ref="E9:I9"/>
    <mergeCell ref="A53:O53"/>
    <mergeCell ref="A25:O25"/>
    <mergeCell ref="C26:O26"/>
    <mergeCell ref="C27:O27"/>
    <mergeCell ref="C28:O28"/>
    <mergeCell ref="C29:O29"/>
    <mergeCell ref="C30:O30"/>
    <mergeCell ref="C31:O31"/>
    <mergeCell ref="C32:O32"/>
    <mergeCell ref="H34:J34"/>
    <mergeCell ref="A36:A37"/>
    <mergeCell ref="E37:I37"/>
    <mergeCell ref="C60:O60"/>
    <mergeCell ref="C54:O54"/>
    <mergeCell ref="C55:O55"/>
    <mergeCell ref="C56:O56"/>
    <mergeCell ref="C57:O57"/>
    <mergeCell ref="C58:O58"/>
    <mergeCell ref="C59:O59"/>
  </mergeCells>
  <dataValidations count="1">
    <dataValidation allowBlank="1" showInputMessage="1" showErrorMessage="1" promptTitle="Date Format" prompt="E.g:  &quot;August 1, 2011&quot;" sqref="WVW983040 O65536 JK65536 TG65536 ADC65536 AMY65536 AWU65536 BGQ65536 BQM65536 CAI65536 CKE65536 CUA65536 DDW65536 DNS65536 DXO65536 EHK65536 ERG65536 FBC65536 FKY65536 FUU65536 GEQ65536 GOM65536 GYI65536 HIE65536 HSA65536 IBW65536 ILS65536 IVO65536 JFK65536 JPG65536 JZC65536 KIY65536 KSU65536 LCQ65536 LMM65536 LWI65536 MGE65536 MQA65536 MZW65536 NJS65536 NTO65536 ODK65536 ONG65536 OXC65536 PGY65536 PQU65536 QAQ65536 QKM65536 QUI65536 REE65536 ROA65536 RXW65536 SHS65536 SRO65536 TBK65536 TLG65536 TVC65536 UEY65536 UOU65536 UYQ65536 VIM65536 VSI65536 WCE65536 WMA65536 WVW65536 O131072 JK131072 TG131072 ADC131072 AMY131072 AWU131072 BGQ131072 BQM131072 CAI131072 CKE131072 CUA131072 DDW131072 DNS131072 DXO131072 EHK131072 ERG131072 FBC131072 FKY131072 FUU131072 GEQ131072 GOM131072 GYI131072 HIE131072 HSA131072 IBW131072 ILS131072 IVO131072 JFK131072 JPG131072 JZC131072 KIY131072 KSU131072 LCQ131072 LMM131072 LWI131072 MGE131072 MQA131072 MZW131072 NJS131072 NTO131072 ODK131072 ONG131072 OXC131072 PGY131072 PQU131072 QAQ131072 QKM131072 QUI131072 REE131072 ROA131072 RXW131072 SHS131072 SRO131072 TBK131072 TLG131072 TVC131072 UEY131072 UOU131072 UYQ131072 VIM131072 VSI131072 WCE131072 WMA131072 WVW131072 O196608 JK196608 TG196608 ADC196608 AMY196608 AWU196608 BGQ196608 BQM196608 CAI196608 CKE196608 CUA196608 DDW196608 DNS196608 DXO196608 EHK196608 ERG196608 FBC196608 FKY196608 FUU196608 GEQ196608 GOM196608 GYI196608 HIE196608 HSA196608 IBW196608 ILS196608 IVO196608 JFK196608 JPG196608 JZC196608 KIY196608 KSU196608 LCQ196608 LMM196608 LWI196608 MGE196608 MQA196608 MZW196608 NJS196608 NTO196608 ODK196608 ONG196608 OXC196608 PGY196608 PQU196608 QAQ196608 QKM196608 QUI196608 REE196608 ROA196608 RXW196608 SHS196608 SRO196608 TBK196608 TLG196608 TVC196608 UEY196608 UOU196608 UYQ196608 VIM196608 VSI196608 WCE196608 WMA196608 WVW196608 O262144 JK262144 TG262144 ADC262144 AMY262144 AWU262144 BGQ262144 BQM262144 CAI262144 CKE262144 CUA262144 DDW262144 DNS262144 DXO262144 EHK262144 ERG262144 FBC262144 FKY262144 FUU262144 GEQ262144 GOM262144 GYI262144 HIE262144 HSA262144 IBW262144 ILS262144 IVO262144 JFK262144 JPG262144 JZC262144 KIY262144 KSU262144 LCQ262144 LMM262144 LWI262144 MGE262144 MQA262144 MZW262144 NJS262144 NTO262144 ODK262144 ONG262144 OXC262144 PGY262144 PQU262144 QAQ262144 QKM262144 QUI262144 REE262144 ROA262144 RXW262144 SHS262144 SRO262144 TBK262144 TLG262144 TVC262144 UEY262144 UOU262144 UYQ262144 VIM262144 VSI262144 WCE262144 WMA262144 WVW262144 O327680 JK327680 TG327680 ADC327680 AMY327680 AWU327680 BGQ327680 BQM327680 CAI327680 CKE327680 CUA327680 DDW327680 DNS327680 DXO327680 EHK327680 ERG327680 FBC327680 FKY327680 FUU327680 GEQ327680 GOM327680 GYI327680 HIE327680 HSA327680 IBW327680 ILS327680 IVO327680 JFK327680 JPG327680 JZC327680 KIY327680 KSU327680 LCQ327680 LMM327680 LWI327680 MGE327680 MQA327680 MZW327680 NJS327680 NTO327680 ODK327680 ONG327680 OXC327680 PGY327680 PQU327680 QAQ327680 QKM327680 QUI327680 REE327680 ROA327680 RXW327680 SHS327680 SRO327680 TBK327680 TLG327680 TVC327680 UEY327680 UOU327680 UYQ327680 VIM327680 VSI327680 WCE327680 WMA327680 WVW327680 O393216 JK393216 TG393216 ADC393216 AMY393216 AWU393216 BGQ393216 BQM393216 CAI393216 CKE393216 CUA393216 DDW393216 DNS393216 DXO393216 EHK393216 ERG393216 FBC393216 FKY393216 FUU393216 GEQ393216 GOM393216 GYI393216 HIE393216 HSA393216 IBW393216 ILS393216 IVO393216 JFK393216 JPG393216 JZC393216 KIY393216 KSU393216 LCQ393216 LMM393216 LWI393216 MGE393216 MQA393216 MZW393216 NJS393216 NTO393216 ODK393216 ONG393216 OXC393216 PGY393216 PQU393216 QAQ393216 QKM393216 QUI393216 REE393216 ROA393216 RXW393216 SHS393216 SRO393216 TBK393216 TLG393216 TVC393216 UEY393216 UOU393216 UYQ393216 VIM393216 VSI393216 WCE393216 WMA393216 WVW393216 O458752 JK458752 TG458752 ADC458752 AMY458752 AWU458752 BGQ458752 BQM458752 CAI458752 CKE458752 CUA458752 DDW458752 DNS458752 DXO458752 EHK458752 ERG458752 FBC458752 FKY458752 FUU458752 GEQ458752 GOM458752 GYI458752 HIE458752 HSA458752 IBW458752 ILS458752 IVO458752 JFK458752 JPG458752 JZC458752 KIY458752 KSU458752 LCQ458752 LMM458752 LWI458752 MGE458752 MQA458752 MZW458752 NJS458752 NTO458752 ODK458752 ONG458752 OXC458752 PGY458752 PQU458752 QAQ458752 QKM458752 QUI458752 REE458752 ROA458752 RXW458752 SHS458752 SRO458752 TBK458752 TLG458752 TVC458752 UEY458752 UOU458752 UYQ458752 VIM458752 VSI458752 WCE458752 WMA458752 WVW458752 O524288 JK524288 TG524288 ADC524288 AMY524288 AWU524288 BGQ524288 BQM524288 CAI524288 CKE524288 CUA524288 DDW524288 DNS524288 DXO524288 EHK524288 ERG524288 FBC524288 FKY524288 FUU524288 GEQ524288 GOM524288 GYI524288 HIE524288 HSA524288 IBW524288 ILS524288 IVO524288 JFK524288 JPG524288 JZC524288 KIY524288 KSU524288 LCQ524288 LMM524288 LWI524288 MGE524288 MQA524288 MZW524288 NJS524288 NTO524288 ODK524288 ONG524288 OXC524288 PGY524288 PQU524288 QAQ524288 QKM524288 QUI524288 REE524288 ROA524288 RXW524288 SHS524288 SRO524288 TBK524288 TLG524288 TVC524288 UEY524288 UOU524288 UYQ524288 VIM524288 VSI524288 WCE524288 WMA524288 WVW524288 O589824 JK589824 TG589824 ADC589824 AMY589824 AWU589824 BGQ589824 BQM589824 CAI589824 CKE589824 CUA589824 DDW589824 DNS589824 DXO589824 EHK589824 ERG589824 FBC589824 FKY589824 FUU589824 GEQ589824 GOM589824 GYI589824 HIE589824 HSA589824 IBW589824 ILS589824 IVO589824 JFK589824 JPG589824 JZC589824 KIY589824 KSU589824 LCQ589824 LMM589824 LWI589824 MGE589824 MQA589824 MZW589824 NJS589824 NTO589824 ODK589824 ONG589824 OXC589824 PGY589824 PQU589824 QAQ589824 QKM589824 QUI589824 REE589824 ROA589824 RXW589824 SHS589824 SRO589824 TBK589824 TLG589824 TVC589824 UEY589824 UOU589824 UYQ589824 VIM589824 VSI589824 WCE589824 WMA589824 WVW589824 O655360 JK655360 TG655360 ADC655360 AMY655360 AWU655360 BGQ655360 BQM655360 CAI655360 CKE655360 CUA655360 DDW655360 DNS655360 DXO655360 EHK655360 ERG655360 FBC655360 FKY655360 FUU655360 GEQ655360 GOM655360 GYI655360 HIE655360 HSA655360 IBW655360 ILS655360 IVO655360 JFK655360 JPG655360 JZC655360 KIY655360 KSU655360 LCQ655360 LMM655360 LWI655360 MGE655360 MQA655360 MZW655360 NJS655360 NTO655360 ODK655360 ONG655360 OXC655360 PGY655360 PQU655360 QAQ655360 QKM655360 QUI655360 REE655360 ROA655360 RXW655360 SHS655360 SRO655360 TBK655360 TLG655360 TVC655360 UEY655360 UOU655360 UYQ655360 VIM655360 VSI655360 WCE655360 WMA655360 WVW655360 O720896 JK720896 TG720896 ADC720896 AMY720896 AWU720896 BGQ720896 BQM720896 CAI720896 CKE720896 CUA720896 DDW720896 DNS720896 DXO720896 EHK720896 ERG720896 FBC720896 FKY720896 FUU720896 GEQ720896 GOM720896 GYI720896 HIE720896 HSA720896 IBW720896 ILS720896 IVO720896 JFK720896 JPG720896 JZC720896 KIY720896 KSU720896 LCQ720896 LMM720896 LWI720896 MGE720896 MQA720896 MZW720896 NJS720896 NTO720896 ODK720896 ONG720896 OXC720896 PGY720896 PQU720896 QAQ720896 QKM720896 QUI720896 REE720896 ROA720896 RXW720896 SHS720896 SRO720896 TBK720896 TLG720896 TVC720896 UEY720896 UOU720896 UYQ720896 VIM720896 VSI720896 WCE720896 WMA720896 WVW720896 O786432 JK786432 TG786432 ADC786432 AMY786432 AWU786432 BGQ786432 BQM786432 CAI786432 CKE786432 CUA786432 DDW786432 DNS786432 DXO786432 EHK786432 ERG786432 FBC786432 FKY786432 FUU786432 GEQ786432 GOM786432 GYI786432 HIE786432 HSA786432 IBW786432 ILS786432 IVO786432 JFK786432 JPG786432 JZC786432 KIY786432 KSU786432 LCQ786432 LMM786432 LWI786432 MGE786432 MQA786432 MZW786432 NJS786432 NTO786432 ODK786432 ONG786432 OXC786432 PGY786432 PQU786432 QAQ786432 QKM786432 QUI786432 REE786432 ROA786432 RXW786432 SHS786432 SRO786432 TBK786432 TLG786432 TVC786432 UEY786432 UOU786432 UYQ786432 VIM786432 VSI786432 WCE786432 WMA786432 WVW786432 O851968 JK851968 TG851968 ADC851968 AMY851968 AWU851968 BGQ851968 BQM851968 CAI851968 CKE851968 CUA851968 DDW851968 DNS851968 DXO851968 EHK851968 ERG851968 FBC851968 FKY851968 FUU851968 GEQ851968 GOM851968 GYI851968 HIE851968 HSA851968 IBW851968 ILS851968 IVO851968 JFK851968 JPG851968 JZC851968 KIY851968 KSU851968 LCQ851968 LMM851968 LWI851968 MGE851968 MQA851968 MZW851968 NJS851968 NTO851968 ODK851968 ONG851968 OXC851968 PGY851968 PQU851968 QAQ851968 QKM851968 QUI851968 REE851968 ROA851968 RXW851968 SHS851968 SRO851968 TBK851968 TLG851968 TVC851968 UEY851968 UOU851968 UYQ851968 VIM851968 VSI851968 WCE851968 WMA851968 WVW851968 O917504 JK917504 TG917504 ADC917504 AMY917504 AWU917504 BGQ917504 BQM917504 CAI917504 CKE917504 CUA917504 DDW917504 DNS917504 DXO917504 EHK917504 ERG917504 FBC917504 FKY917504 FUU917504 GEQ917504 GOM917504 GYI917504 HIE917504 HSA917504 IBW917504 ILS917504 IVO917504 JFK917504 JPG917504 JZC917504 KIY917504 KSU917504 LCQ917504 LMM917504 LWI917504 MGE917504 MQA917504 MZW917504 NJS917504 NTO917504 ODK917504 ONG917504 OXC917504 PGY917504 PQU917504 QAQ917504 QKM917504 QUI917504 REE917504 ROA917504 RXW917504 SHS917504 SRO917504 TBK917504 TLG917504 TVC917504 UEY917504 UOU917504 UYQ917504 VIM917504 VSI917504 WCE917504 WMA917504 WVW917504 O983040 JK983040 TG983040 ADC983040 AMY983040 AWU983040 BGQ983040 BQM983040 CAI983040 CKE983040 CUA983040 DDW983040 DNS983040 DXO983040 EHK983040 ERG983040 FBC983040 FKY983040 FUU983040 GEQ983040 GOM983040 GYI983040 HIE983040 HSA983040 IBW983040 ILS983040 IVO983040 JFK983040 JPG983040 JZC983040 KIY983040 KSU983040 LCQ983040 LMM983040 LWI983040 MGE983040 MQA983040 MZW983040 NJS983040 NTO983040 ODK983040 ONG983040 OXC983040 PGY983040 PQU983040 QAQ983040 QKM983040 QUI983040 REE983040 ROA983040 RXW983040 SHS983040 SRO983040 TBK983040 TLG983040 TVC983040 UEY983040 UOU983040 UYQ983040 VIM983040 VSI983040 WCE983040 WMA983040"/>
  </dataValidations>
  <pageMargins left="0.70866141732283472" right="0.70866141732283472" top="0.74803149606299213" bottom="0.74803149606299213" header="0.31496062992125984" footer="0.31496062992125984"/>
  <pageSetup scale="91" orientation="portrait" verticalDpi="599" r:id="rId1"/>
</worksheet>
</file>

<file path=xl/worksheets/sheet7.xml><?xml version="1.0" encoding="utf-8"?>
<worksheet xmlns="http://schemas.openxmlformats.org/spreadsheetml/2006/main" xmlns:r="http://schemas.openxmlformats.org/officeDocument/2006/relationships">
  <dimension ref="A1:N126"/>
  <sheetViews>
    <sheetView workbookViewId="0">
      <selection activeCell="G7" sqref="G7"/>
    </sheetView>
  </sheetViews>
  <sheetFormatPr defaultRowHeight="14.4"/>
  <cols>
    <col min="1" max="1" width="3.88671875" customWidth="1"/>
    <col min="2" max="2" width="33.6640625" customWidth="1"/>
    <col min="3" max="3" width="16" customWidth="1"/>
    <col min="4" max="4" width="17.109375" customWidth="1"/>
    <col min="5" max="5" width="18.33203125" customWidth="1"/>
    <col min="6" max="6" width="15.88671875" customWidth="1"/>
    <col min="7" max="7" width="14.109375" customWidth="1"/>
    <col min="8" max="8" width="2.109375" customWidth="1"/>
    <col min="9" max="9" width="15.33203125" bestFit="1" customWidth="1"/>
    <col min="10" max="11" width="9.109375" customWidth="1"/>
  </cols>
  <sheetData>
    <row r="1" spans="1:12">
      <c r="A1" s="365"/>
      <c r="B1" s="366"/>
      <c r="C1" s="366"/>
      <c r="D1" s="366"/>
      <c r="E1" s="366"/>
      <c r="F1" s="367" t="s">
        <v>155</v>
      </c>
      <c r="G1" s="368" t="s">
        <v>250</v>
      </c>
      <c r="H1" s="369"/>
    </row>
    <row r="2" spans="1:12">
      <c r="A2" s="370"/>
      <c r="B2" s="371"/>
      <c r="C2" s="371"/>
      <c r="D2" s="371"/>
      <c r="E2" s="371"/>
      <c r="F2" s="372" t="s">
        <v>157</v>
      </c>
      <c r="G2" s="373">
        <v>7</v>
      </c>
      <c r="H2" s="374"/>
    </row>
    <row r="3" spans="1:12">
      <c r="A3" s="370"/>
      <c r="B3" s="371"/>
      <c r="C3" s="371"/>
      <c r="D3" s="371"/>
      <c r="E3" s="371"/>
      <c r="F3" s="372" t="s">
        <v>158</v>
      </c>
      <c r="G3" s="373">
        <v>3</v>
      </c>
      <c r="H3" s="374"/>
    </row>
    <row r="4" spans="1:12">
      <c r="A4" s="370"/>
      <c r="B4" s="371"/>
      <c r="C4" s="371"/>
      <c r="D4" s="371"/>
      <c r="E4" s="371"/>
      <c r="F4" s="372" t="s">
        <v>159</v>
      </c>
      <c r="G4" s="373">
        <v>1</v>
      </c>
      <c r="H4" s="374"/>
    </row>
    <row r="5" spans="1:12">
      <c r="A5" s="370"/>
      <c r="B5" s="371"/>
      <c r="C5" s="371"/>
      <c r="D5" s="371"/>
      <c r="E5" s="371"/>
      <c r="F5" s="372" t="s">
        <v>160</v>
      </c>
      <c r="G5" s="375"/>
      <c r="H5" s="374"/>
    </row>
    <row r="6" spans="1:12">
      <c r="A6" s="370"/>
      <c r="B6" s="45"/>
      <c r="C6" s="45"/>
      <c r="D6" s="45"/>
      <c r="E6" s="45"/>
      <c r="F6" s="45"/>
      <c r="G6" s="45"/>
      <c r="H6" s="374"/>
    </row>
    <row r="7" spans="1:12">
      <c r="A7" s="370"/>
      <c r="B7" s="45"/>
      <c r="C7" s="45"/>
      <c r="D7" s="45"/>
      <c r="E7" s="45"/>
      <c r="F7" s="376" t="s">
        <v>162</v>
      </c>
      <c r="G7" s="377"/>
      <c r="H7" s="374"/>
    </row>
    <row r="8" spans="1:12" ht="17.399999999999999">
      <c r="A8" s="370"/>
      <c r="B8" s="638" t="s">
        <v>251</v>
      </c>
      <c r="C8" s="638"/>
      <c r="D8" s="638"/>
      <c r="E8" s="638"/>
      <c r="F8" s="638"/>
      <c r="G8" s="638"/>
      <c r="H8" s="374"/>
    </row>
    <row r="9" spans="1:12" ht="17.399999999999999">
      <c r="A9" s="370"/>
      <c r="B9" s="638" t="s">
        <v>252</v>
      </c>
      <c r="C9" s="638"/>
      <c r="D9" s="638"/>
      <c r="E9" s="638"/>
      <c r="F9" s="638"/>
      <c r="G9" s="638"/>
      <c r="H9" s="374"/>
    </row>
    <row r="10" spans="1:12">
      <c r="A10" s="370"/>
      <c r="B10" s="45"/>
      <c r="C10" s="45"/>
      <c r="D10" s="45"/>
      <c r="E10" s="45"/>
      <c r="F10" s="45"/>
      <c r="G10" s="45"/>
      <c r="H10" s="374"/>
    </row>
    <row r="11" spans="1:12">
      <c r="A11" s="370"/>
      <c r="B11" s="45" t="s">
        <v>253</v>
      </c>
      <c r="C11" s="45"/>
      <c r="D11" s="45"/>
      <c r="E11" s="45"/>
      <c r="F11" s="45"/>
      <c r="G11" s="45"/>
      <c r="H11" s="374"/>
    </row>
    <row r="12" spans="1:12">
      <c r="A12" s="370"/>
      <c r="B12" s="45"/>
      <c r="C12" s="45"/>
      <c r="D12" s="45"/>
      <c r="E12" s="45"/>
      <c r="F12" s="45"/>
      <c r="G12" s="45"/>
      <c r="H12" s="374"/>
    </row>
    <row r="13" spans="1:12">
      <c r="A13" s="370"/>
      <c r="B13" s="378" t="s">
        <v>254</v>
      </c>
      <c r="C13" s="378"/>
      <c r="D13" s="379"/>
      <c r="E13" s="379"/>
      <c r="F13" s="379"/>
      <c r="G13" s="379"/>
      <c r="H13" s="374"/>
    </row>
    <row r="14" spans="1:12" ht="15" thickBot="1">
      <c r="A14" s="370"/>
      <c r="B14" s="379"/>
      <c r="C14" s="379"/>
      <c r="D14" s="379"/>
      <c r="E14" s="379"/>
      <c r="F14" s="379"/>
      <c r="G14" s="379"/>
      <c r="H14" s="374"/>
    </row>
    <row r="15" spans="1:12" ht="39.6">
      <c r="A15" s="370"/>
      <c r="B15" s="380" t="s">
        <v>255</v>
      </c>
      <c r="C15" s="381" t="s">
        <v>256</v>
      </c>
      <c r="D15" s="381" t="s">
        <v>257</v>
      </c>
      <c r="E15" s="381" t="s">
        <v>258</v>
      </c>
      <c r="F15" s="382" t="s">
        <v>257</v>
      </c>
      <c r="G15" s="379"/>
      <c r="H15" s="374"/>
    </row>
    <row r="16" spans="1:12">
      <c r="A16" s="370"/>
      <c r="B16" s="383" t="s">
        <v>139</v>
      </c>
      <c r="C16" s="384">
        <v>34813009.296041384</v>
      </c>
      <c r="D16" s="385">
        <f>+IF($C$28=0,"",C16/$C$28)</f>
        <v>0.55198415674515133</v>
      </c>
      <c r="E16" s="384">
        <f>'[4]O1 Revenue to cost|RR'!$D$40</f>
        <v>44510963.525124088</v>
      </c>
      <c r="F16" s="386">
        <f>+IF($E$28=0,"",E16/$E$28)</f>
        <v>0.60844029693999013</v>
      </c>
      <c r="G16" s="45"/>
      <c r="H16" s="387"/>
      <c r="I16" s="388"/>
      <c r="J16" s="389"/>
      <c r="K16" s="390"/>
      <c r="L16" s="390"/>
    </row>
    <row r="17" spans="1:12">
      <c r="A17" s="370"/>
      <c r="B17" s="383" t="s">
        <v>141</v>
      </c>
      <c r="C17" s="384">
        <v>5801649.9667600086</v>
      </c>
      <c r="D17" s="385">
        <f t="shared" ref="D17:D27" si="0">+IF($C$28=0,"",C17/$C$28)</f>
        <v>9.1989142260008774E-2</v>
      </c>
      <c r="E17" s="384">
        <f>'[4]O1 Revenue to cost|RR'!$E$40</f>
        <v>7336815.081358077</v>
      </c>
      <c r="F17" s="386">
        <f t="shared" ref="F17:F27" si="1">+IF($E$28=0,"",E17/$E$28)</f>
        <v>0.10029021151554283</v>
      </c>
      <c r="G17" s="45"/>
      <c r="H17" s="387"/>
      <c r="I17" s="388"/>
      <c r="J17" s="389"/>
      <c r="K17" s="390"/>
      <c r="L17" s="390"/>
    </row>
    <row r="18" spans="1:12">
      <c r="A18" s="370"/>
      <c r="B18" s="391" t="s">
        <v>259</v>
      </c>
      <c r="C18" s="384">
        <v>12993372.146480273</v>
      </c>
      <c r="D18" s="385">
        <f t="shared" si="0"/>
        <v>0.20601883355043371</v>
      </c>
      <c r="E18" s="384">
        <f>'[4]O1 Revenue to cost|RR'!$F$40</f>
        <v>11307077.234528951</v>
      </c>
      <c r="F18" s="386">
        <f t="shared" si="1"/>
        <v>0.15456150317251571</v>
      </c>
      <c r="G18" s="45"/>
      <c r="H18" s="387"/>
      <c r="I18" s="388"/>
      <c r="J18" s="389"/>
      <c r="K18" s="390"/>
      <c r="L18" s="390"/>
    </row>
    <row r="19" spans="1:12">
      <c r="A19" s="370"/>
      <c r="B19" s="391" t="s">
        <v>260</v>
      </c>
      <c r="C19" s="384">
        <v>5370442.9760853089</v>
      </c>
      <c r="D19" s="385">
        <f t="shared" si="0"/>
        <v>8.5152059458400639E-2</v>
      </c>
      <c r="E19" s="384">
        <f>'[4]O1 Revenue to cost|RR'!$G$40</f>
        <v>5551420.7999134744</v>
      </c>
      <c r="F19" s="386">
        <f t="shared" si="1"/>
        <v>7.5884857402191586E-2</v>
      </c>
      <c r="G19" s="45"/>
      <c r="H19" s="387"/>
      <c r="I19" s="388"/>
      <c r="J19" s="389"/>
      <c r="K19" s="390"/>
      <c r="L19" s="390"/>
    </row>
    <row r="20" spans="1:12">
      <c r="A20" s="370"/>
      <c r="B20" s="383" t="s">
        <v>261</v>
      </c>
      <c r="C20" s="384">
        <v>2030403.7517924148</v>
      </c>
      <c r="D20" s="385">
        <f t="shared" si="0"/>
        <v>3.2193445078382496E-2</v>
      </c>
      <c r="E20" s="384">
        <f>'[4]O1 Revenue to cost|RR'!$H$40</f>
        <v>2231420.3483287515</v>
      </c>
      <c r="F20" s="386">
        <f t="shared" si="1"/>
        <v>3.0502284197212216E-2</v>
      </c>
      <c r="G20" s="45"/>
      <c r="H20" s="387"/>
      <c r="I20" s="388"/>
      <c r="J20" s="389"/>
      <c r="K20" s="390"/>
      <c r="L20" s="390"/>
    </row>
    <row r="21" spans="1:12">
      <c r="A21" s="370"/>
      <c r="B21" s="383" t="s">
        <v>262</v>
      </c>
      <c r="C21" s="384">
        <v>1786237.5047174559</v>
      </c>
      <c r="D21" s="385">
        <f t="shared" si="0"/>
        <v>2.8322021644366844E-2</v>
      </c>
      <c r="E21" s="384">
        <f>'[4]O1 Revenue to cost|RR'!$I$40</f>
        <v>1913845.6306018503</v>
      </c>
      <c r="F21" s="386">
        <f t="shared" si="1"/>
        <v>2.6161213138498247E-2</v>
      </c>
      <c r="G21" s="45"/>
      <c r="H21" s="387"/>
      <c r="I21" s="388"/>
      <c r="J21" s="389"/>
      <c r="K21" s="390"/>
      <c r="L21" s="390"/>
    </row>
    <row r="22" spans="1:12">
      <c r="A22" s="370"/>
      <c r="B22" s="383" t="s">
        <v>263</v>
      </c>
      <c r="C22" s="384">
        <v>0</v>
      </c>
      <c r="D22" s="385">
        <f t="shared" si="0"/>
        <v>0</v>
      </c>
      <c r="E22" s="384"/>
      <c r="F22" s="386">
        <f t="shared" si="1"/>
        <v>0</v>
      </c>
      <c r="G22" s="45"/>
      <c r="H22" s="387"/>
      <c r="I22" s="388"/>
      <c r="J22" s="389"/>
      <c r="K22" s="390"/>
      <c r="L22" s="390"/>
    </row>
    <row r="23" spans="1:12">
      <c r="A23" s="370"/>
      <c r="B23" s="383" t="s">
        <v>264</v>
      </c>
      <c r="C23" s="384">
        <v>142086.779401092</v>
      </c>
      <c r="D23" s="385">
        <f t="shared" si="0"/>
        <v>2.2528834104917328E-3</v>
      </c>
      <c r="E23" s="384">
        <f>'[4]O1 Revenue to cost|RR'!$J$40</f>
        <v>149488.70481299254</v>
      </c>
      <c r="F23" s="386">
        <f t="shared" si="1"/>
        <v>2.0434280622627378E-3</v>
      </c>
      <c r="G23" s="45"/>
      <c r="H23" s="387"/>
      <c r="I23" s="388"/>
      <c r="J23" s="389"/>
      <c r="K23" s="390"/>
      <c r="L23" s="390"/>
    </row>
    <row r="24" spans="1:12">
      <c r="A24" s="370"/>
      <c r="B24" s="391" t="s">
        <v>265</v>
      </c>
      <c r="C24" s="384">
        <v>88879.202328259227</v>
      </c>
      <c r="D24" s="385">
        <f t="shared" si="0"/>
        <v>1.4092407562975174E-3</v>
      </c>
      <c r="E24" s="384">
        <f>'[4]O1 Revenue to cost|RR'!$L$40</f>
        <v>104902.90557944569</v>
      </c>
      <c r="F24" s="386">
        <f t="shared" si="1"/>
        <v>1.4339648025053116E-3</v>
      </c>
      <c r="G24" s="45"/>
      <c r="H24" s="387"/>
      <c r="I24" s="388"/>
      <c r="J24" s="389"/>
      <c r="K24" s="390"/>
      <c r="L24" s="390"/>
    </row>
    <row r="25" spans="1:12">
      <c r="A25" s="370"/>
      <c r="B25" s="391" t="s">
        <v>151</v>
      </c>
      <c r="C25" s="384">
        <v>693.54493868506677</v>
      </c>
      <c r="D25" s="385">
        <f t="shared" si="0"/>
        <v>1.0996631026335197E-5</v>
      </c>
      <c r="E25" s="384">
        <f>'[4]O1 Revenue to cost|RR'!$M$40</f>
        <v>833.45335862275238</v>
      </c>
      <c r="F25" s="386">
        <f t="shared" si="1"/>
        <v>1.1392847263794339E-5</v>
      </c>
      <c r="G25" s="45"/>
      <c r="H25" s="387"/>
      <c r="I25" s="388"/>
      <c r="J25" s="389"/>
      <c r="K25" s="390"/>
      <c r="L25" s="390"/>
    </row>
    <row r="26" spans="1:12">
      <c r="A26" s="370"/>
      <c r="B26" s="392" t="s">
        <v>266</v>
      </c>
      <c r="C26" s="384">
        <v>42080.831455125401</v>
      </c>
      <c r="D26" s="385">
        <f t="shared" si="0"/>
        <v>6.672204654405876E-4</v>
      </c>
      <c r="E26" s="384">
        <f>'[4]O1 Revenue to cost|RR'!$K$40</f>
        <v>49076.446017787603</v>
      </c>
      <c r="F26" s="386">
        <f t="shared" si="1"/>
        <v>6.7084792201740689E-4</v>
      </c>
      <c r="G26" s="45"/>
      <c r="H26" s="387"/>
      <c r="I26" s="388"/>
      <c r="J26" s="389"/>
      <c r="K26" s="390"/>
      <c r="L26" s="390"/>
    </row>
    <row r="27" spans="1:12">
      <c r="A27" s="370"/>
      <c r="B27" s="393" t="s">
        <v>267</v>
      </c>
      <c r="C27" s="394"/>
      <c r="D27" s="385">
        <f t="shared" si="0"/>
        <v>0</v>
      </c>
      <c r="E27" s="394">
        <f>'[4]O1 Revenue to cost|RR'!$N$40</f>
        <v>0</v>
      </c>
      <c r="F27" s="386">
        <f t="shared" si="1"/>
        <v>0</v>
      </c>
      <c r="G27" s="371"/>
      <c r="H27" s="387"/>
      <c r="I27" s="388"/>
      <c r="J27" s="389"/>
      <c r="K27" s="390"/>
      <c r="L27" s="390"/>
    </row>
    <row r="28" spans="1:12" ht="15" thickBot="1">
      <c r="A28" s="370"/>
      <c r="B28" s="395" t="s">
        <v>42</v>
      </c>
      <c r="C28" s="396">
        <f>SUM(C16:C27)</f>
        <v>63068856.000000007</v>
      </c>
      <c r="D28" s="397">
        <v>1</v>
      </c>
      <c r="E28" s="396">
        <f>SUM(E16:E27)</f>
        <v>73155844.129624039</v>
      </c>
      <c r="F28" s="398">
        <v>1</v>
      </c>
      <c r="G28" s="371"/>
      <c r="H28" s="399"/>
      <c r="I28" s="390"/>
      <c r="J28" s="400"/>
      <c r="K28" s="390"/>
      <c r="L28" s="390"/>
    </row>
    <row r="29" spans="1:12">
      <c r="A29" s="370"/>
      <c r="B29" s="371"/>
      <c r="C29" s="401"/>
      <c r="D29" s="401"/>
      <c r="E29" s="401"/>
      <c r="F29" s="401"/>
      <c r="G29" s="401"/>
      <c r="H29" s="402"/>
      <c r="I29" s="390"/>
      <c r="J29" s="390"/>
      <c r="K29" s="390"/>
      <c r="L29" s="390"/>
    </row>
    <row r="30" spans="1:12">
      <c r="A30" s="370"/>
      <c r="B30" s="378" t="s">
        <v>118</v>
      </c>
      <c r="C30" s="379"/>
      <c r="D30" s="379"/>
      <c r="E30" s="379"/>
      <c r="F30" s="379"/>
      <c r="G30" s="401"/>
      <c r="H30" s="399"/>
      <c r="I30" s="403"/>
      <c r="J30" s="390"/>
      <c r="K30" s="390"/>
      <c r="L30" s="390"/>
    </row>
    <row r="31" spans="1:12">
      <c r="A31" s="370"/>
      <c r="B31" s="404"/>
      <c r="C31" s="404"/>
      <c r="D31" s="404"/>
      <c r="E31" s="404"/>
      <c r="F31" s="404"/>
      <c r="G31" s="404"/>
      <c r="H31" s="405"/>
      <c r="I31" s="390"/>
      <c r="J31" s="390"/>
      <c r="K31" s="390"/>
      <c r="L31" s="390"/>
    </row>
    <row r="32" spans="1:12">
      <c r="A32" s="370"/>
      <c r="B32" s="665" t="s">
        <v>268</v>
      </c>
      <c r="C32" s="665"/>
      <c r="D32" s="665"/>
      <c r="E32" s="665"/>
      <c r="F32" s="665"/>
      <c r="G32" s="379"/>
      <c r="H32" s="405"/>
      <c r="I32" s="390"/>
      <c r="J32" s="390"/>
      <c r="K32" s="390"/>
      <c r="L32" s="390"/>
    </row>
    <row r="33" spans="1:12">
      <c r="A33" s="370"/>
      <c r="B33" s="665"/>
      <c r="C33" s="665"/>
      <c r="D33" s="665"/>
      <c r="E33" s="665"/>
      <c r="F33" s="665"/>
      <c r="G33" s="379"/>
      <c r="H33" s="405"/>
      <c r="I33" s="390"/>
      <c r="J33" s="390"/>
      <c r="K33" s="390"/>
      <c r="L33" s="390"/>
    </row>
    <row r="34" spans="1:12">
      <c r="A34" s="370"/>
      <c r="B34" s="379"/>
      <c r="C34" s="406"/>
      <c r="D34" s="406"/>
      <c r="E34" s="406"/>
      <c r="F34" s="406"/>
      <c r="G34" s="406"/>
      <c r="H34" s="405"/>
      <c r="I34" s="390"/>
      <c r="J34" s="390"/>
      <c r="K34" s="390"/>
      <c r="L34" s="390"/>
    </row>
    <row r="35" spans="1:12">
      <c r="A35" s="370"/>
      <c r="B35" s="666" t="s">
        <v>269</v>
      </c>
      <c r="C35" s="666"/>
      <c r="D35" s="666"/>
      <c r="E35" s="666"/>
      <c r="F35" s="666"/>
      <c r="G35" s="406"/>
      <c r="H35" s="402"/>
      <c r="I35" s="390"/>
      <c r="J35" s="390"/>
      <c r="K35" s="390"/>
      <c r="L35" s="390"/>
    </row>
    <row r="36" spans="1:12">
      <c r="A36" s="370"/>
      <c r="B36" s="666"/>
      <c r="C36" s="666"/>
      <c r="D36" s="666"/>
      <c r="E36" s="666"/>
      <c r="F36" s="666"/>
      <c r="G36" s="407"/>
      <c r="H36" s="405"/>
      <c r="I36" s="390"/>
      <c r="J36" s="390"/>
      <c r="K36" s="390"/>
      <c r="L36" s="390"/>
    </row>
    <row r="37" spans="1:12">
      <c r="A37" s="370"/>
      <c r="B37" s="666"/>
      <c r="C37" s="666"/>
      <c r="D37" s="666"/>
      <c r="E37" s="666"/>
      <c r="F37" s="666"/>
      <c r="G37" s="407"/>
      <c r="H37" s="402"/>
      <c r="I37" s="390"/>
      <c r="J37" s="390"/>
      <c r="K37" s="390"/>
      <c r="L37" s="390"/>
    </row>
    <row r="38" spans="1:12">
      <c r="A38" s="370"/>
      <c r="B38" s="408" t="s">
        <v>270</v>
      </c>
      <c r="C38" s="408"/>
      <c r="D38" s="408"/>
      <c r="E38" s="408"/>
      <c r="F38" s="408"/>
      <c r="G38" s="408"/>
      <c r="H38" s="402"/>
      <c r="I38" s="390"/>
      <c r="J38" s="390"/>
      <c r="K38" s="390"/>
      <c r="L38" s="390"/>
    </row>
    <row r="39" spans="1:12">
      <c r="A39" s="370"/>
      <c r="B39" s="666" t="s">
        <v>271</v>
      </c>
      <c r="C39" s="666"/>
      <c r="D39" s="666"/>
      <c r="E39" s="666"/>
      <c r="F39" s="666"/>
      <c r="G39" s="409"/>
      <c r="H39" s="402"/>
      <c r="I39" s="390"/>
      <c r="J39" s="390"/>
      <c r="K39" s="390"/>
      <c r="L39" s="390"/>
    </row>
    <row r="40" spans="1:12">
      <c r="A40" s="370"/>
      <c r="B40" s="666"/>
      <c r="C40" s="666"/>
      <c r="D40" s="666"/>
      <c r="E40" s="666"/>
      <c r="F40" s="666"/>
      <c r="G40" s="379"/>
      <c r="H40" s="402"/>
      <c r="I40" s="390"/>
      <c r="J40" s="390"/>
      <c r="K40" s="390"/>
      <c r="L40" s="390"/>
    </row>
    <row r="41" spans="1:12">
      <c r="A41" s="370"/>
      <c r="B41" s="379"/>
      <c r="C41" s="379"/>
      <c r="D41" s="379"/>
      <c r="E41" s="379"/>
      <c r="F41" s="379"/>
      <c r="G41" s="379"/>
      <c r="H41" s="402"/>
      <c r="I41" s="390"/>
      <c r="J41" s="390"/>
      <c r="K41" s="390"/>
      <c r="L41" s="390"/>
    </row>
    <row r="42" spans="1:12" s="45" customFormat="1">
      <c r="A42" s="370"/>
      <c r="B42" s="410"/>
      <c r="C42" s="410"/>
      <c r="D42" s="411"/>
      <c r="E42" s="411"/>
      <c r="F42" s="411"/>
      <c r="G42" s="411"/>
      <c r="H42" s="402"/>
      <c r="I42" s="390"/>
      <c r="J42" s="390"/>
      <c r="K42" s="390"/>
      <c r="L42" s="390"/>
    </row>
    <row r="43" spans="1:12">
      <c r="A43" s="370"/>
      <c r="B43" s="412" t="s">
        <v>272</v>
      </c>
      <c r="C43" s="667"/>
      <c r="D43" s="667"/>
      <c r="E43" s="667"/>
      <c r="F43" s="667"/>
      <c r="G43" s="667"/>
      <c r="H43" s="402"/>
      <c r="I43" s="390"/>
      <c r="J43" s="390"/>
      <c r="K43" s="390"/>
      <c r="L43" s="390"/>
    </row>
    <row r="44" spans="1:12" ht="15" thickBot="1">
      <c r="A44" s="370"/>
      <c r="B44" s="412"/>
      <c r="C44" s="413"/>
      <c r="D44" s="379"/>
      <c r="E44" s="379"/>
      <c r="F44" s="379"/>
      <c r="G44" s="379"/>
      <c r="H44" s="402"/>
      <c r="I44" s="390"/>
      <c r="J44" s="390"/>
      <c r="K44" s="390"/>
      <c r="L44" s="390"/>
    </row>
    <row r="45" spans="1:12">
      <c r="A45" s="370"/>
      <c r="B45" s="658"/>
      <c r="C45" s="659"/>
      <c r="D45" s="414" t="s">
        <v>273</v>
      </c>
      <c r="E45" s="414" t="s">
        <v>274</v>
      </c>
      <c r="F45" s="414" t="s">
        <v>275</v>
      </c>
      <c r="G45" s="415" t="s">
        <v>276</v>
      </c>
      <c r="H45" s="402"/>
      <c r="I45" s="390"/>
      <c r="J45" s="390"/>
      <c r="K45" s="390"/>
      <c r="L45" s="390"/>
    </row>
    <row r="46" spans="1:12">
      <c r="A46" s="370"/>
      <c r="B46" s="660" t="s">
        <v>277</v>
      </c>
      <c r="C46" s="661"/>
      <c r="D46" s="662" t="s">
        <v>278</v>
      </c>
      <c r="E46" s="662" t="s">
        <v>279</v>
      </c>
      <c r="F46" s="662" t="s">
        <v>280</v>
      </c>
      <c r="G46" s="663" t="s">
        <v>281</v>
      </c>
      <c r="H46" s="402"/>
      <c r="I46" s="390"/>
      <c r="J46" s="390"/>
      <c r="K46" s="390"/>
      <c r="L46" s="390"/>
    </row>
    <row r="47" spans="1:12">
      <c r="A47" s="370"/>
      <c r="B47" s="625"/>
      <c r="C47" s="626"/>
      <c r="D47" s="645"/>
      <c r="E47" s="645"/>
      <c r="F47" s="645"/>
      <c r="G47" s="664"/>
      <c r="H47" s="402"/>
      <c r="I47" s="390"/>
      <c r="J47" s="390"/>
      <c r="K47" s="390"/>
      <c r="L47" s="390"/>
    </row>
    <row r="48" spans="1:12">
      <c r="A48" s="370"/>
      <c r="B48" s="617" t="s">
        <v>139</v>
      </c>
      <c r="C48" s="618"/>
      <c r="D48" s="384">
        <f>'[4]O1 Revenue to cost|RR'!$D$18</f>
        <v>37011789.653129116</v>
      </c>
      <c r="E48" s="384">
        <f>'[4]O1 Revenue to cost|RR'!$D$23</f>
        <v>39132951.379084483</v>
      </c>
      <c r="F48" s="384">
        <f>'[5]Cost Allocation Study'!K4</f>
        <v>39522038.938259758</v>
      </c>
      <c r="G48" s="416">
        <f>'[4]O1 Revenue to cost|RR'!$D$19</f>
        <v>3052539.9757372304</v>
      </c>
      <c r="H48" s="402"/>
      <c r="I48" s="390"/>
      <c r="J48" s="390"/>
      <c r="K48" s="390"/>
      <c r="L48" s="390"/>
    </row>
    <row r="49" spans="1:14">
      <c r="A49" s="370"/>
      <c r="B49" s="617" t="s">
        <v>141</v>
      </c>
      <c r="C49" s="618"/>
      <c r="D49" s="384">
        <f>'[4]O1 Revenue to cost|RR'!$E$18</f>
        <v>8305737.0798109872</v>
      </c>
      <c r="E49" s="384">
        <f>'[4]O1 Revenue to cost|RR'!$E$23</f>
        <v>8781742.4760551509</v>
      </c>
      <c r="F49" s="384">
        <f>'[5]Cost Allocation Study'!K5</f>
        <v>8454998.2447908502</v>
      </c>
      <c r="G49" s="416">
        <f>'[4]O1 Revenue to cost|RR'!$E$19</f>
        <v>349179.85283884278</v>
      </c>
      <c r="H49" s="402"/>
      <c r="I49" s="390"/>
      <c r="J49" s="390"/>
      <c r="K49" s="390"/>
      <c r="L49" s="390"/>
    </row>
    <row r="50" spans="1:14">
      <c r="A50" s="370"/>
      <c r="B50" s="617" t="s">
        <v>259</v>
      </c>
      <c r="C50" s="618"/>
      <c r="D50" s="384">
        <f>'[4]O1 Revenue to cost|RR'!$F$18</f>
        <v>9458822.2930683568</v>
      </c>
      <c r="E50" s="384">
        <f>'[4]O1 Revenue to cost|RR'!$F$23</f>
        <v>10000911.503255298</v>
      </c>
      <c r="F50" s="384">
        <f>'[5]Cost Allocation Study'!K6</f>
        <v>10344594.539243674</v>
      </c>
      <c r="G50" s="416">
        <f>'[4]O1 Revenue to cost|RR'!$F$19</f>
        <v>470624.83558326768</v>
      </c>
      <c r="H50" s="402"/>
      <c r="I50" s="390"/>
      <c r="J50" s="390"/>
      <c r="K50" s="390"/>
      <c r="L50" s="390"/>
    </row>
    <row r="51" spans="1:14">
      <c r="A51" s="370"/>
      <c r="B51" s="617" t="s">
        <v>260</v>
      </c>
      <c r="C51" s="618"/>
      <c r="D51" s="384">
        <f>'[4]O1 Revenue to cost|RR'!$G$18</f>
        <v>7032138.4022065792</v>
      </c>
      <c r="E51" s="384">
        <f>'[4]O1 Revenue to cost|RR'!$G$23</f>
        <v>7435153.3055704972</v>
      </c>
      <c r="F51" s="384">
        <f>'[5]Cost Allocation Study'!K7</f>
        <v>6538880.685412473</v>
      </c>
      <c r="G51" s="416">
        <f>'[4]O1 Revenue to cost|RR'!$G$19</f>
        <v>122824.274483696</v>
      </c>
      <c r="H51" s="402"/>
      <c r="I51" s="390"/>
      <c r="J51" s="390"/>
      <c r="K51" s="390"/>
      <c r="L51" s="390"/>
    </row>
    <row r="52" spans="1:14">
      <c r="A52" s="370"/>
      <c r="B52" s="617" t="s">
        <v>261</v>
      </c>
      <c r="C52" s="618"/>
      <c r="D52" s="384">
        <f>'[4]O1 Revenue to cost|RR'!$H$18</f>
        <v>1914283.792541642</v>
      </c>
      <c r="E52" s="384">
        <f>'[4]O1 Revenue to cost|RR'!$H$23</f>
        <v>2023992.2273785053</v>
      </c>
      <c r="F52" s="384">
        <f>'[5]Cost Allocation Study'!K8</f>
        <v>2100799.0455854544</v>
      </c>
      <c r="G52" s="416">
        <f>'[4]O1 Revenue to cost|RR'!$H$19</f>
        <v>33554.51759099646</v>
      </c>
      <c r="H52" s="402"/>
      <c r="I52" s="390"/>
      <c r="J52" s="390"/>
      <c r="K52" s="390"/>
      <c r="L52" s="390"/>
    </row>
    <row r="53" spans="1:14">
      <c r="A53" s="370"/>
      <c r="B53" s="617" t="s">
        <v>262</v>
      </c>
      <c r="C53" s="618"/>
      <c r="D53" s="384">
        <f>'[4]O1 Revenue to cost|RR'!$I$18</f>
        <v>1347655.9026921196</v>
      </c>
      <c r="E53" s="384">
        <f>'[4]O1 Revenue to cost|RR'!$I$23</f>
        <v>1424890.6472786104</v>
      </c>
      <c r="F53" s="384">
        <f>'[5]Cost Allocation Study'!K9</f>
        <v>1747009.5511553376</v>
      </c>
      <c r="G53" s="416">
        <f>'[4]O1 Revenue to cost|RR'!$I$19</f>
        <v>83583.794515332236</v>
      </c>
      <c r="H53" s="402"/>
      <c r="I53" s="390"/>
      <c r="J53" s="390"/>
      <c r="K53" s="390"/>
      <c r="L53" s="390"/>
    </row>
    <row r="54" spans="1:14">
      <c r="A54" s="370"/>
      <c r="B54" s="617" t="s">
        <v>263</v>
      </c>
      <c r="C54" s="618"/>
      <c r="D54" s="384"/>
      <c r="E54" s="384"/>
      <c r="F54" s="384"/>
      <c r="G54" s="416"/>
      <c r="H54" s="402"/>
      <c r="I54" s="390"/>
      <c r="J54" s="390"/>
      <c r="K54" s="390"/>
      <c r="L54" s="390"/>
    </row>
    <row r="55" spans="1:14">
      <c r="A55" s="370"/>
      <c r="B55" s="617" t="s">
        <v>264</v>
      </c>
      <c r="C55" s="618"/>
      <c r="D55" s="384">
        <f>'[4]O1 Revenue to cost|RR'!$J$18</f>
        <v>122389.49233994528</v>
      </c>
      <c r="E55" s="384">
        <f>'[4]O1 Revenue to cost|RR'!$J$23</f>
        <v>129403.68725577126</v>
      </c>
      <c r="F55" s="384">
        <f>'[5]Cost Allocation Study'!$K$11</f>
        <v>135951.90319742428</v>
      </c>
      <c r="G55" s="416">
        <f>'[4]O1 Revenue to cost|RR'!$J$19</f>
        <v>7034.0429562030822</v>
      </c>
      <c r="H55" s="402"/>
      <c r="I55" s="390"/>
      <c r="J55" s="390"/>
      <c r="K55" s="390"/>
      <c r="L55" s="390"/>
    </row>
    <row r="56" spans="1:14">
      <c r="A56" s="370"/>
      <c r="B56" s="617" t="s">
        <v>265</v>
      </c>
      <c r="C56" s="618"/>
      <c r="D56" s="384">
        <f>'[4]O1 Revenue to cost|RR'!$L$18</f>
        <v>7240.4534123519115</v>
      </c>
      <c r="E56" s="384">
        <f>'[4]O1 Revenue to cost|RR'!$L$23</f>
        <v>7655.4069393436912</v>
      </c>
      <c r="F56" s="384">
        <f>'[5]Cost Allocation Study'!$K$13</f>
        <v>45424.234765346409</v>
      </c>
      <c r="G56" s="416">
        <f>'[4]O1 Revenue to cost|RR'!$L$19</f>
        <v>7027.2180243764342</v>
      </c>
      <c r="H56" s="402"/>
      <c r="I56" s="390"/>
      <c r="J56" s="390"/>
      <c r="K56" s="390"/>
      <c r="L56" s="390"/>
    </row>
    <row r="57" spans="1:14">
      <c r="A57" s="370"/>
      <c r="B57" s="617" t="s">
        <v>151</v>
      </c>
      <c r="C57" s="618"/>
      <c r="D57" s="384">
        <f>'[4]O1 Revenue to cost|RR'!$M$18</f>
        <v>0</v>
      </c>
      <c r="E57" s="384">
        <f>'[4]O1 Revenue to cost|RR'!$M$23</f>
        <v>0</v>
      </c>
      <c r="F57" s="384">
        <f>'[5]Cost Allocation Study'!$K$14</f>
        <v>733.101607979253</v>
      </c>
      <c r="G57" s="416">
        <f>'[4]O1 Revenue to cost|RR'!$M$19</f>
        <v>100.35175064349933</v>
      </c>
      <c r="H57" s="402"/>
      <c r="I57" s="390"/>
      <c r="J57" s="390"/>
      <c r="K57" s="390"/>
      <c r="L57" s="390"/>
    </row>
    <row r="58" spans="1:14">
      <c r="A58" s="370"/>
      <c r="B58" s="654" t="s">
        <v>266</v>
      </c>
      <c r="C58" s="655"/>
      <c r="D58" s="384">
        <f>'[4]O1 Revenue to cost|RR'!$K$18</f>
        <v>2540.6558883753678</v>
      </c>
      <c r="E58" s="384">
        <f>'[4]O1 Revenue to cost|RR'!$K$23</f>
        <v>2686.2619798330215</v>
      </c>
      <c r="F58" s="384">
        <f>'[5]Cost Allocation Study'!$K$12</f>
        <v>48956.309418376652</v>
      </c>
      <c r="G58" s="416">
        <f>'[4]O1 Revenue to cost|RR'!$K$19</f>
        <v>120.13659941094788</v>
      </c>
      <c r="H58" s="402"/>
      <c r="I58" s="390"/>
      <c r="J58" s="390"/>
      <c r="K58" s="390"/>
      <c r="L58" s="390"/>
    </row>
    <row r="59" spans="1:14" ht="15" customHeight="1" thickBot="1">
      <c r="A59" s="370"/>
      <c r="B59" s="656" t="s">
        <v>267</v>
      </c>
      <c r="C59" s="657"/>
      <c r="D59" s="394">
        <f>'[4]O1 Revenue to cost|RR'!$N$18</f>
        <v>84997.018719999978</v>
      </c>
      <c r="E59" s="394">
        <f>'[4]O1 Revenue to cost|RR'!$N$23</f>
        <v>89868.234746537972</v>
      </c>
      <c r="F59" s="417">
        <f>'[5]Cost Allocation Study'!$K$10</f>
        <v>89868.234301545715</v>
      </c>
      <c r="G59" s="416">
        <f>'[4]O1 Revenue to cost|RR'!$N$19</f>
        <v>0</v>
      </c>
      <c r="H59" s="418"/>
      <c r="I59" s="419"/>
      <c r="J59" s="419"/>
      <c r="K59" s="419"/>
      <c r="L59" s="419"/>
      <c r="M59" s="167"/>
      <c r="N59" s="167"/>
    </row>
    <row r="60" spans="1:14" ht="15.6" thickTop="1" thickBot="1">
      <c r="A60" s="370"/>
      <c r="B60" s="649" t="s">
        <v>42</v>
      </c>
      <c r="C60" s="650"/>
      <c r="D60" s="420">
        <f>SUM(D48:D59)</f>
        <v>65287594.743809476</v>
      </c>
      <c r="E60" s="420">
        <f>SUM(E48:E59)</f>
        <v>69029255.12954402</v>
      </c>
      <c r="F60" s="420">
        <f>SUM(F48:F59)</f>
        <v>69029254.787738234</v>
      </c>
      <c r="G60" s="421">
        <f>SUM(G48:G59)</f>
        <v>4126589.0000799992</v>
      </c>
      <c r="H60" s="418"/>
      <c r="I60" s="419"/>
      <c r="J60" s="419"/>
      <c r="K60" s="419"/>
      <c r="L60" s="419"/>
      <c r="M60" s="167"/>
      <c r="N60" s="167"/>
    </row>
    <row r="61" spans="1:14" ht="10.199999999999999" customHeight="1">
      <c r="A61" s="370"/>
      <c r="B61" s="401"/>
      <c r="C61" s="401"/>
      <c r="D61" s="401"/>
      <c r="E61" s="401"/>
      <c r="F61" s="401"/>
      <c r="G61" s="401"/>
      <c r="H61" s="418"/>
      <c r="I61" s="419"/>
      <c r="J61" s="419"/>
      <c r="K61" s="419"/>
      <c r="L61" s="419"/>
      <c r="M61" s="422"/>
      <c r="N61" s="422"/>
    </row>
    <row r="62" spans="1:14">
      <c r="A62" s="370"/>
      <c r="B62" s="378" t="s">
        <v>245</v>
      </c>
      <c r="C62" s="423"/>
      <c r="D62" s="423"/>
      <c r="E62" s="423"/>
      <c r="F62" s="423"/>
      <c r="G62" s="423"/>
      <c r="H62" s="418"/>
      <c r="I62" s="419"/>
      <c r="J62" s="419"/>
      <c r="K62" s="419"/>
      <c r="L62" s="419"/>
      <c r="M62" s="422"/>
      <c r="N62" s="422"/>
    </row>
    <row r="63" spans="1:14" ht="9" customHeight="1">
      <c r="A63" s="370"/>
      <c r="B63" s="423"/>
      <c r="C63" s="423"/>
      <c r="D63" s="423"/>
      <c r="E63" s="423"/>
      <c r="F63" s="423"/>
      <c r="G63" s="423"/>
      <c r="H63" s="418"/>
      <c r="I63" s="419"/>
      <c r="J63" s="419"/>
      <c r="K63" s="419"/>
      <c r="L63" s="419"/>
      <c r="M63" s="422"/>
      <c r="N63" s="422"/>
    </row>
    <row r="64" spans="1:14" ht="15" customHeight="1">
      <c r="A64" s="370"/>
      <c r="B64" s="621" t="s">
        <v>282</v>
      </c>
      <c r="C64" s="621"/>
      <c r="D64" s="621"/>
      <c r="E64" s="621"/>
      <c r="F64" s="621"/>
      <c r="G64" s="621"/>
      <c r="H64" s="424"/>
      <c r="I64" s="425"/>
      <c r="J64" s="425"/>
      <c r="K64" s="419"/>
      <c r="L64" s="419"/>
      <c r="M64" s="422"/>
      <c r="N64" s="422"/>
    </row>
    <row r="65" spans="1:14">
      <c r="A65" s="370"/>
      <c r="B65" s="621"/>
      <c r="C65" s="621"/>
      <c r="D65" s="621"/>
      <c r="E65" s="621"/>
      <c r="F65" s="621"/>
      <c r="G65" s="621"/>
      <c r="H65" s="424"/>
      <c r="I65" s="419"/>
      <c r="J65" s="419"/>
      <c r="K65" s="419"/>
      <c r="L65" s="419"/>
      <c r="M65" s="167"/>
      <c r="N65" s="167"/>
    </row>
    <row r="66" spans="1:14">
      <c r="A66" s="370"/>
      <c r="B66" s="406"/>
      <c r="C66" s="406"/>
      <c r="D66" s="406"/>
      <c r="E66" s="406"/>
      <c r="F66" s="406"/>
      <c r="G66" s="406"/>
      <c r="H66" s="424"/>
      <c r="I66" s="419"/>
      <c r="J66" s="419"/>
      <c r="K66" s="419"/>
      <c r="L66" s="419"/>
      <c r="M66" s="167"/>
      <c r="N66" s="167"/>
    </row>
    <row r="67" spans="1:14" ht="15" customHeight="1">
      <c r="A67" s="370"/>
      <c r="B67" s="651" t="s">
        <v>283</v>
      </c>
      <c r="C67" s="651"/>
      <c r="D67" s="651"/>
      <c r="E67" s="651"/>
      <c r="F67" s="651"/>
      <c r="G67" s="651"/>
      <c r="H67" s="424"/>
      <c r="I67" s="419"/>
      <c r="J67" s="419"/>
      <c r="K67" s="419"/>
      <c r="L67" s="419"/>
      <c r="M67" s="167"/>
      <c r="N67" s="167"/>
    </row>
    <row r="68" spans="1:14">
      <c r="A68" s="370"/>
      <c r="B68" s="426"/>
      <c r="C68" s="423"/>
      <c r="D68" s="423"/>
      <c r="E68" s="423"/>
      <c r="F68" s="423"/>
      <c r="G68" s="423"/>
      <c r="H68" s="424"/>
      <c r="I68" s="419"/>
      <c r="J68" s="419"/>
      <c r="K68" s="419"/>
      <c r="L68" s="419"/>
      <c r="M68" s="167"/>
      <c r="N68" s="167"/>
    </row>
    <row r="69" spans="1:14">
      <c r="A69" s="370"/>
      <c r="B69" s="622" t="s">
        <v>284</v>
      </c>
      <c r="C69" s="622"/>
      <c r="D69" s="622"/>
      <c r="E69" s="622"/>
      <c r="F69" s="622"/>
      <c r="G69" s="622"/>
      <c r="H69" s="424"/>
      <c r="I69" s="419"/>
      <c r="J69" s="419"/>
      <c r="K69" s="419"/>
      <c r="L69" s="419"/>
      <c r="M69" s="167"/>
      <c r="N69" s="167"/>
    </row>
    <row r="70" spans="1:14">
      <c r="A70" s="370"/>
      <c r="B70" s="622"/>
      <c r="C70" s="622"/>
      <c r="D70" s="622"/>
      <c r="E70" s="622"/>
      <c r="F70" s="622"/>
      <c r="G70" s="622"/>
      <c r="H70" s="424"/>
      <c r="I70" s="419"/>
      <c r="J70" s="419"/>
      <c r="K70" s="419"/>
      <c r="L70" s="419"/>
      <c r="M70" s="167"/>
      <c r="N70" s="167"/>
    </row>
    <row r="71" spans="1:14">
      <c r="A71" s="370"/>
      <c r="B71" s="423"/>
      <c r="C71" s="423"/>
      <c r="D71" s="423"/>
      <c r="E71" s="423"/>
      <c r="F71" s="423"/>
      <c r="G71" s="423"/>
      <c r="H71" s="424"/>
      <c r="I71" s="419"/>
      <c r="J71" s="419"/>
      <c r="K71" s="419"/>
      <c r="L71" s="419"/>
      <c r="M71" s="167"/>
      <c r="N71" s="167"/>
    </row>
    <row r="72" spans="1:14">
      <c r="A72" s="370"/>
      <c r="B72" s="622" t="s">
        <v>285</v>
      </c>
      <c r="C72" s="622"/>
      <c r="D72" s="622"/>
      <c r="E72" s="622"/>
      <c r="F72" s="622"/>
      <c r="G72" s="622"/>
      <c r="H72" s="424"/>
      <c r="I72" s="419"/>
      <c r="J72" s="419"/>
      <c r="K72" s="419"/>
      <c r="L72" s="419"/>
      <c r="M72" s="167"/>
      <c r="N72" s="167"/>
    </row>
    <row r="73" spans="1:14" ht="15" thickBot="1">
      <c r="A73" s="427"/>
      <c r="B73" s="652"/>
      <c r="C73" s="652"/>
      <c r="D73" s="652"/>
      <c r="E73" s="652"/>
      <c r="F73" s="652"/>
      <c r="G73" s="652"/>
      <c r="H73" s="428"/>
      <c r="I73" s="167"/>
      <c r="J73" s="167"/>
      <c r="K73" s="167"/>
      <c r="L73" s="167"/>
      <c r="M73" s="167"/>
      <c r="N73" s="167"/>
    </row>
    <row r="74" spans="1:14" ht="17.399999999999999">
      <c r="A74" s="365"/>
      <c r="B74" s="653"/>
      <c r="C74" s="653"/>
      <c r="D74" s="653"/>
      <c r="E74" s="653"/>
      <c r="F74" s="653"/>
      <c r="G74" s="653"/>
      <c r="H74" s="369"/>
    </row>
    <row r="75" spans="1:14" ht="17.399999999999999">
      <c r="A75" s="370"/>
      <c r="B75" s="638"/>
      <c r="C75" s="638"/>
      <c r="D75" s="638"/>
      <c r="E75" s="638"/>
      <c r="F75" s="638"/>
      <c r="G75" s="638"/>
      <c r="H75" s="374"/>
    </row>
    <row r="76" spans="1:14">
      <c r="A76" s="370"/>
      <c r="B76" s="429"/>
      <c r="C76" s="429"/>
      <c r="D76" s="429"/>
      <c r="E76" s="429"/>
      <c r="F76" s="429"/>
      <c r="G76" s="429"/>
      <c r="H76" s="430"/>
      <c r="I76" s="167"/>
      <c r="J76" s="167"/>
      <c r="K76" s="167"/>
      <c r="L76" s="167"/>
      <c r="M76" s="167"/>
      <c r="N76" s="167"/>
    </row>
    <row r="77" spans="1:14">
      <c r="A77" s="370"/>
      <c r="B77" s="378" t="s">
        <v>286</v>
      </c>
      <c r="C77" s="423"/>
      <c r="D77" s="423"/>
      <c r="E77" s="423"/>
      <c r="F77" s="423"/>
      <c r="G77" s="423"/>
      <c r="H77" s="430"/>
    </row>
    <row r="78" spans="1:14" ht="15" thickBot="1">
      <c r="A78" s="370"/>
      <c r="B78" s="423"/>
      <c r="C78" s="423"/>
      <c r="D78" s="423"/>
      <c r="E78" s="423"/>
      <c r="F78" s="423"/>
      <c r="G78" s="423"/>
      <c r="H78" s="430"/>
    </row>
    <row r="79" spans="1:14" ht="27">
      <c r="A79" s="370"/>
      <c r="B79" s="639" t="s">
        <v>287</v>
      </c>
      <c r="C79" s="640"/>
      <c r="D79" s="431" t="s">
        <v>288</v>
      </c>
      <c r="E79" s="431" t="s">
        <v>289</v>
      </c>
      <c r="F79" s="431" t="s">
        <v>290</v>
      </c>
      <c r="G79" s="628" t="s">
        <v>291</v>
      </c>
      <c r="H79" s="430"/>
    </row>
    <row r="80" spans="1:14">
      <c r="A80" s="370"/>
      <c r="B80" s="641"/>
      <c r="C80" s="642"/>
      <c r="D80" s="432" t="s">
        <v>292</v>
      </c>
      <c r="E80" s="645" t="s">
        <v>293</v>
      </c>
      <c r="F80" s="645" t="s">
        <v>294</v>
      </c>
      <c r="G80" s="643"/>
      <c r="H80" s="430"/>
    </row>
    <row r="81" spans="1:8">
      <c r="A81" s="370"/>
      <c r="B81" s="641"/>
      <c r="C81" s="642"/>
      <c r="D81" s="433">
        <v>2012</v>
      </c>
      <c r="E81" s="646"/>
      <c r="F81" s="646"/>
      <c r="G81" s="644"/>
      <c r="H81" s="430"/>
    </row>
    <row r="82" spans="1:8">
      <c r="A82" s="370"/>
      <c r="B82" s="647"/>
      <c r="C82" s="648"/>
      <c r="D82" s="434" t="s">
        <v>257</v>
      </c>
      <c r="E82" s="435" t="s">
        <v>257</v>
      </c>
      <c r="F82" s="435" t="s">
        <v>257</v>
      </c>
      <c r="G82" s="436" t="s">
        <v>257</v>
      </c>
      <c r="H82" s="374"/>
    </row>
    <row r="83" spans="1:8">
      <c r="A83" s="370"/>
      <c r="B83" s="630" t="s">
        <v>139</v>
      </c>
      <c r="C83" s="631"/>
      <c r="D83" s="437">
        <v>101.12</v>
      </c>
      <c r="E83" s="438">
        <f>IF(E16=0,"",(E48+G48)/E16*100)</f>
        <v>94.775507007414532</v>
      </c>
      <c r="F83" s="438">
        <f>IF(E16=0,"",(F48+G48)/E16*100)</f>
        <v>95.649645710243689</v>
      </c>
      <c r="G83" s="439" t="s">
        <v>295</v>
      </c>
      <c r="H83" s="374"/>
    </row>
    <row r="84" spans="1:8">
      <c r="A84" s="370"/>
      <c r="B84" s="630" t="s">
        <v>141</v>
      </c>
      <c r="C84" s="631"/>
      <c r="D84" s="437">
        <v>120</v>
      </c>
      <c r="E84" s="438">
        <f t="shared" ref="E84:E89" si="2">IF(E17=0,"",(E49+G49)/E17*100)</f>
        <v>124.45348870921549</v>
      </c>
      <c r="F84" s="438">
        <f t="shared" ref="F84:F89" si="3">IF(E17=0,"",(F49+G49)/E17*100)</f>
        <v>120</v>
      </c>
      <c r="G84" s="439" t="s">
        <v>296</v>
      </c>
      <c r="H84" s="374"/>
    </row>
    <row r="85" spans="1:8">
      <c r="A85" s="370"/>
      <c r="B85" s="632" t="s">
        <v>259</v>
      </c>
      <c r="C85" s="633"/>
      <c r="D85" s="437">
        <v>80</v>
      </c>
      <c r="E85" s="438">
        <f t="shared" si="2"/>
        <v>92.61046087897185</v>
      </c>
      <c r="F85" s="438">
        <f t="shared" si="3"/>
        <v>95.65</v>
      </c>
      <c r="G85" s="439" t="s">
        <v>296</v>
      </c>
      <c r="H85" s="374"/>
    </row>
    <row r="86" spans="1:8">
      <c r="A86" s="370"/>
      <c r="B86" s="630" t="s">
        <v>260</v>
      </c>
      <c r="C86" s="631"/>
      <c r="D86" s="437">
        <v>131.55000000000001</v>
      </c>
      <c r="E86" s="438">
        <f t="shared" si="2"/>
        <v>136.14492311899673</v>
      </c>
      <c r="F86" s="438">
        <f t="shared" si="3"/>
        <v>120</v>
      </c>
      <c r="G86" s="439" t="s">
        <v>296</v>
      </c>
      <c r="H86" s="374"/>
    </row>
    <row r="87" spans="1:8">
      <c r="A87" s="370"/>
      <c r="B87" s="630" t="s">
        <v>261</v>
      </c>
      <c r="C87" s="631"/>
      <c r="D87" s="437">
        <v>100</v>
      </c>
      <c r="E87" s="438">
        <f t="shared" si="2"/>
        <v>92.207940404887196</v>
      </c>
      <c r="F87" s="438">
        <f t="shared" si="3"/>
        <v>95.65</v>
      </c>
      <c r="G87" s="439" t="s">
        <v>295</v>
      </c>
      <c r="H87" s="374"/>
    </row>
    <row r="88" spans="1:8">
      <c r="A88" s="370"/>
      <c r="B88" s="630" t="s">
        <v>262</v>
      </c>
      <c r="C88" s="631"/>
      <c r="D88" s="437">
        <v>70</v>
      </c>
      <c r="E88" s="438">
        <f t="shared" si="2"/>
        <v>78.819023732837323</v>
      </c>
      <c r="F88" s="438">
        <f t="shared" si="3"/>
        <v>95.65</v>
      </c>
      <c r="G88" s="439" t="s">
        <v>297</v>
      </c>
      <c r="H88" s="374"/>
    </row>
    <row r="89" spans="1:8">
      <c r="A89" s="370"/>
      <c r="B89" s="630" t="s">
        <v>263</v>
      </c>
      <c r="C89" s="631"/>
      <c r="D89" s="437"/>
      <c r="E89" s="438" t="str">
        <f t="shared" si="2"/>
        <v/>
      </c>
      <c r="F89" s="438" t="str">
        <f t="shared" si="3"/>
        <v/>
      </c>
      <c r="G89" s="439" t="s">
        <v>296</v>
      </c>
      <c r="H89" s="374"/>
    </row>
    <row r="90" spans="1:8">
      <c r="A90" s="370"/>
      <c r="B90" s="632" t="s">
        <v>264</v>
      </c>
      <c r="C90" s="633"/>
      <c r="D90" s="437">
        <v>80</v>
      </c>
      <c r="E90" s="438">
        <f>IF(E23=0,"",(E55+G55)/E23*100)</f>
        <v>91.269591493655184</v>
      </c>
      <c r="F90" s="438">
        <f>IF(E23=0,"",(F55+G55)/E23*100)</f>
        <v>95.65</v>
      </c>
      <c r="G90" s="439" t="s">
        <v>296</v>
      </c>
      <c r="H90" s="374"/>
    </row>
    <row r="91" spans="1:8">
      <c r="A91" s="370"/>
      <c r="B91" s="630" t="s">
        <v>265</v>
      </c>
      <c r="C91" s="631"/>
      <c r="D91" s="437"/>
      <c r="E91" s="438">
        <f>IF(E24=0,"",(E56+G56)/E24*100)</f>
        <v>13.996394935505949</v>
      </c>
      <c r="F91" s="438">
        <f>IF(E24=0,"",(F56+G56)/E24*100)</f>
        <v>49.999999999999993</v>
      </c>
      <c r="G91" s="439" t="s">
        <v>295</v>
      </c>
      <c r="H91" s="374"/>
    </row>
    <row r="92" spans="1:8">
      <c r="A92" s="370"/>
      <c r="B92" s="617" t="s">
        <v>151</v>
      </c>
      <c r="C92" s="618"/>
      <c r="D92" s="437"/>
      <c r="E92" s="438">
        <f>IF(E25=0,"",(E57+G57)/E25*100)</f>
        <v>12.040475883296757</v>
      </c>
      <c r="F92" s="438">
        <f>IF(E25=0,"",(F57+G57)/E25*100)</f>
        <v>100</v>
      </c>
      <c r="G92" s="439">
        <v>100</v>
      </c>
      <c r="H92" s="374"/>
    </row>
    <row r="93" spans="1:8">
      <c r="A93" s="370"/>
      <c r="B93" s="634" t="s">
        <v>266</v>
      </c>
      <c r="C93" s="635"/>
      <c r="D93" s="437"/>
      <c r="E93" s="438">
        <f>IF(E26=0,"",(E58+G58)/E26*100)</f>
        <v>5.7184225977300782</v>
      </c>
      <c r="F93" s="438">
        <f>IF(E26=0,"",(F58+G58)/E26*100)</f>
        <v>100</v>
      </c>
      <c r="G93" s="439"/>
      <c r="H93" s="374"/>
    </row>
    <row r="94" spans="1:8" ht="15" thickBot="1">
      <c r="A94" s="370"/>
      <c r="B94" s="636" t="s">
        <v>267</v>
      </c>
      <c r="C94" s="637"/>
      <c r="D94" s="440"/>
      <c r="E94" s="438" t="str">
        <f>IF(E27=0,"",(E59+G59)/E27*100)</f>
        <v/>
      </c>
      <c r="F94" s="438" t="str">
        <f>IF(E27=0,"",(F59+G59)/E27*100)</f>
        <v/>
      </c>
      <c r="G94" s="441"/>
      <c r="H94" s="374"/>
    </row>
    <row r="95" spans="1:8">
      <c r="A95" s="370"/>
      <c r="B95" s="442"/>
      <c r="C95" s="442"/>
      <c r="D95" s="442"/>
      <c r="E95" s="442"/>
      <c r="F95" s="442"/>
      <c r="G95" s="442"/>
      <c r="H95" s="374"/>
    </row>
    <row r="96" spans="1:8">
      <c r="A96" s="370"/>
      <c r="B96" s="378" t="s">
        <v>118</v>
      </c>
      <c r="C96" s="423"/>
      <c r="D96" s="423"/>
      <c r="E96" s="423"/>
      <c r="F96" s="423"/>
      <c r="G96" s="423"/>
      <c r="H96" s="374"/>
    </row>
    <row r="97" spans="1:8">
      <c r="A97" s="370"/>
      <c r="B97" s="423"/>
      <c r="C97" s="423"/>
      <c r="D97" s="423"/>
      <c r="E97" s="423"/>
      <c r="F97" s="423"/>
      <c r="G97" s="423"/>
      <c r="H97" s="374"/>
    </row>
    <row r="98" spans="1:8">
      <c r="A98" s="370"/>
      <c r="B98" s="621" t="s">
        <v>298</v>
      </c>
      <c r="C98" s="621"/>
      <c r="D98" s="621"/>
      <c r="E98" s="621"/>
      <c r="F98" s="621"/>
      <c r="G98" s="621"/>
      <c r="H98" s="374"/>
    </row>
    <row r="99" spans="1:8">
      <c r="A99" s="370"/>
      <c r="B99" s="621"/>
      <c r="C99" s="621"/>
      <c r="D99" s="621"/>
      <c r="E99" s="621"/>
      <c r="F99" s="621"/>
      <c r="G99" s="621"/>
      <c r="H99" s="374"/>
    </row>
    <row r="100" spans="1:8">
      <c r="A100" s="370"/>
      <c r="B100" s="443"/>
      <c r="C100" s="443"/>
      <c r="D100" s="443"/>
      <c r="E100" s="443"/>
      <c r="F100" s="443"/>
      <c r="G100" s="443"/>
      <c r="H100" s="374"/>
    </row>
    <row r="101" spans="1:8">
      <c r="A101" s="370"/>
      <c r="B101" s="622" t="s">
        <v>299</v>
      </c>
      <c r="C101" s="622"/>
      <c r="D101" s="622"/>
      <c r="E101" s="622"/>
      <c r="F101" s="622"/>
      <c r="G101" s="622"/>
      <c r="H101" s="374"/>
    </row>
    <row r="102" spans="1:8">
      <c r="A102" s="370"/>
      <c r="B102" s="423"/>
      <c r="C102" s="423"/>
      <c r="D102" s="423"/>
      <c r="E102" s="423"/>
      <c r="F102" s="423"/>
      <c r="G102" s="423"/>
      <c r="H102" s="374"/>
    </row>
    <row r="103" spans="1:8">
      <c r="A103" s="370"/>
      <c r="B103" s="444" t="s">
        <v>300</v>
      </c>
      <c r="C103" s="445"/>
      <c r="D103" s="445"/>
      <c r="E103" s="445"/>
      <c r="F103" s="445"/>
      <c r="G103" s="445"/>
      <c r="H103" s="374"/>
    </row>
    <row r="104" spans="1:8" ht="15" thickBot="1">
      <c r="A104" s="370"/>
      <c r="B104" s="379"/>
      <c r="C104" s="379"/>
      <c r="D104" s="379"/>
      <c r="E104" s="379"/>
      <c r="F104" s="379"/>
      <c r="G104" s="379"/>
      <c r="H104" s="374"/>
    </row>
    <row r="105" spans="1:8">
      <c r="A105" s="370"/>
      <c r="B105" s="623" t="s">
        <v>287</v>
      </c>
      <c r="C105" s="624"/>
      <c r="D105" s="627" t="s">
        <v>301</v>
      </c>
      <c r="E105" s="627"/>
      <c r="F105" s="627"/>
      <c r="G105" s="628" t="s">
        <v>291</v>
      </c>
      <c r="H105" s="374"/>
    </row>
    <row r="106" spans="1:8">
      <c r="A106" s="370"/>
      <c r="B106" s="625"/>
      <c r="C106" s="626"/>
      <c r="D106" s="446">
        <v>2015</v>
      </c>
      <c r="E106" s="446">
        <v>2016</v>
      </c>
      <c r="F106" s="446">
        <v>2017</v>
      </c>
      <c r="G106" s="629"/>
      <c r="H106" s="374"/>
    </row>
    <row r="107" spans="1:8">
      <c r="A107" s="370"/>
      <c r="B107" s="625"/>
      <c r="C107" s="626"/>
      <c r="D107" s="446" t="s">
        <v>257</v>
      </c>
      <c r="E107" s="446" t="s">
        <v>257</v>
      </c>
      <c r="F107" s="446" t="s">
        <v>257</v>
      </c>
      <c r="G107" s="447" t="s">
        <v>257</v>
      </c>
      <c r="H107" s="374"/>
    </row>
    <row r="108" spans="1:8">
      <c r="A108" s="370"/>
      <c r="B108" s="617" t="s">
        <v>139</v>
      </c>
      <c r="C108" s="618"/>
      <c r="D108" s="448">
        <f>+F83</f>
        <v>95.649645710243689</v>
      </c>
      <c r="E108" s="449"/>
      <c r="F108" s="449"/>
      <c r="G108" s="439" t="s">
        <v>295</v>
      </c>
      <c r="H108" s="374"/>
    </row>
    <row r="109" spans="1:8">
      <c r="A109" s="370"/>
      <c r="B109" s="617" t="s">
        <v>141</v>
      </c>
      <c r="C109" s="618"/>
      <c r="D109" s="448">
        <f t="shared" ref="D109:D118" si="4">+F84</f>
        <v>120</v>
      </c>
      <c r="E109" s="449"/>
      <c r="F109" s="449"/>
      <c r="G109" s="439" t="s">
        <v>296</v>
      </c>
      <c r="H109" s="374"/>
    </row>
    <row r="110" spans="1:8">
      <c r="A110" s="370"/>
      <c r="B110" s="617" t="s">
        <v>259</v>
      </c>
      <c r="C110" s="618"/>
      <c r="D110" s="448">
        <f t="shared" si="4"/>
        <v>95.65</v>
      </c>
      <c r="E110" s="449"/>
      <c r="F110" s="449"/>
      <c r="G110" s="439" t="s">
        <v>296</v>
      </c>
      <c r="H110" s="374"/>
    </row>
    <row r="111" spans="1:8">
      <c r="A111" s="370"/>
      <c r="B111" s="617" t="s">
        <v>260</v>
      </c>
      <c r="C111" s="618"/>
      <c r="D111" s="448">
        <f t="shared" si="4"/>
        <v>120</v>
      </c>
      <c r="E111" s="449"/>
      <c r="F111" s="449"/>
      <c r="G111" s="439" t="s">
        <v>296</v>
      </c>
      <c r="H111" s="374"/>
    </row>
    <row r="112" spans="1:8">
      <c r="A112" s="370"/>
      <c r="B112" s="617" t="s">
        <v>261</v>
      </c>
      <c r="C112" s="618"/>
      <c r="D112" s="448">
        <f t="shared" si="4"/>
        <v>95.65</v>
      </c>
      <c r="E112" s="449"/>
      <c r="F112" s="449"/>
      <c r="G112" s="439" t="s">
        <v>295</v>
      </c>
      <c r="H112" s="374"/>
    </row>
    <row r="113" spans="1:8">
      <c r="A113" s="370"/>
      <c r="B113" s="617" t="s">
        <v>262</v>
      </c>
      <c r="C113" s="618"/>
      <c r="D113" s="448">
        <f t="shared" si="4"/>
        <v>95.65</v>
      </c>
      <c r="E113" s="449"/>
      <c r="F113" s="449"/>
      <c r="G113" s="439" t="s">
        <v>297</v>
      </c>
      <c r="H113" s="374"/>
    </row>
    <row r="114" spans="1:8">
      <c r="A114" s="370"/>
      <c r="B114" s="617" t="s">
        <v>263</v>
      </c>
      <c r="C114" s="618"/>
      <c r="D114" s="448" t="str">
        <f t="shared" si="4"/>
        <v/>
      </c>
      <c r="E114" s="449"/>
      <c r="F114" s="449"/>
      <c r="G114" s="439" t="s">
        <v>296</v>
      </c>
      <c r="H114" s="374"/>
    </row>
    <row r="115" spans="1:8">
      <c r="A115" s="370"/>
      <c r="B115" s="617" t="s">
        <v>264</v>
      </c>
      <c r="C115" s="618"/>
      <c r="D115" s="448">
        <f t="shared" si="4"/>
        <v>95.65</v>
      </c>
      <c r="E115" s="449"/>
      <c r="F115" s="449"/>
      <c r="G115" s="439" t="s">
        <v>296</v>
      </c>
      <c r="H115" s="374"/>
    </row>
    <row r="116" spans="1:8">
      <c r="A116" s="370"/>
      <c r="B116" s="617" t="s">
        <v>265</v>
      </c>
      <c r="C116" s="618"/>
      <c r="D116" s="448">
        <f>+F91</f>
        <v>49.999999999999993</v>
      </c>
      <c r="E116" s="450">
        <v>70</v>
      </c>
      <c r="F116" s="450">
        <v>85</v>
      </c>
      <c r="G116" s="439" t="s">
        <v>295</v>
      </c>
      <c r="H116" s="374"/>
    </row>
    <row r="117" spans="1:8">
      <c r="A117" s="370"/>
      <c r="B117" s="617" t="s">
        <v>151</v>
      </c>
      <c r="C117" s="618"/>
      <c r="D117" s="448">
        <f t="shared" si="4"/>
        <v>100</v>
      </c>
      <c r="E117" s="449"/>
      <c r="F117" s="449"/>
      <c r="G117" s="451">
        <v>100</v>
      </c>
      <c r="H117" s="374"/>
    </row>
    <row r="118" spans="1:8">
      <c r="A118" s="370"/>
      <c r="B118" s="617" t="s">
        <v>266</v>
      </c>
      <c r="C118" s="618"/>
      <c r="D118" s="448">
        <f t="shared" si="4"/>
        <v>100</v>
      </c>
      <c r="E118" s="449"/>
      <c r="F118" s="449"/>
      <c r="G118" s="451"/>
      <c r="H118" s="374"/>
    </row>
    <row r="119" spans="1:8" ht="15" thickBot="1">
      <c r="A119" s="370"/>
      <c r="B119" s="619" t="s">
        <v>267</v>
      </c>
      <c r="C119" s="620"/>
      <c r="D119" s="448" t="str">
        <f>+F94</f>
        <v/>
      </c>
      <c r="E119" s="452"/>
      <c r="F119" s="452"/>
      <c r="G119" s="453"/>
      <c r="H119" s="374"/>
    </row>
    <row r="120" spans="1:8">
      <c r="A120" s="370"/>
      <c r="B120" s="454"/>
      <c r="C120" s="454"/>
      <c r="D120" s="454"/>
      <c r="E120" s="454"/>
      <c r="F120" s="454"/>
      <c r="G120" s="454"/>
      <c r="H120" s="374"/>
    </row>
    <row r="121" spans="1:8">
      <c r="A121" s="370"/>
      <c r="B121" s="378" t="s">
        <v>152</v>
      </c>
      <c r="C121" s="379"/>
      <c r="D121" s="379"/>
      <c r="E121" s="379"/>
      <c r="F121" s="379"/>
      <c r="G121" s="379"/>
      <c r="H121" s="374"/>
    </row>
    <row r="122" spans="1:8">
      <c r="A122" s="370"/>
      <c r="B122" s="621" t="s">
        <v>302</v>
      </c>
      <c r="C122" s="621"/>
      <c r="D122" s="621"/>
      <c r="E122" s="621"/>
      <c r="F122" s="621"/>
      <c r="G122" s="621"/>
      <c r="H122" s="374"/>
    </row>
    <row r="123" spans="1:8">
      <c r="A123" s="370"/>
      <c r="B123" s="621"/>
      <c r="C123" s="621"/>
      <c r="D123" s="621"/>
      <c r="E123" s="621"/>
      <c r="F123" s="621"/>
      <c r="G123" s="621"/>
      <c r="H123" s="374"/>
    </row>
    <row r="124" spans="1:8">
      <c r="A124" s="370"/>
      <c r="B124" s="621"/>
      <c r="C124" s="621"/>
      <c r="D124" s="621"/>
      <c r="E124" s="621"/>
      <c r="F124" s="621"/>
      <c r="G124" s="621"/>
      <c r="H124" s="374"/>
    </row>
    <row r="125" spans="1:8">
      <c r="A125" s="370"/>
      <c r="B125" s="621"/>
      <c r="C125" s="621"/>
      <c r="D125" s="621"/>
      <c r="E125" s="621"/>
      <c r="F125" s="621"/>
      <c r="G125" s="621"/>
      <c r="H125" s="374"/>
    </row>
    <row r="126" spans="1:8" ht="15" thickBot="1">
      <c r="A126" s="427"/>
      <c r="B126" s="455"/>
      <c r="C126" s="455"/>
      <c r="D126" s="455"/>
      <c r="E126" s="455"/>
      <c r="F126" s="455"/>
      <c r="G126" s="455"/>
      <c r="H126" s="456"/>
    </row>
  </sheetData>
  <mergeCells count="66">
    <mergeCell ref="F46:F47"/>
    <mergeCell ref="G46:G47"/>
    <mergeCell ref="B8:G8"/>
    <mergeCell ref="B9:G9"/>
    <mergeCell ref="B32:F33"/>
    <mergeCell ref="B35:F37"/>
    <mergeCell ref="B39:F40"/>
    <mergeCell ref="C43:G43"/>
    <mergeCell ref="B53:C53"/>
    <mergeCell ref="B45:C45"/>
    <mergeCell ref="B46:C47"/>
    <mergeCell ref="D46:D47"/>
    <mergeCell ref="E46:E47"/>
    <mergeCell ref="B48:C48"/>
    <mergeCell ref="B49:C49"/>
    <mergeCell ref="B50:C50"/>
    <mergeCell ref="B51:C51"/>
    <mergeCell ref="B52:C52"/>
    <mergeCell ref="B74:G74"/>
    <mergeCell ref="B54:C54"/>
    <mergeCell ref="B55:C55"/>
    <mergeCell ref="B56:C56"/>
    <mergeCell ref="B57:C57"/>
    <mergeCell ref="B58:C58"/>
    <mergeCell ref="B59:C59"/>
    <mergeCell ref="B60:C60"/>
    <mergeCell ref="B64:G65"/>
    <mergeCell ref="B67:G67"/>
    <mergeCell ref="B69:G70"/>
    <mergeCell ref="B72:G73"/>
    <mergeCell ref="B88:C88"/>
    <mergeCell ref="B75:G75"/>
    <mergeCell ref="B79:C81"/>
    <mergeCell ref="G79:G81"/>
    <mergeCell ref="E80:E81"/>
    <mergeCell ref="F80:F81"/>
    <mergeCell ref="B82:C82"/>
    <mergeCell ref="B83:C83"/>
    <mergeCell ref="B84:C84"/>
    <mergeCell ref="B85:C85"/>
    <mergeCell ref="B86:C86"/>
    <mergeCell ref="B87:C87"/>
    <mergeCell ref="B108:C108"/>
    <mergeCell ref="B89:C89"/>
    <mergeCell ref="B90:C90"/>
    <mergeCell ref="B91:C91"/>
    <mergeCell ref="B92:C92"/>
    <mergeCell ref="B93:C93"/>
    <mergeCell ref="B94:C94"/>
    <mergeCell ref="B98:G99"/>
    <mergeCell ref="B101:G101"/>
    <mergeCell ref="B105:C107"/>
    <mergeCell ref="D105:F105"/>
    <mergeCell ref="G105:G106"/>
    <mergeCell ref="B122:G125"/>
    <mergeCell ref="B109:C109"/>
    <mergeCell ref="B110:C110"/>
    <mergeCell ref="B111:C111"/>
    <mergeCell ref="B112:C112"/>
    <mergeCell ref="B113:C113"/>
    <mergeCell ref="B114:C114"/>
    <mergeCell ref="B115:C115"/>
    <mergeCell ref="B116:C116"/>
    <mergeCell ref="B117:C117"/>
    <mergeCell ref="B118:C118"/>
    <mergeCell ref="B119:C119"/>
  </mergeCells>
  <pageMargins left="0.70866141732283472" right="0.70866141732283472" top="0.74803149606299213" bottom="0.74803149606299213" header="0.31496062992125984" footer="0.31496062992125984"/>
  <pageSetup scale="65" orientation="portrait" verticalDpi="599" r:id="rId1"/>
</worksheet>
</file>

<file path=xl/worksheets/sheet8.xml><?xml version="1.0" encoding="utf-8"?>
<worksheet xmlns="http://schemas.openxmlformats.org/spreadsheetml/2006/main" xmlns:r="http://schemas.openxmlformats.org/officeDocument/2006/relationships">
  <sheetPr>
    <pageSetUpPr fitToPage="1"/>
  </sheetPr>
  <dimension ref="B1:S36"/>
  <sheetViews>
    <sheetView tabSelected="1" topLeftCell="I1" workbookViewId="0">
      <selection activeCell="P22" sqref="P22"/>
    </sheetView>
  </sheetViews>
  <sheetFormatPr defaultRowHeight="14.4"/>
  <cols>
    <col min="1" max="1" width="3.6640625" customWidth="1"/>
    <col min="2" max="2" width="26.44140625" customWidth="1"/>
    <col min="3" max="3" width="12.44140625" customWidth="1"/>
    <col min="4" max="4" width="10.109375" customWidth="1"/>
    <col min="5" max="5" width="10.6640625" customWidth="1"/>
    <col min="6" max="6" width="9.6640625" customWidth="1"/>
    <col min="7" max="7" width="16" customWidth="1"/>
    <col min="8" max="8" width="11.109375" customWidth="1"/>
    <col min="9" max="9" width="15.33203125" bestFit="1" customWidth="1"/>
    <col min="10" max="10" width="9.88671875" bestFit="1" customWidth="1"/>
    <col min="11" max="11" width="10.109375" customWidth="1"/>
    <col min="12" max="12" width="15.33203125" customWidth="1"/>
    <col min="13" max="13" width="2.44140625" customWidth="1"/>
    <col min="14" max="14" width="12.6640625" customWidth="1"/>
    <col min="15" max="16" width="13.44140625" customWidth="1"/>
    <col min="17" max="17" width="16.44140625" customWidth="1"/>
    <col min="18" max="18" width="4.109375" customWidth="1"/>
    <col min="19" max="19" width="22.5546875" customWidth="1"/>
  </cols>
  <sheetData>
    <row r="1" spans="2:19" ht="17.399999999999999">
      <c r="B1" s="591" t="s">
        <v>121</v>
      </c>
      <c r="C1" s="591"/>
      <c r="D1" s="591"/>
      <c r="E1" s="591"/>
      <c r="F1" s="591"/>
      <c r="G1" s="591"/>
      <c r="H1" s="591"/>
      <c r="I1" s="591"/>
      <c r="J1" s="591"/>
      <c r="K1" s="591"/>
      <c r="L1" s="591"/>
      <c r="M1" s="591"/>
      <c r="N1" s="591"/>
      <c r="O1" s="591"/>
      <c r="P1" s="591"/>
      <c r="Q1" s="591"/>
    </row>
    <row r="2" spans="2:19" ht="17.399999999999999">
      <c r="B2" s="591" t="s">
        <v>122</v>
      </c>
      <c r="C2" s="591"/>
      <c r="D2" s="591"/>
      <c r="E2" s="591"/>
      <c r="F2" s="591"/>
      <c r="G2" s="591"/>
      <c r="H2" s="591"/>
      <c r="I2" s="591"/>
      <c r="J2" s="591"/>
      <c r="K2" s="591"/>
      <c r="L2" s="591"/>
      <c r="M2" s="591"/>
      <c r="N2" s="591"/>
      <c r="O2" s="591"/>
      <c r="P2" s="591"/>
      <c r="Q2" s="591"/>
    </row>
    <row r="3" spans="2:19" ht="15" thickBot="1">
      <c r="B3" s="167"/>
      <c r="C3" s="167"/>
      <c r="D3" s="167"/>
      <c r="E3" s="167"/>
      <c r="F3" s="167"/>
      <c r="G3" s="167"/>
      <c r="H3" s="167"/>
      <c r="I3" s="167"/>
      <c r="J3" s="167"/>
      <c r="K3" s="167"/>
      <c r="L3" s="167"/>
      <c r="M3" s="167"/>
      <c r="N3" s="167"/>
      <c r="O3" s="167"/>
      <c r="P3" s="167"/>
      <c r="Q3" s="167"/>
    </row>
    <row r="4" spans="2:19" ht="32.25" customHeight="1" thickBot="1">
      <c r="B4" s="168" t="s">
        <v>123</v>
      </c>
      <c r="C4" s="589" t="s">
        <v>124</v>
      </c>
      <c r="D4" s="592" t="s">
        <v>125</v>
      </c>
      <c r="E4" s="593"/>
      <c r="F4" s="594"/>
      <c r="G4" s="595" t="s">
        <v>126</v>
      </c>
      <c r="H4" s="596"/>
      <c r="I4" s="597" t="s">
        <v>127</v>
      </c>
      <c r="J4" s="595"/>
      <c r="K4" s="596"/>
      <c r="L4" s="589" t="s">
        <v>128</v>
      </c>
      <c r="M4" s="169"/>
      <c r="N4" s="589" t="s">
        <v>129</v>
      </c>
      <c r="O4" s="589" t="s">
        <v>130</v>
      </c>
      <c r="P4" s="589" t="s">
        <v>42</v>
      </c>
      <c r="Q4" s="598" t="s">
        <v>131</v>
      </c>
    </row>
    <row r="5" spans="2:19" ht="27" thickBot="1">
      <c r="B5" s="170"/>
      <c r="C5" s="590"/>
      <c r="D5" s="171" t="s">
        <v>132</v>
      </c>
      <c r="E5" s="171" t="s">
        <v>133</v>
      </c>
      <c r="F5" s="172" t="s">
        <v>134</v>
      </c>
      <c r="G5" s="172" t="s">
        <v>135</v>
      </c>
      <c r="H5" s="173" t="s">
        <v>136</v>
      </c>
      <c r="I5" s="171" t="s">
        <v>137</v>
      </c>
      <c r="J5" s="600" t="s">
        <v>138</v>
      </c>
      <c r="K5" s="601"/>
      <c r="L5" s="590"/>
      <c r="M5" s="174"/>
      <c r="N5" s="590"/>
      <c r="O5" s="590"/>
      <c r="P5" s="590"/>
      <c r="Q5" s="599"/>
    </row>
    <row r="6" spans="2:19">
      <c r="B6" s="175"/>
      <c r="C6" s="175"/>
      <c r="D6" s="175"/>
      <c r="E6" s="175"/>
      <c r="F6" s="175"/>
      <c r="G6" s="175"/>
      <c r="H6" s="176"/>
      <c r="I6" s="175"/>
      <c r="J6" s="177" t="s">
        <v>135</v>
      </c>
      <c r="K6" s="177" t="s">
        <v>136</v>
      </c>
      <c r="L6" s="178"/>
      <c r="M6" s="179"/>
      <c r="N6" s="178"/>
      <c r="O6" s="178"/>
      <c r="P6" s="178"/>
      <c r="Q6" s="176"/>
    </row>
    <row r="7" spans="2:19">
      <c r="B7" s="175"/>
      <c r="C7" s="175"/>
      <c r="D7" s="175"/>
      <c r="E7" s="175"/>
      <c r="F7" s="175"/>
      <c r="G7" s="175"/>
      <c r="H7" s="176"/>
      <c r="I7" s="175"/>
      <c r="J7" s="175"/>
      <c r="K7" s="175"/>
      <c r="L7" s="175"/>
      <c r="M7" s="179"/>
      <c r="N7" s="175"/>
      <c r="O7" s="175"/>
      <c r="P7" s="175"/>
      <c r="Q7" s="176"/>
    </row>
    <row r="8" spans="2:19">
      <c r="B8" s="180" t="s">
        <v>139</v>
      </c>
      <c r="C8" s="181" t="s">
        <v>140</v>
      </c>
      <c r="D8" s="182">
        <v>139079.40647635428</v>
      </c>
      <c r="E8" s="182">
        <v>142878.95697138493</v>
      </c>
      <c r="F8" s="183">
        <f>IF(SUM(D8:E8)=0,0,AVERAGE(D8:E8))</f>
        <v>140979.18172386961</v>
      </c>
      <c r="G8" s="182">
        <v>1308264983.2731071</v>
      </c>
      <c r="H8" s="184"/>
      <c r="I8" s="185">
        <v>11.22</v>
      </c>
      <c r="J8" s="186">
        <v>1.5699999999999999E-2</v>
      </c>
      <c r="K8" s="186"/>
      <c r="L8" s="187">
        <f>I8*F8*12+J8*G8+K8*H8</f>
        <v>39521197.26468958</v>
      </c>
      <c r="M8" s="179"/>
      <c r="N8" s="188">
        <v>39522039</v>
      </c>
      <c r="O8" s="188"/>
      <c r="P8" s="189">
        <f>+N8+O8</f>
        <v>39522039</v>
      </c>
      <c r="Q8" s="190">
        <f>+P8-L8</f>
        <v>841.73531042039394</v>
      </c>
      <c r="R8" s="191"/>
      <c r="S8" s="192"/>
    </row>
    <row r="9" spans="2:19">
      <c r="B9" s="180" t="s">
        <v>141</v>
      </c>
      <c r="C9" s="181" t="s">
        <v>140</v>
      </c>
      <c r="D9" s="182">
        <v>8809.6093311747372</v>
      </c>
      <c r="E9" s="182">
        <v>9169.3106857323946</v>
      </c>
      <c r="F9" s="183">
        <f t="shared" ref="F9:F19" si="0">IF(SUM(D9:E9)=0,0,AVERAGE(D9:E9))</f>
        <v>8989.4600084535668</v>
      </c>
      <c r="G9" s="182">
        <v>354668870.2835499</v>
      </c>
      <c r="H9" s="184"/>
      <c r="I9" s="185">
        <v>24.39</v>
      </c>
      <c r="J9" s="186">
        <v>1.6400000000000001E-2</v>
      </c>
      <c r="K9" s="186"/>
      <c r="L9" s="187">
        <f t="shared" ref="L9:L20" si="1">I9*F9*12+J9*G9+K9*H9</f>
        <v>8447604.6279244088</v>
      </c>
      <c r="M9" s="179"/>
      <c r="N9" s="188">
        <v>8454998</v>
      </c>
      <c r="O9" s="193">
        <v>1185.6661575406135</v>
      </c>
      <c r="P9" s="194">
        <f t="shared" ref="P9:P20" si="2">+N9+O9</f>
        <v>8456183.6661575399</v>
      </c>
      <c r="Q9" s="190">
        <f t="shared" ref="Q9:Q18" si="3">+P9-L9</f>
        <v>8579.0382331311703</v>
      </c>
      <c r="R9" s="191"/>
      <c r="S9" s="192"/>
    </row>
    <row r="10" spans="2:19">
      <c r="B10" s="180" t="s">
        <v>142</v>
      </c>
      <c r="C10" s="181" t="s">
        <v>140</v>
      </c>
      <c r="D10" s="182">
        <v>1494.4618723330477</v>
      </c>
      <c r="E10" s="182">
        <v>1486.9871083433509</v>
      </c>
      <c r="F10" s="183">
        <f t="shared" si="0"/>
        <v>1490.7244903381993</v>
      </c>
      <c r="G10" s="182">
        <v>1064497598.5537131</v>
      </c>
      <c r="H10" s="184">
        <v>2979825.6981246667</v>
      </c>
      <c r="I10" s="185">
        <v>121.17</v>
      </c>
      <c r="J10" s="186"/>
      <c r="K10" s="186">
        <v>2.8007</v>
      </c>
      <c r="L10" s="187">
        <f t="shared" si="1"/>
        <v>10513170.87066911</v>
      </c>
      <c r="M10" s="179"/>
      <c r="N10" s="188">
        <v>10344595</v>
      </c>
      <c r="O10" s="193">
        <v>168473.9042858422</v>
      </c>
      <c r="P10" s="194">
        <f t="shared" si="2"/>
        <v>10513068.904285843</v>
      </c>
      <c r="Q10" s="190">
        <f t="shared" si="3"/>
        <v>-101.96638326719403</v>
      </c>
      <c r="R10" s="191"/>
      <c r="S10" s="192"/>
    </row>
    <row r="11" spans="2:19">
      <c r="B11" s="180" t="s">
        <v>143</v>
      </c>
      <c r="C11" s="181" t="s">
        <v>140</v>
      </c>
      <c r="D11" s="182">
        <v>112.62311264462555</v>
      </c>
      <c r="E11" s="182">
        <v>116.60971019112958</v>
      </c>
      <c r="F11" s="183">
        <f t="shared" si="0"/>
        <v>114.61641141787757</v>
      </c>
      <c r="G11" s="182">
        <v>806154179.88763332</v>
      </c>
      <c r="H11" s="184">
        <v>1969146.4021656737</v>
      </c>
      <c r="I11" s="185">
        <v>1112.4061999999999</v>
      </c>
      <c r="J11" s="186"/>
      <c r="K11" s="186">
        <v>3.2435999999999998</v>
      </c>
      <c r="L11" s="187">
        <f t="shared" si="1"/>
        <v>7917123.350260552</v>
      </c>
      <c r="M11" s="179"/>
      <c r="N11" s="188">
        <v>6538881</v>
      </c>
      <c r="O11" s="193">
        <v>1378201.8493069552</v>
      </c>
      <c r="P11" s="194">
        <f t="shared" si="2"/>
        <v>7917082.849306955</v>
      </c>
      <c r="Q11" s="190">
        <f t="shared" si="3"/>
        <v>-40.500953597016633</v>
      </c>
      <c r="R11" s="191"/>
      <c r="S11" s="192"/>
    </row>
    <row r="12" spans="2:19">
      <c r="B12" s="180" t="s">
        <v>144</v>
      </c>
      <c r="C12" s="181" t="s">
        <v>140</v>
      </c>
      <c r="D12" s="182">
        <v>6</v>
      </c>
      <c r="E12" s="182">
        <v>6</v>
      </c>
      <c r="F12" s="183">
        <f t="shared" si="0"/>
        <v>6</v>
      </c>
      <c r="G12" s="182">
        <v>382619513.4019751</v>
      </c>
      <c r="H12" s="184">
        <v>719987.09163337958</v>
      </c>
      <c r="I12" s="185">
        <v>4549.3235000000004</v>
      </c>
      <c r="J12" s="186"/>
      <c r="K12" s="186">
        <v>2.4628999999999999</v>
      </c>
      <c r="L12" s="187">
        <f t="shared" si="1"/>
        <v>2100807.4999838504</v>
      </c>
      <c r="M12" s="179"/>
      <c r="N12" s="188">
        <v>2100799</v>
      </c>
      <c r="O12" s="188"/>
      <c r="P12" s="189">
        <f t="shared" si="2"/>
        <v>2100799</v>
      </c>
      <c r="Q12" s="190">
        <f t="shared" si="3"/>
        <v>-8.4999838504008949</v>
      </c>
      <c r="R12" s="191"/>
      <c r="S12" s="192"/>
    </row>
    <row r="13" spans="2:19">
      <c r="B13" s="180" t="s">
        <v>145</v>
      </c>
      <c r="C13" s="181" t="s">
        <v>146</v>
      </c>
      <c r="D13" s="182">
        <v>22167.983359553844</v>
      </c>
      <c r="E13" s="182">
        <v>22501.143678346707</v>
      </c>
      <c r="F13" s="183">
        <f t="shared" si="0"/>
        <v>22334.563518950275</v>
      </c>
      <c r="G13" s="182">
        <v>33306954.548778366</v>
      </c>
      <c r="H13" s="184">
        <v>100671.89144675127</v>
      </c>
      <c r="I13" s="185">
        <v>2.2599999999999998</v>
      </c>
      <c r="J13" s="186"/>
      <c r="K13" s="186">
        <v>11.3437</v>
      </c>
      <c r="L13" s="187">
        <f t="shared" si="1"/>
        <v>1747705.0976384438</v>
      </c>
      <c r="M13" s="179"/>
      <c r="N13" s="188">
        <v>1747010</v>
      </c>
      <c r="O13" s="188"/>
      <c r="P13" s="189">
        <f t="shared" si="2"/>
        <v>1747010</v>
      </c>
      <c r="Q13" s="190">
        <f t="shared" si="3"/>
        <v>-695.09763844381087</v>
      </c>
      <c r="R13" s="191"/>
      <c r="S13" s="192"/>
    </row>
    <row r="14" spans="2:19">
      <c r="B14" s="180" t="s">
        <v>147</v>
      </c>
      <c r="C14" s="181" t="s">
        <v>146</v>
      </c>
      <c r="D14" s="182">
        <v>1548.2554731412931</v>
      </c>
      <c r="E14" s="182">
        <v>1575.1808504041201</v>
      </c>
      <c r="F14" s="183">
        <f t="shared" si="0"/>
        <v>1561.7181617727065</v>
      </c>
      <c r="G14" s="182">
        <v>5931732.9043365736</v>
      </c>
      <c r="H14" s="184"/>
      <c r="I14" s="185">
        <v>1.07</v>
      </c>
      <c r="J14" s="186">
        <v>1.9599999999999999E-2</v>
      </c>
      <c r="K14" s="186"/>
      <c r="L14" s="187">
        <f t="shared" si="1"/>
        <v>136314.42612215839</v>
      </c>
      <c r="M14" s="179"/>
      <c r="N14" s="188">
        <v>135952</v>
      </c>
      <c r="O14" s="188"/>
      <c r="P14" s="189">
        <f t="shared" si="2"/>
        <v>135952</v>
      </c>
      <c r="Q14" s="190">
        <f t="shared" si="3"/>
        <v>-362.42612215838744</v>
      </c>
      <c r="R14" s="191"/>
      <c r="S14" s="192"/>
    </row>
    <row r="15" spans="2:19">
      <c r="B15" s="180" t="s">
        <v>148</v>
      </c>
      <c r="C15" s="181" t="s">
        <v>140</v>
      </c>
      <c r="D15" s="182">
        <v>1</v>
      </c>
      <c r="E15" s="182">
        <v>1</v>
      </c>
      <c r="F15" s="183">
        <f t="shared" si="0"/>
        <v>1</v>
      </c>
      <c r="G15" s="182"/>
      <c r="H15" s="184">
        <v>54579.733333333323</v>
      </c>
      <c r="I15" s="185">
        <v>0</v>
      </c>
      <c r="J15" s="186"/>
      <c r="K15" s="186">
        <v>1.6465000000000001</v>
      </c>
      <c r="L15" s="187">
        <f t="shared" si="1"/>
        <v>89865.530933333313</v>
      </c>
      <c r="M15" s="179"/>
      <c r="N15" s="188">
        <v>89868</v>
      </c>
      <c r="O15" s="188"/>
      <c r="P15" s="189">
        <f t="shared" si="2"/>
        <v>89868</v>
      </c>
      <c r="Q15" s="190">
        <f t="shared" si="3"/>
        <v>2.4690666666865582</v>
      </c>
      <c r="S15" s="192"/>
    </row>
    <row r="16" spans="2:19">
      <c r="B16" s="180" t="s">
        <v>149</v>
      </c>
      <c r="C16" s="181" t="s">
        <v>140</v>
      </c>
      <c r="D16" s="182">
        <v>1</v>
      </c>
      <c r="E16" s="182">
        <v>1</v>
      </c>
      <c r="F16" s="183">
        <f t="shared" si="0"/>
        <v>1</v>
      </c>
      <c r="G16" s="182">
        <v>17012413.820937574</v>
      </c>
      <c r="H16" s="184">
        <v>40073.436725163534</v>
      </c>
      <c r="I16" s="185">
        <v>4079.67</v>
      </c>
      <c r="J16" s="186"/>
      <c r="K16" s="186">
        <v>0</v>
      </c>
      <c r="L16" s="187">
        <f t="shared" si="1"/>
        <v>48956.04</v>
      </c>
      <c r="M16" s="179"/>
      <c r="N16" s="188">
        <v>48956</v>
      </c>
      <c r="O16" s="188"/>
      <c r="P16" s="189">
        <f t="shared" si="2"/>
        <v>48956</v>
      </c>
      <c r="Q16" s="190">
        <f t="shared" si="3"/>
        <v>-4.0000000000873115E-2</v>
      </c>
      <c r="R16" s="191"/>
      <c r="S16" s="192"/>
    </row>
    <row r="17" spans="2:19">
      <c r="B17" s="180" t="s">
        <v>150</v>
      </c>
      <c r="C17" s="195" t="s">
        <v>140</v>
      </c>
      <c r="D17" s="182">
        <v>61.166666666666686</v>
      </c>
      <c r="E17" s="182">
        <v>74.000000000000057</v>
      </c>
      <c r="F17" s="183">
        <f t="shared" si="0"/>
        <v>67.583333333333371</v>
      </c>
      <c r="G17" s="182">
        <v>178815.83827199429</v>
      </c>
      <c r="H17" s="184"/>
      <c r="I17" s="185">
        <v>56.01</v>
      </c>
      <c r="J17" s="186">
        <v>0</v>
      </c>
      <c r="K17" s="186"/>
      <c r="L17" s="187">
        <f t="shared" si="1"/>
        <v>45424.110000000022</v>
      </c>
      <c r="M17" s="179"/>
      <c r="N17" s="188">
        <v>45424</v>
      </c>
      <c r="O17" s="188"/>
      <c r="P17" s="189">
        <f t="shared" si="2"/>
        <v>45424</v>
      </c>
      <c r="Q17" s="190">
        <f t="shared" si="3"/>
        <v>-0.11000000002240995</v>
      </c>
      <c r="R17" s="191"/>
      <c r="S17" s="192"/>
    </row>
    <row r="18" spans="2:19">
      <c r="B18" s="180" t="s">
        <v>151</v>
      </c>
      <c r="C18" s="195" t="s">
        <v>140</v>
      </c>
      <c r="D18" s="182">
        <v>1</v>
      </c>
      <c r="E18" s="182">
        <v>1</v>
      </c>
      <c r="F18" s="183">
        <f t="shared" si="0"/>
        <v>1</v>
      </c>
      <c r="G18" s="182"/>
      <c r="H18" s="184"/>
      <c r="I18" s="185">
        <v>61.08</v>
      </c>
      <c r="J18" s="186">
        <v>0</v>
      </c>
      <c r="K18" s="186"/>
      <c r="L18" s="187">
        <f t="shared" si="1"/>
        <v>732.96</v>
      </c>
      <c r="M18" s="179"/>
      <c r="N18" s="188">
        <v>733</v>
      </c>
      <c r="O18" s="188"/>
      <c r="P18" s="189">
        <f t="shared" si="2"/>
        <v>733</v>
      </c>
      <c r="Q18" s="190">
        <f t="shared" si="3"/>
        <v>3.999999999996362E-2</v>
      </c>
      <c r="R18" s="191"/>
      <c r="S18" s="192"/>
    </row>
    <row r="19" spans="2:19">
      <c r="B19" s="180"/>
      <c r="C19" s="195"/>
      <c r="D19" s="196"/>
      <c r="E19" s="196"/>
      <c r="F19" s="197">
        <f t="shared" si="0"/>
        <v>0</v>
      </c>
      <c r="G19" s="182"/>
      <c r="H19" s="184"/>
      <c r="I19" s="185"/>
      <c r="J19" s="186"/>
      <c r="K19" s="186"/>
      <c r="L19" s="187">
        <f t="shared" si="1"/>
        <v>0</v>
      </c>
      <c r="M19" s="179"/>
      <c r="N19" s="188"/>
      <c r="O19" s="188"/>
      <c r="P19" s="189">
        <f t="shared" si="2"/>
        <v>0</v>
      </c>
      <c r="Q19" s="190">
        <f t="shared" ref="Q19:Q20" si="4">+L19-P19</f>
        <v>0</v>
      </c>
    </row>
    <row r="20" spans="2:19" ht="15" thickBot="1">
      <c r="B20" s="180"/>
      <c r="C20" s="195"/>
      <c r="D20" s="196"/>
      <c r="E20" s="196"/>
      <c r="F20" s="197">
        <v>0</v>
      </c>
      <c r="G20" s="182"/>
      <c r="H20" s="184"/>
      <c r="I20" s="185"/>
      <c r="J20" s="186"/>
      <c r="K20" s="186"/>
      <c r="L20" s="166">
        <f t="shared" si="1"/>
        <v>0</v>
      </c>
      <c r="M20" s="179"/>
      <c r="N20" s="188"/>
      <c r="O20" s="188"/>
      <c r="P20" s="198">
        <f t="shared" si="2"/>
        <v>0</v>
      </c>
      <c r="Q20" s="199">
        <f t="shared" si="4"/>
        <v>0</v>
      </c>
    </row>
    <row r="21" spans="2:19" ht="15" thickTop="1">
      <c r="B21" s="175"/>
      <c r="C21" s="175"/>
      <c r="D21" s="175"/>
      <c r="E21" s="175"/>
      <c r="F21" s="175"/>
      <c r="G21" s="175"/>
      <c r="H21" s="176"/>
      <c r="I21" s="175"/>
      <c r="J21" s="175"/>
      <c r="K21" s="175"/>
      <c r="L21" s="200"/>
      <c r="M21" s="179"/>
      <c r="N21" s="201"/>
      <c r="O21" s="201"/>
      <c r="P21" s="175"/>
      <c r="Q21" s="176"/>
    </row>
    <row r="22" spans="2:19" ht="15" thickBot="1">
      <c r="B22" s="202" t="s">
        <v>42</v>
      </c>
      <c r="C22" s="203"/>
      <c r="D22" s="203"/>
      <c r="E22" s="203"/>
      <c r="F22" s="203"/>
      <c r="G22" s="203"/>
      <c r="H22" s="204"/>
      <c r="I22" s="203"/>
      <c r="J22" s="203"/>
      <c r="K22" s="203"/>
      <c r="L22" s="205">
        <f>SUM(L8:L21)</f>
        <v>70568901.778221443</v>
      </c>
      <c r="M22" s="206"/>
      <c r="N22" s="205">
        <f>SUM(N8:N20)</f>
        <v>69029255</v>
      </c>
      <c r="O22" s="207">
        <f t="shared" ref="O22:P22" si="5">SUM(O8:O20)</f>
        <v>1547861.419750338</v>
      </c>
      <c r="P22" s="207">
        <f t="shared" si="5"/>
        <v>70577116.419750333</v>
      </c>
      <c r="Q22" s="208">
        <f>SUM(Q8:Q20)</f>
        <v>8214.6415289014185</v>
      </c>
      <c r="R22" s="209"/>
      <c r="S22" s="209"/>
    </row>
    <row r="24" spans="2:19">
      <c r="B24" s="210" t="s">
        <v>152</v>
      </c>
      <c r="C24" s="211"/>
      <c r="D24" s="211"/>
      <c r="E24" s="211"/>
      <c r="F24" s="211"/>
      <c r="G24" s="211"/>
      <c r="H24" s="211"/>
      <c r="I24" s="211"/>
      <c r="J24" s="211"/>
      <c r="K24" s="211"/>
      <c r="L24" s="211"/>
      <c r="M24" s="167"/>
      <c r="N24" s="167"/>
      <c r="O24" s="167"/>
      <c r="P24" s="167"/>
      <c r="Q24" s="167"/>
    </row>
    <row r="25" spans="2:19">
      <c r="B25" s="211"/>
      <c r="C25" s="211"/>
      <c r="D25" s="211"/>
      <c r="E25" s="211"/>
      <c r="F25" s="211"/>
      <c r="G25" s="211"/>
      <c r="H25" s="211"/>
      <c r="I25" s="211"/>
      <c r="J25" s="211"/>
      <c r="K25" s="211"/>
      <c r="L25" s="211"/>
      <c r="M25" s="167"/>
      <c r="N25" s="167"/>
      <c r="O25" s="167"/>
    </row>
    <row r="26" spans="2:19" ht="14.4" customHeight="1">
      <c r="B26" s="588" t="s">
        <v>153</v>
      </c>
      <c r="C26" s="588"/>
      <c r="D26" s="588"/>
      <c r="E26" s="588"/>
      <c r="F26" s="588"/>
      <c r="G26" s="588"/>
      <c r="H26" s="588"/>
      <c r="I26" s="588"/>
      <c r="J26" s="588"/>
      <c r="K26" s="588"/>
      <c r="L26" s="588"/>
      <c r="M26" s="588"/>
      <c r="N26" s="588"/>
      <c r="O26" s="588"/>
    </row>
    <row r="27" spans="2:19">
      <c r="B27" s="588"/>
      <c r="C27" s="588"/>
      <c r="D27" s="588"/>
      <c r="E27" s="588"/>
      <c r="F27" s="588"/>
      <c r="G27" s="588"/>
      <c r="H27" s="588"/>
      <c r="I27" s="588"/>
      <c r="J27" s="588"/>
      <c r="K27" s="588"/>
      <c r="L27" s="588"/>
      <c r="M27" s="588"/>
      <c r="N27" s="588"/>
      <c r="O27" s="588"/>
    </row>
    <row r="28" spans="2:19" ht="14.4" customHeight="1">
      <c r="B28" s="588" t="s">
        <v>154</v>
      </c>
      <c r="C28" s="588"/>
      <c r="D28" s="588"/>
      <c r="E28" s="588"/>
      <c r="F28" s="588"/>
      <c r="G28" s="588"/>
      <c r="H28" s="588"/>
      <c r="I28" s="588"/>
      <c r="J28" s="588"/>
      <c r="K28" s="588"/>
      <c r="L28" s="588"/>
      <c r="M28" s="588"/>
      <c r="N28" s="588"/>
      <c r="O28" s="588"/>
    </row>
    <row r="29" spans="2:19">
      <c r="B29" s="588"/>
      <c r="C29" s="588"/>
      <c r="D29" s="588"/>
      <c r="E29" s="588"/>
      <c r="F29" s="588"/>
      <c r="G29" s="588"/>
      <c r="H29" s="588"/>
      <c r="I29" s="588"/>
      <c r="J29" s="588"/>
      <c r="K29" s="588"/>
      <c r="L29" s="588"/>
      <c r="M29" s="588"/>
      <c r="N29" s="588"/>
      <c r="O29" s="588"/>
    </row>
    <row r="31" spans="2:19">
      <c r="I31" s="212"/>
      <c r="K31" s="192"/>
    </row>
    <row r="32" spans="2:19">
      <c r="K32" s="192"/>
    </row>
    <row r="34" spans="9:9">
      <c r="I34" s="212"/>
    </row>
    <row r="36" spans="9:9">
      <c r="I36" s="192"/>
    </row>
  </sheetData>
  <mergeCells count="14">
    <mergeCell ref="B26:O27"/>
    <mergeCell ref="B28:O29"/>
    <mergeCell ref="P4:P5"/>
    <mergeCell ref="B1:Q1"/>
    <mergeCell ref="B2:Q2"/>
    <mergeCell ref="C4:C5"/>
    <mergeCell ref="D4:F4"/>
    <mergeCell ref="G4:H4"/>
    <mergeCell ref="I4:K4"/>
    <mergeCell ref="N4:N5"/>
    <mergeCell ref="O4:O5"/>
    <mergeCell ref="L4:L5"/>
    <mergeCell ref="Q4:Q5"/>
    <mergeCell ref="J5:K5"/>
  </mergeCells>
  <dataValidations count="1">
    <dataValidation type="list" allowBlank="1" showInputMessage="1" showErrorMessage="1" sqref="B8:B20">
      <formula1>"Customers, Connections"</formula1>
    </dataValidation>
  </dataValidations>
  <pageMargins left="0.70866141732283472" right="0.70866141732283472" top="0.74803149606299213" bottom="0.74803149606299213" header="0.31496062992125984" footer="0.31496062992125984"/>
  <pageSetup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App.2-AB Capital Expenditures</vt:lpstr>
      <vt:lpstr>App.2-BA2</vt:lpstr>
      <vt:lpstr>App.2-CM</vt:lpstr>
      <vt:lpstr>App.2-H_Other_Oper_Rev</vt:lpstr>
      <vt:lpstr>App.2-JA</vt:lpstr>
      <vt:lpstr>App.2-OA Capital Structure</vt:lpstr>
      <vt:lpstr>App.2-P</vt:lpstr>
      <vt:lpstr>App.2-V Revenue Reconciliation</vt:lpstr>
      <vt:lpstr>'App.2-H_Other_Oper_Rev'!Print_Area</vt:lpstr>
      <vt:lpstr>'App.2-OA Capital Structure'!Print_Area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ayan</dc:creator>
  <cp:lastModifiedBy>dsullivan</cp:lastModifiedBy>
  <cp:lastPrinted>2014-10-09T20:05:18Z</cp:lastPrinted>
  <dcterms:created xsi:type="dcterms:W3CDTF">2014-09-19T15:58:05Z</dcterms:created>
  <dcterms:modified xsi:type="dcterms:W3CDTF">2014-10-09T20:05:28Z</dcterms:modified>
</cp:coreProperties>
</file>