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27795" windowHeight="14250"/>
  </bookViews>
  <sheets>
    <sheet name="Group 1 Review and Disposition" sheetId="9" r:id="rId1"/>
    <sheet name="29. Applicability of Charges" sheetId="10" r:id="rId2"/>
    <sheet name="30. Allocation Basis" sheetId="11" r:id="rId3"/>
    <sheet name="31. DVA Billing Determinants" sheetId="4" r:id="rId4"/>
    <sheet name="32.Default Allocations IRMModel" sheetId="13" r:id="rId5"/>
    <sheet name="33. Proposed Allocations" sheetId="3" r:id="rId6"/>
    <sheet name="34. DVA RR Calc" sheetId="6" r:id="rId7"/>
  </sheets>
  <externalReferences>
    <externalReference r:id="rId8"/>
    <externalReference r:id="rId9"/>
  </externalReferences>
  <definedNames>
    <definedName name="LDCNAMES">[1]lists!$AL$1:$AL$78</definedName>
    <definedName name="_xlnm.Print_Area" localSheetId="2">'30. Allocation Basis'!$A$1:$F$16</definedName>
    <definedName name="_xlnm.Print_Area" localSheetId="3">'31. DVA Billing Determinants'!$A$1:$K$25</definedName>
    <definedName name="_xlnm.Print_Area" localSheetId="5">'33. Proposed Allocations'!$A$1:$S$44</definedName>
    <definedName name="_xlnm.Print_Area" localSheetId="6">'34. DVA RR Calc'!$A$1:$G$39</definedName>
    <definedName name="_xlnm.Print_Area" localSheetId="0">'Group 1 Review and Disposition'!$A$1:$M$32</definedName>
  </definedNames>
  <calcPr calcId="145621"/>
</workbook>
</file>

<file path=xl/calcChain.xml><?xml version="1.0" encoding="utf-8"?>
<calcChain xmlns="http://schemas.openxmlformats.org/spreadsheetml/2006/main">
  <c r="S11" i="3" l="1"/>
  <c r="F27" i="3" l="1"/>
  <c r="P6" i="3"/>
  <c r="O6" i="3"/>
  <c r="N6" i="3"/>
  <c r="M6" i="3"/>
  <c r="L6" i="3"/>
  <c r="K6" i="3"/>
  <c r="J6" i="3"/>
  <c r="I6" i="3"/>
  <c r="R6" i="3" s="1"/>
  <c r="D6" i="3"/>
  <c r="C6" i="3"/>
  <c r="F6" i="3" l="1"/>
  <c r="S6" i="3"/>
  <c r="B11" i="3"/>
  <c r="F7" i="4"/>
  <c r="F6" i="4"/>
  <c r="S17" i="3" l="1"/>
  <c r="B13" i="6" s="1"/>
  <c r="S19" i="3"/>
  <c r="D27" i="6"/>
  <c r="D28" i="6"/>
  <c r="D32" i="6"/>
  <c r="D34" i="6"/>
  <c r="F37" i="3"/>
  <c r="M18" i="3" l="1"/>
  <c r="M16" i="3"/>
  <c r="M15" i="3"/>
  <c r="M13" i="3"/>
  <c r="M12" i="3"/>
  <c r="M11" i="3"/>
  <c r="K20" i="4"/>
  <c r="J20" i="4"/>
  <c r="I20" i="4"/>
  <c r="H20" i="4"/>
  <c r="P18" i="3" l="1"/>
  <c r="P16" i="3"/>
  <c r="P15" i="3"/>
  <c r="P13" i="3"/>
  <c r="P12" i="3"/>
  <c r="P11" i="3"/>
  <c r="O18" i="3"/>
  <c r="O16" i="3"/>
  <c r="O15" i="3"/>
  <c r="O13" i="3"/>
  <c r="O12" i="3"/>
  <c r="O11" i="3"/>
  <c r="N18" i="3"/>
  <c r="N16" i="3"/>
  <c r="N15" i="3"/>
  <c r="N13" i="3"/>
  <c r="N12" i="3"/>
  <c r="N11" i="3"/>
  <c r="D12" i="6" l="1"/>
  <c r="D11" i="6"/>
  <c r="D9" i="6"/>
  <c r="D8" i="6"/>
  <c r="D7" i="6"/>
  <c r="F13" i="3"/>
  <c r="F19" i="4" l="1"/>
  <c r="F11" i="4"/>
  <c r="D14" i="6" s="1"/>
  <c r="F8" i="4"/>
  <c r="E7" i="4"/>
  <c r="D7" i="4"/>
  <c r="N14" i="3" s="1"/>
  <c r="C7" i="4"/>
  <c r="E16" i="4" l="1"/>
  <c r="D34" i="3" s="1"/>
  <c r="F34" i="3" s="1"/>
  <c r="B30" i="6" s="1"/>
  <c r="O14" i="3"/>
  <c r="M14" i="3"/>
  <c r="M21" i="3" s="1"/>
  <c r="D15" i="4"/>
  <c r="D10" i="6"/>
  <c r="C16" i="4"/>
  <c r="C14" i="4"/>
  <c r="H11" i="3" s="1"/>
  <c r="C15" i="4"/>
  <c r="D16" i="4"/>
  <c r="D14" i="4"/>
  <c r="E14" i="4"/>
  <c r="E15" i="4"/>
  <c r="D36" i="3" l="1"/>
  <c r="F36" i="3" s="1"/>
  <c r="B32" i="6" s="1"/>
  <c r="F32" i="6" s="1"/>
  <c r="D32" i="3"/>
  <c r="F32" i="3" s="1"/>
  <c r="B28" i="6" s="1"/>
  <c r="F28" i="6" s="1"/>
  <c r="D38" i="3"/>
  <c r="F38" i="3" s="1"/>
  <c r="B34" i="6" s="1"/>
  <c r="F34" i="6" s="1"/>
  <c r="D31" i="3"/>
  <c r="F14" i="4"/>
  <c r="D30" i="6"/>
  <c r="F30" i="6" s="1"/>
  <c r="P14" i="3"/>
  <c r="B36" i="3"/>
  <c r="B31" i="3"/>
  <c r="B38" i="3"/>
  <c r="B32" i="3"/>
  <c r="B34" i="3"/>
  <c r="H18" i="3"/>
  <c r="H16" i="3"/>
  <c r="H13" i="3"/>
  <c r="H15" i="3"/>
  <c r="H12" i="3"/>
  <c r="H14" i="3"/>
  <c r="B16" i="3"/>
  <c r="B15" i="3"/>
  <c r="B18" i="3"/>
  <c r="B12" i="3"/>
  <c r="C12" i="3" s="1"/>
  <c r="B14" i="3"/>
  <c r="F15" i="4"/>
  <c r="F16" i="4"/>
  <c r="F31" i="3" l="1"/>
  <c r="D41" i="3"/>
  <c r="B41" i="3"/>
  <c r="L13" i="3"/>
  <c r="I13" i="3"/>
  <c r="J13" i="3"/>
  <c r="K13" i="3"/>
  <c r="L14" i="3"/>
  <c r="J14" i="3"/>
  <c r="I14" i="3"/>
  <c r="K14" i="3"/>
  <c r="K16" i="3"/>
  <c r="I16" i="3"/>
  <c r="L16" i="3"/>
  <c r="J16" i="3"/>
  <c r="K12" i="3"/>
  <c r="I12" i="3"/>
  <c r="L12" i="3"/>
  <c r="J12" i="3"/>
  <c r="H21" i="3"/>
  <c r="I11" i="3"/>
  <c r="R11" i="3" s="1"/>
  <c r="K11" i="3"/>
  <c r="L11" i="3"/>
  <c r="J11" i="3"/>
  <c r="I15" i="3"/>
  <c r="L15" i="3"/>
  <c r="K15" i="3"/>
  <c r="J15" i="3"/>
  <c r="L18" i="3"/>
  <c r="K18" i="3"/>
  <c r="I18" i="3"/>
  <c r="J18" i="3"/>
  <c r="D14" i="3"/>
  <c r="C14" i="3"/>
  <c r="D11" i="3"/>
  <c r="C11" i="3"/>
  <c r="B21" i="3"/>
  <c r="D18" i="3"/>
  <c r="C18" i="3"/>
  <c r="D15" i="3"/>
  <c r="C15" i="3"/>
  <c r="D12" i="3"/>
  <c r="D16" i="3"/>
  <c r="C16" i="3"/>
  <c r="B27" i="6" l="1"/>
  <c r="F41" i="3"/>
  <c r="O21" i="3"/>
  <c r="K21" i="3"/>
  <c r="R16" i="3"/>
  <c r="J21" i="3"/>
  <c r="R14" i="3"/>
  <c r="R13" i="3"/>
  <c r="N21" i="3"/>
  <c r="P21" i="3"/>
  <c r="I21" i="3"/>
  <c r="R12" i="3"/>
  <c r="R18" i="3"/>
  <c r="R15" i="3"/>
  <c r="L21" i="3"/>
  <c r="F15" i="3"/>
  <c r="F18" i="3"/>
  <c r="F14" i="3"/>
  <c r="F16" i="3"/>
  <c r="F11" i="3"/>
  <c r="C21" i="3"/>
  <c r="D21" i="3"/>
  <c r="F12" i="3"/>
  <c r="S18" i="3" l="1"/>
  <c r="B14" i="6" s="1"/>
  <c r="F14" i="6" s="1"/>
  <c r="B7" i="6"/>
  <c r="F27" i="6"/>
  <c r="B36" i="6"/>
  <c r="S15" i="3"/>
  <c r="B11" i="6" s="1"/>
  <c r="F11" i="6" s="1"/>
  <c r="S16" i="3"/>
  <c r="B12" i="6" s="1"/>
  <c r="F12" i="6" s="1"/>
  <c r="S13" i="3"/>
  <c r="B9" i="6" s="1"/>
  <c r="F9" i="6" s="1"/>
  <c r="S12" i="3"/>
  <c r="B8" i="6" s="1"/>
  <c r="F8" i="6" s="1"/>
  <c r="S14" i="3"/>
  <c r="B10" i="6" s="1"/>
  <c r="F10" i="6" s="1"/>
  <c r="R21" i="3"/>
  <c r="F21" i="3"/>
  <c r="F7" i="6" l="1"/>
  <c r="B16" i="6"/>
  <c r="S21" i="3"/>
</calcChain>
</file>

<file path=xl/sharedStrings.xml><?xml version="1.0" encoding="utf-8"?>
<sst xmlns="http://schemas.openxmlformats.org/spreadsheetml/2006/main" count="279" uniqueCount="148">
  <si>
    <t>Billed kWh for Non-RPP Customers</t>
  </si>
  <si>
    <t>Estimated kW for Non-RPP Customers</t>
  </si>
  <si>
    <t>Rate Class</t>
  </si>
  <si>
    <t>Unit</t>
  </si>
  <si>
    <t>Metered kWh</t>
  </si>
  <si>
    <t>Metered kW</t>
  </si>
  <si>
    <t>RESIDENTIAL</t>
  </si>
  <si>
    <t>$/kWh</t>
  </si>
  <si>
    <t>GENERAL SERVICE LESS THAN 50 KW</t>
  </si>
  <si>
    <t>GENERAL SERVICE 50 TO 4,999 KW</t>
  </si>
  <si>
    <t>$/kW</t>
  </si>
  <si>
    <t>UNMETERED SCATTERED LOAD</t>
  </si>
  <si>
    <t>STANDBY POWER - APPROVED ON AN INTERIM BASIS</t>
  </si>
  <si>
    <t>STREET LIGHTING</t>
  </si>
  <si>
    <t>microFIT</t>
  </si>
  <si>
    <t>Total</t>
  </si>
  <si>
    <t>Total Excluding WMP</t>
  </si>
  <si>
    <t>Total Excluding WMP and Class A</t>
  </si>
  <si>
    <t>Last Board Approved Totals</t>
  </si>
  <si>
    <t>Global Adjustment Rate Rider</t>
  </si>
  <si>
    <t>Allocation of Balance in Account 1589</t>
  </si>
  <si>
    <t>Estimated kWh or kW for Non-RPP Customers</t>
  </si>
  <si>
    <t>Rate Rider Recovery Period (in Years):</t>
  </si>
  <si>
    <t>Calculation of 1589 Global Adjustment Rate Riders</t>
  </si>
  <si>
    <t>* These customers kWh and kW when added together total the last Board approved for the GS 50 to 4,999 rate class shown below.</t>
  </si>
  <si>
    <t>LARGE USE</t>
  </si>
  <si>
    <t xml:space="preserve">Calculation of Deferral and Variance Rate Riders </t>
  </si>
  <si>
    <t>Allocation Totals</t>
  </si>
  <si>
    <t xml:space="preserve">Estimated kWh or kW </t>
  </si>
  <si>
    <t>1580 + 1588</t>
  </si>
  <si>
    <t>Billing Determinants for Allocation of Deferral and Variance Accounts</t>
  </si>
  <si>
    <t>Allocation of Account 1580</t>
  </si>
  <si>
    <t>Allocation of Account 1588</t>
  </si>
  <si>
    <t>1595 (2010)</t>
  </si>
  <si>
    <t>1595 (2011)</t>
  </si>
  <si>
    <t>1595 (2012)</t>
  </si>
  <si>
    <t>Allocation Sub-Total</t>
  </si>
  <si>
    <t>excluding 1589 RSVA Global Adjustment</t>
  </si>
  <si>
    <t xml:space="preserve">Utility Name   </t>
  </si>
  <si>
    <t>Kingston Hydro Corporation</t>
  </si>
  <si>
    <t>Service Territory</t>
  </si>
  <si>
    <t>Assigned EB Number</t>
  </si>
  <si>
    <t>EB-2014-0088</t>
  </si>
  <si>
    <t>Name of Contact and Title</t>
  </si>
  <si>
    <t>Sherry Gibson, Senior Advisor Rates and Regulatory Affairs</t>
  </si>
  <si>
    <t xml:space="preserve">Phone Number   </t>
  </si>
  <si>
    <t>613.546.1181 ext. 2383</t>
  </si>
  <si>
    <t xml:space="preserve">Email Address   </t>
  </si>
  <si>
    <t>sgibson@utilitieskingston.com</t>
  </si>
  <si>
    <t xml:space="preserve">We are applying for rates effective   </t>
  </si>
  <si>
    <t>Rate-Setting Method</t>
  </si>
  <si>
    <t>Price Cap IR</t>
  </si>
  <si>
    <t>Notes</t>
  </si>
  <si>
    <t>Large Use - Class A and MP customers excluded from the Allocation</t>
  </si>
  <si>
    <t>LARGE USE (Class A)</t>
  </si>
  <si>
    <t>Notes:</t>
  </si>
  <si>
    <t>LARGE USE - CLASS A</t>
  </si>
  <si>
    <t xml:space="preserve">Balance from Rate Maker Model Tab 7. Cell L28 </t>
  </si>
  <si>
    <t>Deferral and Variance</t>
  </si>
  <si>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</si>
  <si>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</si>
  <si>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</si>
  <si>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t xml:space="preserve">Account Balances from Kingston 2015 IRM Rate Generator Model Tab 7.  </t>
  </si>
  <si>
    <t>Allocation of 1550, 1551, 1584, 1586, 1590, 1595(2010), 1595(2011), 1595(2012) Accounts</t>
  </si>
  <si>
    <t>1550, 1551, 1584, 1586, 1590, 1595 (2010), 1595 (2011), 1595 (2012)</t>
  </si>
  <si>
    <t>GENERAL SERVICE 50 TO 4,999 KW excludes WMP</t>
  </si>
  <si>
    <t>*    GENERAL SERVICE 50 TO 4,999 KW - 
      WHOLESALE MARKET PARTICIPANT (WMP)</t>
  </si>
  <si>
    <t>*    GENERAL SERVICE 50 TO 4,999 KW EXCLUDES WMP</t>
  </si>
  <si>
    <t>GENERAL SERVICE 50 TO 4,999 KW 
     WHOLESALE MARKET PARTICIPANT (WMP)</t>
  </si>
  <si>
    <r>
      <t xml:space="preserve">1590 Recovery Share Proportion </t>
    </r>
    <r>
      <rPr>
        <b/>
        <vertAlign val="superscript"/>
        <sz val="10"/>
        <rFont val="Arial"/>
        <family val="2"/>
      </rPr>
      <t xml:space="preserve"> 1</t>
    </r>
  </si>
  <si>
    <t xml:space="preserve">Applicability of Charges </t>
  </si>
  <si>
    <t xml:space="preserve">The table below indicates whether the charge associated with each DVA applies to each customer sub-class ( Non-RPP, Wholesale Market Participants, and Class A Global Adjustment). </t>
  </si>
  <si>
    <t xml:space="preserve">Consistent with the filing requirements Section 3.2.3, the RSVAs associated with charges that Market Participants or Class A Customers based on the process aplied for the settlement of these accounts for these customers. </t>
  </si>
  <si>
    <t>Smart Metering Entity Charge Variance</t>
  </si>
  <si>
    <t>RSVA - Wholesale Market Service Charge</t>
  </si>
  <si>
    <t>RSVA - Retail Transmission Network Charge</t>
  </si>
  <si>
    <t>RSVA - Retail Transmission Connection Charge</t>
  </si>
  <si>
    <t>RSVA - Power (excluding Global Adjustment)</t>
  </si>
  <si>
    <t>RSVA - Global Adjustment</t>
  </si>
  <si>
    <t xml:space="preserve">Disposition and Recovery/Refund of Regulatory Balances </t>
  </si>
  <si>
    <t xml:space="preserve">yes </t>
  </si>
  <si>
    <t>yes</t>
  </si>
  <si>
    <t>no</t>
  </si>
  <si>
    <t xml:space="preserve">Non-RPP Customers </t>
  </si>
  <si>
    <t xml:space="preserve">WMP Customers </t>
  </si>
  <si>
    <t xml:space="preserve">no </t>
  </si>
  <si>
    <t xml:space="preserve">Class A Customers </t>
  </si>
  <si>
    <t>Regular Customers</t>
  </si>
  <si>
    <t>* LRAM Variance Account</t>
  </si>
  <si>
    <t>* Note: Kingston Hydro not applying for disposition of LRAM VA in 2015 IRM application.</t>
  </si>
  <si>
    <t>Recovery of Regulatory Asset Balances</t>
  </si>
  <si>
    <t>yes except for USL and Street Lighting</t>
  </si>
  <si>
    <t xml:space="preserve">Proposed Allocation of Deferral and Variance Acccount Rate Riders </t>
  </si>
  <si>
    <t xml:space="preserve">Accounts included </t>
  </si>
  <si>
    <t>Proposed Billing Determinants Basis</t>
  </si>
  <si>
    <t xml:space="preserve">Reason for Alternate Proposal </t>
  </si>
  <si>
    <t>Account No.</t>
  </si>
  <si>
    <t xml:space="preserve">Descriptor </t>
  </si>
  <si>
    <t xml:space="preserve">LRAM Variance Account </t>
  </si>
  <si>
    <t>LDC- proposed $ allocation of account balance being claimed</t>
  </si>
  <si>
    <t>N/A</t>
  </si>
  <si>
    <t>Exclude Wholesale Market Participants from allocation- Filing Req. S 3.2.3</t>
  </si>
  <si>
    <t xml:space="preserve">Exclude Wholesale Market Participants and Class A customers from allocation- Filing Req. S 3.2.3. </t>
  </si>
  <si>
    <t xml:space="preserve">Shaded Cells indicate those DVAs where Kingston Hydro has used an alternative proposed basis of allocation to allow the resulting Rate Riders to follow Filing Guideline 3.2.3 </t>
  </si>
  <si>
    <t>Disposition of Regulatory Asset Balances</t>
  </si>
  <si>
    <t>kWh or kW per class- Most Recent COS 2011 Board Approved</t>
  </si>
  <si>
    <t>kWh or kW per class - Most Recent COS 2011 Board Approved - excluding WMP based on 2011 actual</t>
  </si>
  <si>
    <t>kWh or kW per class- Most Recent COS Board Approved forecast</t>
  </si>
  <si>
    <t>% of non-RPP kWh (including all non-RPP Customers) - Most Recent COS Board Approved forecast</t>
  </si>
  <si>
    <t>Allocated to rate classes in proportion to the percentage (%) recovery share as established when rate riders were implemented.</t>
  </si>
  <si>
    <t>kWh or kW per class- Most Recent COS Board Approved forecast excluding WMP</t>
  </si>
  <si>
    <t>% of non-RPP kWh (including all non-RPP Customers except WMP and Class A customers) - Most Recent COS Board Approved forecast</t>
  </si>
  <si>
    <t xml:space="preserve">Proportion of customers for the Residential and GS &lt; 50 rate class - Most Recent COS Board Approved forecast </t>
  </si>
  <si>
    <t>Account Balance Allocation Factor in OEB Rate Generator Model</t>
  </si>
  <si>
    <t xml:space="preserve">Account Balance Proposed Allocation Factor </t>
  </si>
  <si>
    <t>Proportion of kWh per class- Most Recent COS Board Approved forecast</t>
  </si>
  <si>
    <t>Customers per class- Most Recent COS 2011 Board Approved</t>
  </si>
  <si>
    <t>kWh or kW per class - Most Recent COS 2011 Board Approved - excluding WMP based on 2011 Actual Billed kW.</t>
  </si>
  <si>
    <t>non-RPP kW or kWh per class from Most Recent COS 2011 Board Approved excluding Class A and WMP. WMP is 2011 Billed kW.</t>
  </si>
  <si>
    <t>Class A customers (All Kingston Hydro Large Use rate class customers) - not allocated the RSVA account balance for 1589 global adjustment because of the settlement process with the IESO.</t>
  </si>
  <si>
    <t xml:space="preserve">Note: Three rate classes have negligible rate riders. </t>
  </si>
  <si>
    <t>% of  Total kWh</t>
  </si>
  <si>
    <t>% of  Total non-RPP kWh</t>
  </si>
  <si>
    <t>% of Customer Numbers **</t>
  </si>
  <si>
    <t>1595                          (2008)</t>
  </si>
  <si>
    <t>1595                            (2009)</t>
  </si>
  <si>
    <t>1595                            (2010)</t>
  </si>
  <si>
    <t>1595                            (2011)</t>
  </si>
  <si>
    <t>1595
(2012)</t>
  </si>
  <si>
    <t>* RSVA - Power (Excluding Global Adjustment)</t>
  </si>
  <si>
    <t>** Used to allocate Account 1551 as this account records the variances arising from the Smart Metering Entity Charges to Residential and GS&lt;50 customers.</t>
  </si>
  <si>
    <t>COPY OF _Tab 7. Allocating Def-Var Bal _from 2015 IRM Rate Generator Model</t>
  </si>
  <si>
    <r>
      <t xml:space="preserve">Allocation of 1580, 1588 Accounts </t>
    </r>
    <r>
      <rPr>
        <b/>
        <vertAlign val="superscript"/>
        <sz val="14"/>
        <rFont val="Calibri"/>
        <family val="2"/>
        <scheme val="minor"/>
      </rPr>
      <t>1</t>
    </r>
  </si>
  <si>
    <t>Totals</t>
  </si>
  <si>
    <t>Excluding 1589</t>
  </si>
  <si>
    <r>
      <t>Allocation of 1589 Global Adjustment Account Balance</t>
    </r>
    <r>
      <rPr>
        <b/>
        <vertAlign val="superscript"/>
        <sz val="14"/>
        <color indexed="10"/>
        <rFont val="Calibri"/>
        <family val="2"/>
        <scheme val="minor"/>
      </rPr>
      <t xml:space="preserve"> 2</t>
    </r>
  </si>
  <si>
    <t>Allocation of Deferral and Variance Balances</t>
  </si>
  <si>
    <r>
      <t>Rate Year the Group 1 accounts were last cleared</t>
    </r>
    <r>
      <rPr>
        <b/>
        <vertAlign val="superscript"/>
        <sz val="11"/>
        <color theme="1"/>
        <rFont val="Arial"/>
        <family val="2"/>
      </rPr>
      <t>1</t>
    </r>
  </si>
  <si>
    <t xml:space="preserve"> Last Cost of Service 
Re-Basing Year</t>
  </si>
  <si>
    <t xml:space="preserve">Wholesale Market Participant (WMP) - not allocated the RSVA account balances related to charges for which the MP settles directly with the IESO (accounts 1580, 1588, 1589) </t>
  </si>
  <si>
    <t>The table below is provided for the purposes of comparison. It is a direct copy of tab 7 of the Rate Generator , which shows the allocation of the account balances among the rate classes using the allocators assumed in the Rate Generator.  While the total claim per account will be the same in Kingston Hydro's proposed treatment, the allocation of the claim among the classes will be different, in order to satisfy the Filing Requirements Secction 3.2.3</t>
  </si>
  <si>
    <r>
      <rPr>
        <b/>
        <vertAlign val="superscript"/>
        <sz val="14"/>
        <color rgb="FFFF0000"/>
        <rFont val="Calibri"/>
        <family val="2"/>
        <scheme val="minor"/>
      </rPr>
      <t xml:space="preserve">1 </t>
    </r>
    <r>
      <rPr>
        <sz val="11"/>
        <color theme="1"/>
        <rFont val="Calibri"/>
        <family val="2"/>
        <scheme val="minor"/>
      </rPr>
      <t>GENERAL SERVICE 50 TO 4,999 KW 
     WHOLESALE MARKET PARTICIPANT (WMP)</t>
    </r>
  </si>
  <si>
    <r>
      <t>Note:</t>
    </r>
    <r>
      <rPr>
        <i/>
        <sz val="14"/>
        <color theme="1"/>
        <rFont val="Calibri"/>
        <family val="2"/>
        <scheme val="minor"/>
      </rPr>
      <t xml:space="preserve"> </t>
    </r>
    <r>
      <rPr>
        <b/>
        <i/>
        <vertAlign val="superscript"/>
        <sz val="14"/>
        <color rgb="FFFF0000"/>
        <rFont val="Calibri"/>
        <family val="2"/>
        <scheme val="minor"/>
      </rPr>
      <t>1</t>
    </r>
    <r>
      <rPr>
        <i/>
        <sz val="11"/>
        <color theme="1"/>
        <rFont val="Calibri"/>
        <family val="2"/>
        <scheme val="minor"/>
      </rPr>
      <t xml:space="preserve"> Wholesale Market Participant (WMP) kWh excluded from allocation of accounts 1580 and 1588</t>
    </r>
  </si>
  <si>
    <r>
      <t xml:space="preserve">Note:     </t>
    </r>
    <r>
      <rPr>
        <b/>
        <i/>
        <vertAlign val="superscript"/>
        <sz val="14"/>
        <color rgb="FFFF0000"/>
        <rFont val="Calibri"/>
        <family val="2"/>
        <scheme val="minor"/>
      </rPr>
      <t>2</t>
    </r>
    <r>
      <rPr>
        <b/>
        <i/>
        <sz val="11"/>
        <color theme="1"/>
        <rFont val="Calibri"/>
        <family val="2"/>
        <scheme val="minor"/>
      </rPr>
      <t xml:space="preserve"> </t>
    </r>
    <r>
      <rPr>
        <i/>
        <sz val="11"/>
        <color theme="1"/>
        <rFont val="Calibri"/>
        <family val="2"/>
        <scheme val="minor"/>
      </rPr>
      <t>Class A (Large Use) and WMP kWh excluded from this allocation.</t>
    </r>
  </si>
  <si>
    <t>GENERAL SERVICE 50 TO 4,999 KW 
     WHOLESALE MARKET PARTICIPANT (WMP) only</t>
  </si>
  <si>
    <t>***1568</t>
  </si>
  <si>
    <t>*** Not disposing of 1568 LRAM VA</t>
  </si>
  <si>
    <t>Allocation of Group 1 Accounts (including Account 1568)</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</si>
</sst>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 numFmtId="173" formatCode="0.0%"/>
    <numFmt numFmtId="174" formatCode="#,##0;\-&quot;$&quot;#,##0"/>
    <numFmt numFmtId="175" formatCode="#,##0;[Red]\(#,##0\)"/>
    <numFmt numFmtId="176" formatCode="#,##0.0000;[Red]\(#,##0.0000\)"/>
    <numFmt numFmtId="177" formatCode="_(&quot;$&quot;* #,##0_);_(&quot;$&quot;* \(#,##0\);_(&quot;$&quot;* &quot;-&quot;??_);_(@_)"/>
    <numFmt numFmtId="178" formatCode="[$-F800]dddd\,\ mmmm\ dd\,\ yyyy"/>
    <numFmt numFmtId="179" formatCode="0_);[Red]\(0\)"/>
    <numFmt numFmtId="180" formatCode="0.000"/>
  </numFmts>
  <fonts count="8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10"/>
      <color indexed="9"/>
      <name val="Arial"/>
      <family val="2"/>
    </font>
    <font>
      <sz val="11"/>
      <color indexed="8"/>
      <name val="Calibri"/>
      <family val="2"/>
    </font>
    <font>
      <b/>
      <sz val="12"/>
      <name val="Arial"/>
      <family val="2"/>
    </font>
    <font>
      <b/>
      <sz val="10"/>
      <name val="Arial"/>
      <family val="2"/>
    </font>
    <font>
      <b/>
      <sz val="11"/>
      <color rgb="FFFF0000"/>
      <name val="Calibri"/>
      <family val="2"/>
      <scheme val="minor"/>
    </font>
    <font>
      <i/>
      <sz val="11"/>
      <color theme="1"/>
      <name val="Calibri"/>
      <family val="2"/>
      <scheme val="minor"/>
    </font>
    <font>
      <sz val="12"/>
      <name val="Arial"/>
      <family val="2"/>
    </font>
    <font>
      <sz val="10"/>
      <color indexed="10"/>
      <name val="Arial"/>
      <family val="2"/>
    </font>
    <font>
      <u/>
      <sz val="10"/>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1"/>
      <color indexed="9"/>
      <name val="Calibri"/>
      <family val="2"/>
    </font>
    <font>
      <sz val="11"/>
      <color indexed="20"/>
      <name val="Calibri"/>
      <family val="2"/>
    </font>
    <font>
      <b/>
      <sz val="11"/>
      <color indexed="51"/>
      <name val="Calibri"/>
      <family val="2"/>
    </font>
    <font>
      <b/>
      <sz val="11"/>
      <color indexed="9"/>
      <name val="Calibri"/>
      <family val="2"/>
    </font>
    <font>
      <sz val="10"/>
      <color indexed="8"/>
      <name val="匠牥晩††††††††††"/>
    </font>
    <font>
      <i/>
      <sz val="11"/>
      <color indexed="23"/>
      <name val="Calibri"/>
      <family val="2"/>
    </font>
    <font>
      <sz val="11"/>
      <color indexed="17"/>
      <name val="Calibri"/>
      <family val="2"/>
    </font>
    <font>
      <b/>
      <sz val="15"/>
      <color indexed="61"/>
      <name val="Calibri"/>
      <family val="2"/>
    </font>
    <font>
      <b/>
      <sz val="13"/>
      <color indexed="61"/>
      <name val="Calibri"/>
      <family val="2"/>
    </font>
    <font>
      <b/>
      <sz val="11"/>
      <color indexed="61"/>
      <name val="Calibri"/>
      <family val="2"/>
    </font>
    <font>
      <sz val="11"/>
      <color indexed="61"/>
      <name val="Calibri"/>
      <family val="2"/>
    </font>
    <font>
      <sz val="11"/>
      <color indexed="51"/>
      <name val="Calibri"/>
      <family val="2"/>
    </font>
    <font>
      <sz val="11"/>
      <color indexed="59"/>
      <name val="Calibri"/>
      <family val="2"/>
    </font>
    <font>
      <b/>
      <sz val="11"/>
      <color indexed="62"/>
      <name val="Calibri"/>
      <family val="2"/>
    </font>
    <font>
      <b/>
      <sz val="18"/>
      <color indexed="61"/>
      <name val="Cambria"/>
      <family val="2"/>
    </font>
    <font>
      <b/>
      <sz val="11"/>
      <color indexed="8"/>
      <name val="Calibri"/>
      <family val="2"/>
    </font>
    <font>
      <sz val="11"/>
      <color indexed="10"/>
      <name val="Calibri"/>
      <family val="2"/>
    </font>
    <font>
      <sz val="10"/>
      <name val="Times New Roman"/>
      <family val="1"/>
    </font>
    <font>
      <b/>
      <sz val="18"/>
      <name val="Arial"/>
      <family val="2"/>
    </font>
    <font>
      <b/>
      <sz val="11"/>
      <name val="Calibri"/>
      <family val="2"/>
      <scheme val="minor"/>
    </font>
    <font>
      <sz val="11"/>
      <name val="Calibri"/>
      <family val="2"/>
      <scheme val="minor"/>
    </font>
    <font>
      <sz val="11"/>
      <color theme="1"/>
      <name val="Arial"/>
      <family val="2"/>
    </font>
    <font>
      <b/>
      <sz val="11"/>
      <color theme="1"/>
      <name val="Arial"/>
      <family val="2"/>
    </font>
    <font>
      <b/>
      <sz val="14"/>
      <color indexed="10"/>
      <name val="Calibri"/>
      <family val="2"/>
      <scheme val="minor"/>
    </font>
    <font>
      <b/>
      <sz val="11"/>
      <color indexed="10"/>
      <name val="Calibri"/>
      <family val="2"/>
      <scheme val="minor"/>
    </font>
    <font>
      <sz val="11"/>
      <name val="Arial"/>
      <family val="2"/>
    </font>
    <font>
      <b/>
      <vertAlign val="superscript"/>
      <sz val="11"/>
      <color theme="1"/>
      <name val="Arial"/>
      <family val="2"/>
    </font>
    <font>
      <i/>
      <u/>
      <sz val="11"/>
      <color theme="1"/>
      <name val="Calibri"/>
      <family val="2"/>
      <scheme val="minor"/>
    </font>
    <font>
      <b/>
      <vertAlign val="superscript"/>
      <sz val="10"/>
      <name val="Arial"/>
      <family val="2"/>
    </font>
    <font>
      <b/>
      <i/>
      <sz val="11"/>
      <color theme="1"/>
      <name val="Calibri"/>
      <family val="2"/>
      <scheme val="minor"/>
    </font>
    <font>
      <b/>
      <vertAlign val="superscript"/>
      <sz val="14"/>
      <color indexed="10"/>
      <name val="Calibri"/>
      <family val="2"/>
      <scheme val="minor"/>
    </font>
    <font>
      <b/>
      <u/>
      <sz val="14"/>
      <color theme="1"/>
      <name val="Calibri"/>
      <family val="2"/>
      <scheme val="minor"/>
    </font>
    <font>
      <b/>
      <u/>
      <sz val="11"/>
      <color theme="1"/>
      <name val="Calibri"/>
      <family val="2"/>
      <scheme val="minor"/>
    </font>
    <font>
      <b/>
      <sz val="14"/>
      <color theme="1"/>
      <name val="Calibri"/>
      <family val="2"/>
      <scheme val="minor"/>
    </font>
    <font>
      <b/>
      <sz val="14"/>
      <name val="Calibri"/>
      <family val="2"/>
      <scheme val="minor"/>
    </font>
    <font>
      <u val="singleAccounting"/>
      <sz val="11"/>
      <name val="Calibri"/>
      <family val="2"/>
      <scheme val="minor"/>
    </font>
    <font>
      <b/>
      <sz val="14"/>
      <color indexed="10"/>
      <name val="Arial"/>
      <family val="2"/>
    </font>
    <font>
      <b/>
      <sz val="12"/>
      <name val="Book Antiqua"/>
      <family val="1"/>
    </font>
    <font>
      <b/>
      <u/>
      <sz val="14"/>
      <name val="Calibri"/>
      <family val="2"/>
      <scheme val="minor"/>
    </font>
    <font>
      <b/>
      <vertAlign val="superscript"/>
      <sz val="14"/>
      <name val="Calibri"/>
      <family val="2"/>
      <scheme val="minor"/>
    </font>
    <font>
      <b/>
      <vertAlign val="superscript"/>
      <sz val="14"/>
      <color rgb="FFFF0000"/>
      <name val="Calibri"/>
      <family val="2"/>
      <scheme val="minor"/>
    </font>
    <font>
      <i/>
      <sz val="14"/>
      <color theme="1"/>
      <name val="Calibri"/>
      <family val="2"/>
      <scheme val="minor"/>
    </font>
    <font>
      <b/>
      <i/>
      <vertAlign val="superscript"/>
      <sz val="14"/>
      <color rgb="FFFF0000"/>
      <name val="Calibri"/>
      <family val="2"/>
      <scheme val="minor"/>
    </font>
  </fonts>
  <fills count="6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patternFill>
    </fill>
    <fill>
      <patternFill patternType="solid">
        <fgColor indexed="56"/>
      </patternFill>
    </fill>
    <fill>
      <patternFill patternType="solid">
        <fgColor indexed="9"/>
      </patternFill>
    </fill>
    <fill>
      <patternFill patternType="solid">
        <fgColor indexed="63"/>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0.14999847407452621"/>
        <bgColor indexed="64"/>
      </patternFill>
    </fill>
  </fills>
  <borders count="9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theme="0"/>
      </top>
      <bottom style="medium">
        <color theme="0"/>
      </bottom>
      <diagonal/>
    </border>
    <border>
      <left/>
      <right/>
      <top style="medium">
        <color theme="0"/>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top style="thin">
        <color indexed="64"/>
      </top>
      <bottom style="double">
        <color indexed="64"/>
      </bottom>
      <diagonal/>
    </border>
    <border>
      <left/>
      <right/>
      <top/>
      <bottom style="medium">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2"/>
      </left>
      <right style="double">
        <color indexed="62"/>
      </right>
      <top style="double">
        <color indexed="62"/>
      </top>
      <bottom style="double">
        <color indexed="62"/>
      </bottom>
      <diagonal/>
    </border>
    <border>
      <left/>
      <right/>
      <top/>
      <bottom style="thick">
        <color indexed="48"/>
      </bottom>
      <diagonal/>
    </border>
    <border>
      <left/>
      <right/>
      <top/>
      <bottom style="medium">
        <color indexed="48"/>
      </bottom>
      <diagonal/>
    </border>
    <border>
      <left/>
      <right/>
      <top/>
      <bottom style="double">
        <color indexed="51"/>
      </bottom>
      <diagonal/>
    </border>
    <border>
      <left style="thin">
        <color indexed="62"/>
      </left>
      <right style="thin">
        <color indexed="62"/>
      </right>
      <top style="thin">
        <color indexed="62"/>
      </top>
      <bottom style="thin">
        <color indexed="62"/>
      </bottom>
      <diagonal/>
    </border>
    <border>
      <left/>
      <right/>
      <top style="thin">
        <color indexed="48"/>
      </top>
      <bottom style="double">
        <color indexed="48"/>
      </bottom>
      <diagonal/>
    </border>
    <border>
      <left/>
      <right/>
      <top style="double">
        <color indexed="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theme="0"/>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style="medium">
        <color theme="0"/>
      </right>
      <top/>
      <bottom/>
      <diagonal/>
    </border>
    <border>
      <left/>
      <right style="medium">
        <color theme="0"/>
      </right>
      <top style="medium">
        <color indexed="64"/>
      </top>
      <bottom style="medium">
        <color theme="0"/>
      </bottom>
      <diagonal/>
    </border>
    <border>
      <left style="medium">
        <color theme="0"/>
      </left>
      <right style="medium">
        <color indexed="64"/>
      </right>
      <top/>
      <bottom/>
      <diagonal/>
    </border>
    <border>
      <left style="medium">
        <color theme="0"/>
      </left>
      <right style="medium">
        <color indexed="64"/>
      </right>
      <top/>
      <bottom style="medium">
        <color theme="0"/>
      </bottom>
      <diagonal/>
    </border>
    <border>
      <left style="medium">
        <color theme="0"/>
      </left>
      <right style="medium">
        <color indexed="64"/>
      </right>
      <top style="medium">
        <color theme="0"/>
      </top>
      <bottom style="medium">
        <color theme="0"/>
      </bottom>
      <diagonal/>
    </border>
    <border>
      <left style="medium">
        <color theme="0"/>
      </left>
      <right style="medium">
        <color indexed="64"/>
      </right>
      <top style="medium">
        <color theme="0"/>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n">
        <color indexed="64"/>
      </left>
      <right/>
      <top/>
      <bottom style="medium">
        <color indexed="64"/>
      </bottom>
      <diagonal/>
    </border>
    <border>
      <left style="medium">
        <color indexed="64"/>
      </left>
      <right/>
      <top/>
      <bottom/>
      <diagonal/>
    </border>
    <border>
      <left/>
      <right style="medium">
        <color auto="1"/>
      </right>
      <top/>
      <bottom/>
      <diagonal/>
    </border>
    <border>
      <left/>
      <right style="medium">
        <color theme="0"/>
      </right>
      <top/>
      <bottom style="medium">
        <color theme="0"/>
      </bottom>
      <diagonal/>
    </border>
    <border>
      <left/>
      <right style="medium">
        <color theme="0"/>
      </right>
      <top style="medium">
        <color theme="0"/>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theme="0"/>
      </left>
      <right/>
      <top style="medium">
        <color indexed="64"/>
      </top>
      <bottom style="medium">
        <color theme="0"/>
      </bottom>
      <diagonal/>
    </border>
    <border>
      <left style="medium">
        <color theme="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56">
    <xf numFmtId="0" fontId="0" fillId="0" borderId="0"/>
    <xf numFmtId="166" fontId="18" fillId="0" borderId="0"/>
    <xf numFmtId="167" fontId="18" fillId="0" borderId="0"/>
    <xf numFmtId="168" fontId="18" fillId="0" borderId="0"/>
    <xf numFmtId="169"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4" borderId="0" applyNumberFormat="0" applyBorder="0" applyAlignment="0" applyProtection="0"/>
    <xf numFmtId="10" fontId="19" fillId="35" borderId="10" applyNumberFormat="0" applyBorder="0" applyAlignment="0" applyProtection="0"/>
    <xf numFmtId="170" fontId="18" fillId="0" borderId="0"/>
    <xf numFmtId="171" fontId="18" fillId="0" borderId="0"/>
    <xf numFmtId="172" fontId="18" fillId="0" borderId="0"/>
    <xf numFmtId="10" fontId="18" fillId="0" borderId="0" applyFont="0" applyFill="0" applyBorder="0" applyAlignment="0" applyProtection="0"/>
    <xf numFmtId="166" fontId="18" fillId="0" borderId="0"/>
    <xf numFmtId="170" fontId="18" fillId="0" borderId="0"/>
    <xf numFmtId="165" fontId="1" fillId="0" borderId="0" applyFont="0" applyFill="0" applyBorder="0" applyAlignment="0" applyProtection="0"/>
    <xf numFmtId="166" fontId="18" fillId="0" borderId="0"/>
    <xf numFmtId="170" fontId="18" fillId="0" borderId="0"/>
    <xf numFmtId="0" fontId="18" fillId="0" borderId="0"/>
    <xf numFmtId="0" fontId="18" fillId="0" borderId="0"/>
    <xf numFmtId="0" fontId="18" fillId="0" borderId="0"/>
    <xf numFmtId="166" fontId="18" fillId="0" borderId="0"/>
    <xf numFmtId="168" fontId="18" fillId="0" borderId="0"/>
    <xf numFmtId="170" fontId="18" fillId="0" borderId="0"/>
    <xf numFmtId="166" fontId="18" fillId="0" borderId="0"/>
    <xf numFmtId="170"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165" fontId="18" fillId="0" borderId="0" applyFont="0" applyFill="0" applyBorder="0" applyAlignment="0" applyProtection="0"/>
    <xf numFmtId="166" fontId="18" fillId="0" borderId="0"/>
    <xf numFmtId="170" fontId="18" fillId="0" borderId="0"/>
    <xf numFmtId="166" fontId="18" fillId="0" borderId="0"/>
    <xf numFmtId="170" fontId="18" fillId="0" borderId="0"/>
    <xf numFmtId="166" fontId="18" fillId="0" borderId="0"/>
    <xf numFmtId="170" fontId="18" fillId="0" borderId="0"/>
    <xf numFmtId="0" fontId="26" fillId="0" borderId="0"/>
    <xf numFmtId="165" fontId="26" fillId="0" borderId="0" applyFont="0" applyFill="0" applyBorder="0" applyAlignment="0" applyProtection="0"/>
    <xf numFmtId="164" fontId="26" fillId="0" borderId="0" applyFont="0" applyFill="0" applyBorder="0" applyAlignment="0" applyProtection="0"/>
    <xf numFmtId="0" fontId="28" fillId="0" borderId="0" applyNumberFormat="0" applyFill="0" applyBorder="0" applyAlignment="0" applyProtection="0">
      <alignment vertical="top"/>
      <protection locked="0"/>
    </xf>
    <xf numFmtId="9" fontId="26" fillId="0" borderId="0" applyFont="0" applyFill="0" applyBorder="0" applyAlignment="0" applyProtection="0"/>
    <xf numFmtId="0" fontId="26" fillId="0" borderId="0"/>
    <xf numFmtId="9" fontId="26" fillId="0" borderId="0" applyFont="0" applyFill="0" applyBorder="0" applyAlignment="0" applyProtection="0"/>
    <xf numFmtId="0" fontId="26" fillId="0" borderId="0"/>
    <xf numFmtId="9" fontId="26" fillId="0" borderId="0" applyFont="0" applyFill="0" applyBorder="0" applyAlignment="0" applyProtection="0"/>
    <xf numFmtId="0" fontId="26" fillId="0" borderId="0"/>
    <xf numFmtId="9" fontId="26" fillId="0" borderId="0" applyFont="0" applyFill="0" applyBorder="0" applyAlignment="0" applyProtection="0"/>
    <xf numFmtId="0" fontId="26" fillId="0" borderId="0"/>
    <xf numFmtId="9" fontId="26" fillId="0" borderId="0" applyFont="0" applyFill="0" applyBorder="0" applyAlignment="0" applyProtection="0"/>
    <xf numFmtId="0" fontId="18" fillId="0" borderId="0"/>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49"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0"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0" fillId="55"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0" fillId="56" borderId="0" applyNumberFormat="0" applyBorder="0" applyAlignment="0" applyProtection="0"/>
    <xf numFmtId="0" fontId="31" fillId="40" borderId="0" applyNumberFormat="0" applyBorder="0" applyAlignment="0" applyProtection="0"/>
    <xf numFmtId="0" fontId="32" fillId="57" borderId="21" applyNumberFormat="0" applyAlignment="0" applyProtection="0"/>
    <xf numFmtId="0" fontId="20" fillId="58" borderId="22" applyNumberFormat="0" applyAlignment="0" applyProtection="0"/>
    <xf numFmtId="165" fontId="18" fillId="0" borderId="0" applyFont="0" applyFill="0" applyBorder="0" applyAlignment="0" applyProtection="0"/>
    <xf numFmtId="164" fontId="18" fillId="0" borderId="0" applyFont="0" applyFill="0" applyBorder="0" applyAlignment="0" applyProtection="0"/>
    <xf numFmtId="0" fontId="33" fillId="0" borderId="0" applyNumberFormat="0" applyFill="0" applyBorder="0" applyAlignment="0" applyProtection="0"/>
    <xf numFmtId="0" fontId="34" fillId="41" borderId="0" applyNumberFormat="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44" borderId="21" applyNumberFormat="0" applyAlignment="0" applyProtection="0"/>
    <xf numFmtId="0" fontId="39" fillId="0" borderId="26" applyNumberFormat="0" applyFill="0" applyAlignment="0" applyProtection="0"/>
    <xf numFmtId="0" fontId="40" fillId="59" borderId="0" applyNumberFormat="0" applyBorder="0" applyAlignment="0" applyProtection="0"/>
    <xf numFmtId="0" fontId="18" fillId="60" borderId="27" applyNumberFormat="0" applyFont="0" applyAlignment="0" applyProtection="0"/>
    <xf numFmtId="0" fontId="41" fillId="57" borderId="28" applyNumberFormat="0" applyAlignment="0" applyProtection="0"/>
    <xf numFmtId="9" fontId="18" fillId="0" borderId="0" applyFont="0" applyFill="0" applyBorder="0" applyAlignment="0" applyProtection="0"/>
    <xf numFmtId="0" fontId="42" fillId="0" borderId="0" applyNumberFormat="0" applyFill="0" applyBorder="0" applyAlignment="0" applyProtection="0"/>
    <xf numFmtId="0" fontId="43" fillId="0" borderId="29" applyNumberFormat="0" applyFill="0" applyAlignment="0" applyProtection="0"/>
    <xf numFmtId="0" fontId="27" fillId="0" borderId="0" applyNumberFormat="0" applyFill="0" applyBorder="0" applyAlignment="0" applyProtection="0"/>
    <xf numFmtId="164" fontId="1" fillId="0" borderId="0" applyFont="0" applyFill="0" applyBorder="0" applyAlignment="0" applyProtection="0"/>
    <xf numFmtId="0" fontId="18" fillId="0" borderId="0"/>
    <xf numFmtId="43"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165" fontId="1" fillId="0" borderId="0" applyFont="0" applyFill="0" applyBorder="0" applyAlignment="0" applyProtection="0"/>
    <xf numFmtId="0" fontId="21" fillId="44" borderId="0" applyNumberFormat="0" applyBorder="0" applyAlignment="0" applyProtection="0"/>
    <xf numFmtId="0" fontId="21" fillId="46" borderId="0" applyNumberFormat="0" applyBorder="0" applyAlignment="0" applyProtection="0"/>
    <xf numFmtId="0" fontId="21" fillId="60" borderId="0" applyNumberFormat="0" applyBorder="0" applyAlignment="0" applyProtection="0"/>
    <xf numFmtId="0" fontId="21" fillId="44" borderId="0" applyNumberFormat="0" applyBorder="0" applyAlignment="0" applyProtection="0"/>
    <xf numFmtId="0" fontId="21" fillId="43" borderId="0" applyNumberFormat="0" applyBorder="0" applyAlignment="0" applyProtection="0"/>
    <xf numFmtId="0" fontId="21" fillId="60" borderId="0" applyNumberFormat="0" applyBorder="0" applyAlignment="0" applyProtection="0"/>
    <xf numFmtId="0" fontId="21" fillId="57" borderId="0" applyNumberFormat="0" applyBorder="0" applyAlignment="0" applyProtection="0"/>
    <xf numFmtId="0" fontId="21" fillId="46" borderId="0" applyNumberFormat="0" applyBorder="0" applyAlignment="0" applyProtection="0"/>
    <xf numFmtId="0" fontId="21" fillId="59" borderId="0" applyNumberFormat="0" applyBorder="0" applyAlignment="0" applyProtection="0"/>
    <xf numFmtId="0" fontId="21" fillId="57" borderId="0" applyNumberFormat="0" applyBorder="0" applyAlignment="0" applyProtection="0"/>
    <xf numFmtId="0" fontId="21" fillId="45" borderId="0" applyNumberFormat="0" applyBorder="0" applyAlignment="0" applyProtection="0"/>
    <xf numFmtId="0" fontId="21" fillId="59" borderId="0" applyNumberFormat="0" applyBorder="0" applyAlignment="0" applyProtection="0"/>
    <xf numFmtId="0" fontId="44" fillId="61" borderId="0" applyNumberFormat="0" applyBorder="0" applyAlignment="0" applyProtection="0"/>
    <xf numFmtId="0" fontId="44" fillId="46" borderId="0" applyNumberFormat="0" applyBorder="0" applyAlignment="0" applyProtection="0"/>
    <xf numFmtId="0" fontId="44" fillId="59" borderId="0" applyNumberFormat="0" applyBorder="0" applyAlignment="0" applyProtection="0"/>
    <xf numFmtId="0" fontId="44" fillId="57" borderId="0" applyNumberFormat="0" applyBorder="0" applyAlignment="0" applyProtection="0"/>
    <xf numFmtId="0" fontId="44" fillId="61" borderId="0" applyNumberFormat="0" applyBorder="0" applyAlignment="0" applyProtection="0"/>
    <xf numFmtId="0" fontId="44" fillId="46" borderId="0" applyNumberFormat="0" applyBorder="0" applyAlignment="0" applyProtection="0"/>
    <xf numFmtId="0" fontId="44" fillId="61" borderId="0" applyNumberFormat="0" applyBorder="0" applyAlignment="0" applyProtection="0"/>
    <xf numFmtId="0" fontId="44" fillId="54" borderId="0" applyNumberFormat="0" applyBorder="0" applyAlignment="0" applyProtection="0"/>
    <xf numFmtId="0" fontId="44" fillId="62" borderId="0" applyNumberFormat="0" applyBorder="0" applyAlignment="0" applyProtection="0"/>
    <xf numFmtId="0" fontId="44" fillId="56" borderId="0" applyNumberFormat="0" applyBorder="0" applyAlignment="0" applyProtection="0"/>
    <xf numFmtId="0" fontId="44" fillId="61" borderId="0" applyNumberFormat="0" applyBorder="0" applyAlignment="0" applyProtection="0"/>
    <xf numFmtId="0" fontId="44" fillId="52" borderId="0" applyNumberFormat="0" applyBorder="0" applyAlignment="0" applyProtection="0"/>
    <xf numFmtId="0" fontId="45" fillId="40" borderId="0" applyNumberFormat="0" applyBorder="0" applyAlignment="0" applyProtection="0"/>
    <xf numFmtId="0" fontId="46" fillId="63" borderId="21" applyNumberFormat="0" applyAlignment="0" applyProtection="0"/>
    <xf numFmtId="0" fontId="47" fillId="64" borderId="30" applyNumberFormat="0" applyAlignment="0" applyProtection="0"/>
    <xf numFmtId="0" fontId="48" fillId="0" borderId="0" applyNumberFormat="0" applyFont="0" applyFill="0" applyBorder="0" applyProtection="0">
      <alignment vertical="center"/>
    </xf>
    <xf numFmtId="43" fontId="18" fillId="0" borderId="0" applyFont="0" applyFill="0" applyBorder="0" applyAlignment="0" applyProtection="0"/>
    <xf numFmtId="0" fontId="49" fillId="0" borderId="0" applyNumberFormat="0" applyFill="0" applyBorder="0" applyAlignment="0" applyProtection="0"/>
    <xf numFmtId="0" fontId="50" fillId="41" borderId="0" applyNumberFormat="0" applyBorder="0" applyAlignment="0" applyProtection="0"/>
    <xf numFmtId="0" fontId="51" fillId="0" borderId="31" applyNumberFormat="0" applyFill="0" applyAlignment="0" applyProtection="0"/>
    <xf numFmtId="0" fontId="62" fillId="0" borderId="0" applyNumberFormat="0" applyFont="0" applyFill="0" applyAlignment="0" applyProtection="0"/>
    <xf numFmtId="0" fontId="52" fillId="0" borderId="24" applyNumberFormat="0" applyFill="0" applyAlignment="0" applyProtection="0"/>
    <xf numFmtId="0" fontId="22" fillId="0" borderId="0" applyNumberFormat="0" applyFont="0" applyFill="0" applyAlignment="0" applyProtection="0"/>
    <xf numFmtId="0" fontId="53" fillId="0" borderId="32" applyNumberFormat="0" applyFill="0" applyAlignment="0" applyProtection="0"/>
    <xf numFmtId="0" fontId="53" fillId="0" borderId="0" applyNumberFormat="0" applyFill="0" applyBorder="0" applyAlignment="0" applyProtection="0"/>
    <xf numFmtId="0" fontId="54" fillId="59" borderId="21" applyNumberFormat="0" applyAlignment="0" applyProtection="0"/>
    <xf numFmtId="0" fontId="55" fillId="0" borderId="33" applyNumberFormat="0" applyFill="0" applyAlignment="0" applyProtection="0"/>
    <xf numFmtId="0" fontId="56" fillId="59" borderId="0" applyNumberFormat="0" applyBorder="0" applyAlignment="0" applyProtection="0"/>
    <xf numFmtId="0" fontId="48" fillId="0" borderId="0"/>
    <xf numFmtId="0" fontId="61" fillId="0" borderId="0"/>
    <xf numFmtId="0" fontId="29" fillId="0" borderId="0">
      <alignment vertical="top"/>
    </xf>
    <xf numFmtId="0" fontId="29" fillId="60" borderId="27" applyNumberFormat="0" applyFont="0" applyAlignment="0" applyProtection="0"/>
    <xf numFmtId="0" fontId="57" fillId="63" borderId="34" applyNumberFormat="0" applyAlignment="0" applyProtection="0"/>
    <xf numFmtId="9" fontId="18" fillId="0" borderId="0" applyFont="0" applyFill="0" applyBorder="0" applyAlignment="0" applyProtection="0"/>
    <xf numFmtId="0" fontId="58" fillId="0" borderId="0" applyNumberFormat="0" applyFill="0" applyBorder="0" applyAlignment="0" applyProtection="0"/>
    <xf numFmtId="0" fontId="59" fillId="0" borderId="35" applyNumberFormat="0" applyFill="0" applyAlignment="0" applyProtection="0"/>
    <xf numFmtId="0" fontId="18" fillId="0" borderId="36" applyNumberFormat="0" applyFont="0" applyBorder="0" applyAlignment="0" applyProtection="0"/>
    <xf numFmtId="0" fontId="60" fillId="0" borderId="0" applyNumberFormat="0" applyFill="0" applyBorder="0" applyAlignment="0" applyProtection="0"/>
    <xf numFmtId="0" fontId="18" fillId="0" borderId="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164" fontId="26"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0" fontId="18" fillId="0" borderId="0"/>
    <xf numFmtId="9" fontId="1" fillId="0" borderId="0" applyFont="0" applyFill="0" applyBorder="0" applyAlignment="0" applyProtection="0"/>
    <xf numFmtId="43" fontId="1" fillId="0" borderId="0" applyFont="0" applyFill="0" applyBorder="0" applyAlignment="0" applyProtection="0"/>
  </cellStyleXfs>
  <cellXfs count="361">
    <xf numFmtId="0" fontId="0" fillId="0" borderId="0" xfId="0"/>
    <xf numFmtId="0" fontId="0" fillId="0" borderId="0" xfId="0" applyFill="1" applyBorder="1"/>
    <xf numFmtId="0" fontId="0" fillId="0" borderId="0" xfId="0"/>
    <xf numFmtId="175" fontId="16" fillId="0" borderId="0" xfId="0" applyNumberFormat="1" applyFont="1" applyAlignment="1" applyProtection="1">
      <alignment horizontal="center" vertical="center"/>
    </xf>
    <xf numFmtId="174" fontId="0" fillId="0" borderId="19" xfId="0" applyNumberFormat="1" applyFont="1" applyBorder="1" applyAlignment="1" applyProtection="1">
      <alignment horizontal="center" vertical="center"/>
    </xf>
    <xf numFmtId="0" fontId="16" fillId="0" borderId="37" xfId="0" applyFont="1" applyBorder="1"/>
    <xf numFmtId="0" fontId="16" fillId="0" borderId="38" xfId="0" applyFont="1" applyBorder="1" applyAlignment="1">
      <alignment horizontal="right" indent="2"/>
    </xf>
    <xf numFmtId="174" fontId="16" fillId="0" borderId="38" xfId="0" applyNumberFormat="1" applyFont="1" applyBorder="1" applyAlignment="1">
      <alignment horizontal="center"/>
    </xf>
    <xf numFmtId="0" fontId="0" fillId="36" borderId="20" xfId="0" applyFont="1" applyFill="1" applyBorder="1" applyAlignment="1" applyProtection="1">
      <alignment horizontal="center" vertical="center"/>
      <protection locked="0"/>
    </xf>
    <xf numFmtId="175" fontId="0" fillId="37" borderId="14" xfId="0" applyNumberFormat="1" applyFont="1" applyFill="1" applyBorder="1" applyAlignment="1" applyProtection="1">
      <alignment horizontal="center" vertical="center"/>
      <protection locked="0"/>
    </xf>
    <xf numFmtId="175" fontId="0" fillId="33" borderId="14" xfId="0" applyNumberFormat="1" applyFont="1" applyFill="1" applyBorder="1" applyAlignment="1" applyProtection="1">
      <alignment horizontal="center" vertical="center"/>
    </xf>
    <xf numFmtId="0" fontId="0" fillId="36" borderId="12" xfId="0" applyFont="1" applyFill="1" applyBorder="1" applyAlignment="1" applyProtection="1">
      <alignment horizontal="center" vertical="center"/>
      <protection locked="0"/>
    </xf>
    <xf numFmtId="175" fontId="0" fillId="37" borderId="18" xfId="0" applyNumberFormat="1" applyFont="1" applyFill="1" applyBorder="1" applyAlignment="1" applyProtection="1">
      <alignment horizontal="center" vertical="center"/>
      <protection locked="0"/>
    </xf>
    <xf numFmtId="175" fontId="0" fillId="33" borderId="18" xfId="0" applyNumberFormat="1" applyFont="1" applyFill="1" applyBorder="1" applyAlignment="1" applyProtection="1">
      <alignment horizontal="center" vertical="center"/>
    </xf>
    <xf numFmtId="0" fontId="18" fillId="0" borderId="0" xfId="22" applyFill="1" applyBorder="1" applyProtection="1"/>
    <xf numFmtId="175" fontId="0" fillId="0" borderId="0" xfId="0" applyNumberFormat="1" applyFill="1" applyBorder="1" applyAlignment="1" applyProtection="1">
      <alignment horizontal="center" vertical="center"/>
    </xf>
    <xf numFmtId="175" fontId="16" fillId="0" borderId="0" xfId="0" applyNumberFormat="1" applyFont="1" applyFill="1" applyBorder="1" applyAlignment="1" applyProtection="1">
      <alignment horizontal="center" vertical="center"/>
    </xf>
    <xf numFmtId="10" fontId="0" fillId="0" borderId="0" xfId="0" applyNumberFormat="1" applyFill="1" applyBorder="1" applyAlignment="1" applyProtection="1">
      <alignment horizontal="center" vertical="center"/>
    </xf>
    <xf numFmtId="10" fontId="0" fillId="0" borderId="0" xfId="0" applyNumberFormat="1" applyFont="1" applyFill="1" applyBorder="1" applyAlignment="1" applyProtection="1">
      <alignment horizontal="center" vertical="center"/>
    </xf>
    <xf numFmtId="0" fontId="0" fillId="0" borderId="0" xfId="0" applyFill="1" applyBorder="1" applyAlignment="1">
      <alignment horizontal="center"/>
    </xf>
    <xf numFmtId="0" fontId="0" fillId="0" borderId="0" xfId="0" applyBorder="1"/>
    <xf numFmtId="175" fontId="0" fillId="37" borderId="16" xfId="0" applyNumberFormat="1" applyFont="1" applyFill="1" applyBorder="1" applyAlignment="1" applyProtection="1">
      <alignment horizontal="center" vertical="center"/>
      <protection locked="0"/>
    </xf>
    <xf numFmtId="0" fontId="0" fillId="36" borderId="13" xfId="0" applyFont="1" applyFill="1" applyBorder="1" applyAlignment="1" applyProtection="1">
      <alignment horizontal="center" vertical="center"/>
      <protection locked="0"/>
    </xf>
    <xf numFmtId="0" fontId="0" fillId="38" borderId="0" xfId="0" applyFont="1" applyFill="1" applyBorder="1" applyAlignment="1" applyProtection="1">
      <alignment horizontal="center" vertical="center"/>
    </xf>
    <xf numFmtId="175" fontId="0" fillId="38" borderId="0" xfId="0" applyNumberFormat="1" applyFont="1" applyFill="1" applyBorder="1" applyAlignment="1" applyProtection="1">
      <alignment horizontal="center" vertical="center"/>
    </xf>
    <xf numFmtId="175" fontId="16" fillId="33" borderId="53" xfId="0" applyNumberFormat="1" applyFont="1" applyFill="1" applyBorder="1" applyAlignment="1" applyProtection="1">
      <alignment horizontal="center" vertical="center"/>
    </xf>
    <xf numFmtId="175" fontId="16" fillId="33" borderId="54" xfId="0" applyNumberFormat="1" applyFont="1" applyFill="1" applyBorder="1" applyAlignment="1" applyProtection="1">
      <alignment horizontal="center" vertical="center"/>
    </xf>
    <xf numFmtId="175" fontId="25" fillId="33" borderId="54" xfId="0" applyNumberFormat="1" applyFont="1" applyFill="1" applyBorder="1" applyAlignment="1" applyProtection="1">
      <alignment horizontal="center" vertical="center"/>
    </xf>
    <xf numFmtId="175" fontId="16" fillId="33" borderId="55" xfId="0" applyNumberFormat="1" applyFont="1" applyFill="1" applyBorder="1" applyAlignment="1" applyProtection="1">
      <alignment horizontal="center" vertical="center"/>
    </xf>
    <xf numFmtId="0" fontId="0" fillId="0" borderId="44" xfId="0" applyFont="1" applyBorder="1" applyProtection="1"/>
    <xf numFmtId="0" fontId="0" fillId="33" borderId="39" xfId="0" applyFont="1" applyFill="1" applyBorder="1" applyProtection="1"/>
    <xf numFmtId="0" fontId="0" fillId="0" borderId="0" xfId="0" applyFont="1" applyBorder="1"/>
    <xf numFmtId="175" fontId="0" fillId="0" borderId="0" xfId="0" applyNumberFormat="1" applyFont="1" applyBorder="1"/>
    <xf numFmtId="0" fontId="0" fillId="0" borderId="47" xfId="0" applyFont="1" applyBorder="1"/>
    <xf numFmtId="0" fontId="0" fillId="0" borderId="48" xfId="0" applyFont="1" applyBorder="1"/>
    <xf numFmtId="0" fontId="0" fillId="0" borderId="49" xfId="0" applyFont="1" applyBorder="1"/>
    <xf numFmtId="173" fontId="16" fillId="0" borderId="0" xfId="0" applyNumberFormat="1" applyFont="1" applyBorder="1" applyAlignment="1" applyProtection="1">
      <alignment horizontal="center" vertical="center"/>
    </xf>
    <xf numFmtId="10" fontId="16" fillId="0" borderId="0" xfId="0" applyNumberFormat="1" applyFont="1" applyBorder="1" applyAlignment="1" applyProtection="1">
      <alignment horizontal="center" vertical="center"/>
    </xf>
    <xf numFmtId="0" fontId="16" fillId="0" borderId="44" xfId="0" applyFont="1" applyBorder="1" applyProtection="1"/>
    <xf numFmtId="175" fontId="16" fillId="0" borderId="0" xfId="0" applyNumberFormat="1" applyFont="1" applyBorder="1" applyAlignment="1" applyProtection="1">
      <alignment horizontal="center" vertical="center"/>
    </xf>
    <xf numFmtId="0" fontId="0" fillId="0" borderId="40" xfId="0" applyFont="1" applyFill="1" applyBorder="1" applyAlignment="1" applyProtection="1">
      <alignment vertical="top" wrapText="1"/>
    </xf>
    <xf numFmtId="0" fontId="63" fillId="33" borderId="17" xfId="21" applyFont="1" applyFill="1" applyBorder="1" applyAlignment="1" applyProtection="1">
      <alignment horizontal="center" vertical="center"/>
    </xf>
    <xf numFmtId="0" fontId="24" fillId="0" borderId="0" xfId="0" applyFont="1" applyBorder="1" applyAlignment="1" applyProtection="1">
      <alignment horizontal="center" vertical="center"/>
    </xf>
    <xf numFmtId="37" fontId="63" fillId="0" borderId="0" xfId="98" applyNumberFormat="1" applyFont="1" applyFill="1" applyBorder="1" applyAlignment="1" applyProtection="1">
      <alignment vertical="center"/>
    </xf>
    <xf numFmtId="37" fontId="63" fillId="0" borderId="0" xfId="178" applyNumberFormat="1" applyFont="1" applyFill="1" applyBorder="1" applyAlignment="1" applyProtection="1">
      <alignment vertical="center"/>
    </xf>
    <xf numFmtId="0" fontId="63" fillId="33" borderId="41" xfId="21" applyFont="1" applyFill="1" applyBorder="1" applyAlignment="1" applyProtection="1">
      <alignment horizontal="center" vertical="center"/>
    </xf>
    <xf numFmtId="175" fontId="0" fillId="0" borderId="51" xfId="0" applyNumberFormat="1" applyFont="1" applyFill="1" applyBorder="1" applyAlignment="1" applyProtection="1">
      <alignment horizontal="center" vertical="center" wrapText="1"/>
    </xf>
    <xf numFmtId="0" fontId="16" fillId="0" borderId="0" xfId="0" applyFont="1" applyBorder="1" applyAlignment="1">
      <alignment horizontal="right" indent="2"/>
    </xf>
    <xf numFmtId="174" fontId="16" fillId="0" borderId="0" xfId="0" applyNumberFormat="1" applyFont="1" applyBorder="1" applyAlignment="1">
      <alignment horizontal="center"/>
    </xf>
    <xf numFmtId="0" fontId="65" fillId="0" borderId="0" xfId="0" applyFont="1" applyBorder="1"/>
    <xf numFmtId="0" fontId="67" fillId="33" borderId="42" xfId="22" applyFont="1" applyFill="1" applyBorder="1" applyAlignment="1" applyProtection="1">
      <alignment horizontal="left" vertical="center"/>
    </xf>
    <xf numFmtId="0" fontId="0" fillId="33" borderId="44" xfId="0" applyFont="1" applyFill="1" applyBorder="1" applyProtection="1"/>
    <xf numFmtId="0" fontId="0" fillId="33" borderId="44" xfId="0" applyFont="1" applyFill="1" applyBorder="1"/>
    <xf numFmtId="0" fontId="0" fillId="33" borderId="0" xfId="0" applyFont="1" applyFill="1" applyBorder="1"/>
    <xf numFmtId="0" fontId="16" fillId="33" borderId="44" xfId="0" applyFont="1" applyFill="1" applyBorder="1" applyProtection="1"/>
    <xf numFmtId="44" fontId="16" fillId="33" borderId="0" xfId="252" applyFont="1" applyFill="1" applyBorder="1"/>
    <xf numFmtId="0" fontId="0" fillId="33" borderId="57" xfId="0" applyFont="1" applyFill="1" applyBorder="1"/>
    <xf numFmtId="0" fontId="63" fillId="33" borderId="0" xfId="22" applyFont="1" applyFill="1" applyBorder="1" applyAlignment="1" applyProtection="1">
      <alignment horizontal="center"/>
    </xf>
    <xf numFmtId="0" fontId="63" fillId="33" borderId="0" xfId="22" applyFont="1" applyFill="1" applyBorder="1" applyAlignment="1" applyProtection="1">
      <alignment horizontal="right" indent="1"/>
    </xf>
    <xf numFmtId="0" fontId="64" fillId="33" borderId="0" xfId="22" applyFont="1" applyFill="1" applyBorder="1" applyAlignment="1" applyProtection="1">
      <alignment horizontal="right" indent="1"/>
    </xf>
    <xf numFmtId="173" fontId="16" fillId="33" borderId="0" xfId="0" applyNumberFormat="1" applyFont="1" applyFill="1" applyBorder="1" applyAlignment="1" applyProtection="1">
      <alignment horizontal="center" vertical="center"/>
    </xf>
    <xf numFmtId="10" fontId="16" fillId="33" borderId="0" xfId="0" applyNumberFormat="1" applyFont="1" applyFill="1" applyBorder="1" applyAlignment="1" applyProtection="1">
      <alignment horizontal="center" vertical="center"/>
    </xf>
    <xf numFmtId="175" fontId="16" fillId="33" borderId="0" xfId="0" applyNumberFormat="1" applyFont="1" applyFill="1" applyBorder="1" applyAlignment="1" applyProtection="1">
      <alignment horizontal="right" vertical="center" indent="1"/>
    </xf>
    <xf numFmtId="0" fontId="64" fillId="33" borderId="0" xfId="22" applyFont="1" applyFill="1" applyBorder="1" applyProtection="1"/>
    <xf numFmtId="0" fontId="0" fillId="33" borderId="0" xfId="0" applyFill="1" applyBorder="1" applyAlignment="1">
      <alignment horizontal="right" indent="1"/>
    </xf>
    <xf numFmtId="10" fontId="16" fillId="33" borderId="57" xfId="0" applyNumberFormat="1" applyFont="1" applyFill="1" applyBorder="1" applyAlignment="1" applyProtection="1">
      <alignment horizontal="center" vertical="center"/>
    </xf>
    <xf numFmtId="0" fontId="63" fillId="33" borderId="11" xfId="22" applyFont="1" applyFill="1" applyBorder="1" applyAlignment="1" applyProtection="1">
      <alignment horizontal="right" wrapText="1" indent="1"/>
    </xf>
    <xf numFmtId="0" fontId="63" fillId="33" borderId="11" xfId="22" applyFont="1" applyFill="1" applyBorder="1" applyAlignment="1" applyProtection="1">
      <alignment horizontal="right" indent="1"/>
    </xf>
    <xf numFmtId="0" fontId="16" fillId="33" borderId="11" xfId="0" applyFont="1" applyFill="1" applyBorder="1" applyAlignment="1">
      <alignment horizontal="right" vertical="center" indent="1"/>
    </xf>
    <xf numFmtId="0" fontId="63" fillId="33" borderId="58" xfId="22" applyFont="1" applyFill="1" applyBorder="1" applyAlignment="1" applyProtection="1">
      <alignment wrapText="1"/>
    </xf>
    <xf numFmtId="0" fontId="63" fillId="33" borderId="11" xfId="22" applyFont="1" applyFill="1" applyBorder="1" applyAlignment="1" applyProtection="1">
      <alignment horizontal="center"/>
    </xf>
    <xf numFmtId="0" fontId="0" fillId="33" borderId="56" xfId="0" applyFill="1" applyBorder="1" applyAlignment="1">
      <alignment horizontal="right" indent="1"/>
    </xf>
    <xf numFmtId="0" fontId="0" fillId="33" borderId="0" xfId="0" applyFill="1" applyProtection="1"/>
    <xf numFmtId="0" fontId="66" fillId="33" borderId="0" xfId="0" applyFont="1" applyFill="1" applyAlignment="1" applyProtection="1">
      <alignment horizontal="right" vertical="center"/>
    </xf>
    <xf numFmtId="0" fontId="0" fillId="33" borderId="0" xfId="0" applyFill="1" applyAlignment="1" applyProtection="1">
      <alignment horizontal="right" vertical="center"/>
    </xf>
    <xf numFmtId="0" fontId="0" fillId="33" borderId="0" xfId="0" applyFill="1" applyAlignment="1" applyProtection="1">
      <alignment vertical="center"/>
    </xf>
    <xf numFmtId="0" fontId="66" fillId="33" borderId="0" xfId="0" applyFont="1" applyFill="1" applyAlignment="1" applyProtection="1">
      <alignment horizontal="right" vertical="center" indent="1"/>
    </xf>
    <xf numFmtId="0" fontId="65" fillId="33" borderId="0" xfId="0" applyFont="1" applyFill="1" applyProtection="1"/>
    <xf numFmtId="178" fontId="0" fillId="33" borderId="0" xfId="0" applyNumberFormat="1" applyFill="1" applyProtection="1"/>
    <xf numFmtId="0" fontId="65" fillId="33" borderId="0" xfId="0" applyFont="1" applyFill="1" applyAlignment="1" applyProtection="1">
      <alignment horizontal="right" vertical="center"/>
    </xf>
    <xf numFmtId="0" fontId="66" fillId="33" borderId="0" xfId="0" applyFont="1" applyFill="1" applyAlignment="1" applyProtection="1">
      <alignment horizontal="right" vertical="center" indent="2"/>
    </xf>
    <xf numFmtId="0" fontId="25" fillId="33" borderId="0" xfId="0" applyFont="1" applyFill="1"/>
    <xf numFmtId="0" fontId="71" fillId="33" borderId="0" xfId="0" applyFont="1" applyFill="1"/>
    <xf numFmtId="0" fontId="0" fillId="33" borderId="0" xfId="0" applyFont="1" applyFill="1"/>
    <xf numFmtId="0" fontId="63" fillId="33" borderId="57" xfId="22" applyFont="1" applyFill="1" applyBorder="1" applyAlignment="1" applyProtection="1">
      <alignment horizontal="center" wrapText="1"/>
    </xf>
    <xf numFmtId="0" fontId="0" fillId="33" borderId="40" xfId="0" applyFont="1" applyFill="1" applyBorder="1"/>
    <xf numFmtId="0" fontId="0" fillId="33" borderId="40" xfId="0" applyFill="1" applyBorder="1"/>
    <xf numFmtId="0" fontId="0" fillId="33" borderId="44" xfId="0" applyFill="1" applyBorder="1"/>
    <xf numFmtId="0" fontId="63" fillId="33" borderId="46" xfId="22" applyFont="1" applyFill="1" applyBorder="1" applyProtection="1"/>
    <xf numFmtId="0" fontId="0" fillId="33" borderId="48" xfId="0" applyFill="1" applyBorder="1"/>
    <xf numFmtId="10" fontId="16" fillId="33" borderId="48" xfId="0" applyNumberFormat="1" applyFont="1" applyFill="1" applyBorder="1" applyAlignment="1" applyProtection="1">
      <alignment horizontal="center" vertical="center"/>
    </xf>
    <xf numFmtId="173" fontId="16" fillId="33" borderId="48" xfId="0" applyNumberFormat="1" applyFont="1" applyFill="1" applyBorder="1" applyAlignment="1" applyProtection="1">
      <alignment horizontal="center" vertical="center"/>
    </xf>
    <xf numFmtId="175" fontId="16" fillId="33" borderId="48" xfId="0" applyNumberFormat="1" applyFont="1" applyFill="1" applyBorder="1" applyAlignment="1" applyProtection="1">
      <alignment horizontal="center" vertical="center"/>
    </xf>
    <xf numFmtId="175" fontId="16" fillId="33" borderId="63" xfId="0" applyNumberFormat="1" applyFont="1" applyFill="1" applyBorder="1" applyAlignment="1" applyProtection="1">
      <alignment horizontal="center" vertical="center"/>
    </xf>
    <xf numFmtId="0" fontId="16" fillId="33" borderId="20" xfId="0" applyFont="1" applyFill="1" applyBorder="1" applyAlignment="1" applyProtection="1">
      <alignment horizontal="center" vertical="center"/>
      <protection locked="0"/>
    </xf>
    <xf numFmtId="0" fontId="0" fillId="33" borderId="11" xfId="0" applyFont="1" applyFill="1" applyBorder="1"/>
    <xf numFmtId="0" fontId="0" fillId="33" borderId="43" xfId="0" applyFont="1" applyFill="1" applyBorder="1"/>
    <xf numFmtId="0" fontId="0" fillId="33" borderId="49" xfId="0" applyFont="1" applyFill="1" applyBorder="1"/>
    <xf numFmtId="175" fontId="0" fillId="33" borderId="0" xfId="0" applyNumberFormat="1" applyFont="1" applyFill="1" applyBorder="1" applyAlignment="1" applyProtection="1">
      <alignment horizontal="center" vertical="center"/>
    </xf>
    <xf numFmtId="10" fontId="0" fillId="37" borderId="55" xfId="0" applyNumberFormat="1" applyFill="1" applyBorder="1" applyAlignment="1" applyProtection="1">
      <alignment horizontal="center" vertical="center"/>
      <protection locked="0"/>
    </xf>
    <xf numFmtId="10" fontId="0" fillId="33" borderId="45" xfId="0" applyNumberFormat="1" applyFont="1" applyFill="1" applyBorder="1" applyAlignment="1" applyProtection="1">
      <alignment horizontal="center" vertical="center"/>
    </xf>
    <xf numFmtId="176" fontId="0" fillId="33" borderId="0" xfId="0" applyNumberFormat="1" applyFont="1" applyFill="1" applyBorder="1" applyAlignment="1" applyProtection="1">
      <alignment horizontal="center" vertical="center"/>
    </xf>
    <xf numFmtId="10" fontId="0" fillId="33" borderId="0" xfId="0" applyNumberFormat="1" applyFont="1" applyFill="1" applyBorder="1" applyAlignment="1" applyProtection="1">
      <alignment horizontal="center" vertical="center"/>
    </xf>
    <xf numFmtId="10" fontId="0" fillId="37" borderId="54" xfId="0" applyNumberFormat="1" applyFill="1" applyBorder="1" applyAlignment="1" applyProtection="1">
      <alignment horizontal="center" vertical="center"/>
      <protection locked="0"/>
    </xf>
    <xf numFmtId="175" fontId="0" fillId="33" borderId="0" xfId="0" applyNumberFormat="1" applyFont="1" applyFill="1" applyBorder="1" applyAlignment="1">
      <alignment horizontal="right" indent="4"/>
    </xf>
    <xf numFmtId="0" fontId="63" fillId="33" borderId="0" xfId="22" applyFont="1" applyFill="1" applyBorder="1" applyAlignment="1" applyProtection="1">
      <alignment horizontal="left" vertical="center"/>
    </xf>
    <xf numFmtId="10" fontId="0" fillId="0" borderId="65" xfId="0" applyNumberFormat="1" applyFill="1" applyBorder="1" applyAlignment="1" applyProtection="1">
      <alignment horizontal="center" vertical="center"/>
    </xf>
    <xf numFmtId="0" fontId="0" fillId="33" borderId="45" xfId="0" applyFont="1" applyFill="1" applyBorder="1"/>
    <xf numFmtId="177" fontId="0" fillId="33" borderId="0" xfId="252" applyNumberFormat="1" applyFont="1" applyFill="1" applyBorder="1"/>
    <xf numFmtId="0" fontId="0" fillId="33" borderId="0" xfId="0" applyFont="1" applyFill="1" applyBorder="1" applyAlignment="1">
      <alignment horizontal="right" indent="4"/>
    </xf>
    <xf numFmtId="0" fontId="16" fillId="33" borderId="12" xfId="0" applyFont="1" applyFill="1" applyBorder="1" applyAlignment="1" applyProtection="1">
      <alignment horizontal="center" vertical="center"/>
      <protection locked="0"/>
    </xf>
    <xf numFmtId="10" fontId="0" fillId="37" borderId="53" xfId="0" applyNumberFormat="1" applyFill="1" applyBorder="1" applyAlignment="1" applyProtection="1">
      <alignment horizontal="center" vertical="center"/>
      <protection locked="0"/>
    </xf>
    <xf numFmtId="175" fontId="0" fillId="33" borderId="45" xfId="0" applyNumberFormat="1" applyFont="1" applyFill="1" applyBorder="1" applyAlignment="1" applyProtection="1">
      <alignment horizontal="right" vertical="center" indent="3"/>
    </xf>
    <xf numFmtId="0" fontId="16" fillId="33" borderId="13" xfId="0" applyFont="1" applyFill="1" applyBorder="1" applyAlignment="1" applyProtection="1">
      <alignment horizontal="center" vertical="center"/>
      <protection locked="0"/>
    </xf>
    <xf numFmtId="10" fontId="0" fillId="0" borderId="65" xfId="0" applyNumberFormat="1" applyFont="1" applyFill="1" applyBorder="1" applyAlignment="1" applyProtection="1">
      <alignment horizontal="center" vertical="center"/>
    </xf>
    <xf numFmtId="177" fontId="0" fillId="33" borderId="0" xfId="0" applyNumberFormat="1" applyFont="1" applyFill="1" applyBorder="1"/>
    <xf numFmtId="0" fontId="0" fillId="33" borderId="48" xfId="0" applyFont="1" applyFill="1" applyBorder="1"/>
    <xf numFmtId="175" fontId="0" fillId="33" borderId="0" xfId="0" applyNumberFormat="1" applyFont="1" applyFill="1" applyBorder="1"/>
    <xf numFmtId="0" fontId="63" fillId="33" borderId="10" xfId="253" applyFont="1" applyFill="1" applyBorder="1" applyAlignment="1" applyProtection="1">
      <alignment horizontal="center"/>
      <protection locked="0"/>
    </xf>
    <xf numFmtId="0" fontId="25" fillId="33" borderId="47" xfId="0" applyFont="1" applyFill="1" applyBorder="1"/>
    <xf numFmtId="0" fontId="0" fillId="33" borderId="0" xfId="0" applyFill="1"/>
    <xf numFmtId="0" fontId="0" fillId="33" borderId="0" xfId="0" applyFill="1" applyBorder="1"/>
    <xf numFmtId="0" fontId="0" fillId="33" borderId="0" xfId="0" applyFont="1" applyFill="1" applyBorder="1" applyAlignment="1">
      <alignment horizontal="right"/>
    </xf>
    <xf numFmtId="0" fontId="0" fillId="33" borderId="44" xfId="0" applyFont="1" applyFill="1" applyBorder="1" applyAlignment="1" applyProtection="1">
      <alignment wrapText="1"/>
    </xf>
    <xf numFmtId="10" fontId="0" fillId="37" borderId="66" xfId="0" applyNumberFormat="1" applyFill="1" applyBorder="1" applyAlignment="1" applyProtection="1">
      <alignment horizontal="center" vertical="center"/>
      <protection locked="0"/>
    </xf>
    <xf numFmtId="10" fontId="0" fillId="37" borderId="67" xfId="0" applyNumberFormat="1" applyFill="1" applyBorder="1" applyAlignment="1" applyProtection="1">
      <alignment horizontal="center" vertical="center"/>
      <protection locked="0"/>
    </xf>
    <xf numFmtId="10" fontId="0" fillId="37" borderId="15" xfId="0" applyNumberFormat="1" applyFill="1" applyBorder="1" applyAlignment="1" applyProtection="1">
      <alignment horizontal="center" vertical="center"/>
      <protection locked="0"/>
    </xf>
    <xf numFmtId="173" fontId="0" fillId="0" borderId="0" xfId="254" applyNumberFormat="1" applyFont="1"/>
    <xf numFmtId="0" fontId="0" fillId="0" borderId="0" xfId="0" applyBorder="1" applyAlignment="1">
      <alignment horizontal="center"/>
    </xf>
    <xf numFmtId="10" fontId="0" fillId="0" borderId="48" xfId="0" applyNumberFormat="1" applyBorder="1" applyAlignment="1">
      <alignment horizontal="center"/>
    </xf>
    <xf numFmtId="0" fontId="0" fillId="0" borderId="65" xfId="0" applyBorder="1" applyAlignment="1">
      <alignment horizontal="center"/>
    </xf>
    <xf numFmtId="0" fontId="0" fillId="0" borderId="65" xfId="0" applyFill="1" applyBorder="1" applyAlignment="1">
      <alignment horizontal="center"/>
    </xf>
    <xf numFmtId="10" fontId="0" fillId="0" borderId="49" xfId="0" applyNumberFormat="1" applyBorder="1" applyAlignment="1">
      <alignment horizontal="center"/>
    </xf>
    <xf numFmtId="0" fontId="0" fillId="33" borderId="64" xfId="0" applyFill="1" applyBorder="1"/>
    <xf numFmtId="0" fontId="0" fillId="33" borderId="65" xfId="0" applyFill="1" applyBorder="1"/>
    <xf numFmtId="0" fontId="68" fillId="33" borderId="64" xfId="22" applyFont="1" applyFill="1" applyBorder="1" applyAlignment="1" applyProtection="1">
      <alignment horizontal="left" vertical="center" wrapText="1"/>
    </xf>
    <xf numFmtId="0" fontId="64" fillId="33" borderId="64" xfId="22" applyFont="1" applyFill="1" applyBorder="1" applyProtection="1"/>
    <xf numFmtId="0" fontId="0" fillId="33" borderId="64" xfId="0" applyFont="1" applyFill="1" applyBorder="1"/>
    <xf numFmtId="0" fontId="16" fillId="33" borderId="64" xfId="0" applyFont="1" applyFill="1" applyBorder="1" applyProtection="1"/>
    <xf numFmtId="0" fontId="16" fillId="33" borderId="0" xfId="0" applyFont="1" applyFill="1" applyBorder="1" applyAlignment="1">
      <alignment horizontal="center" wrapText="1"/>
    </xf>
    <xf numFmtId="0" fontId="16" fillId="33" borderId="11" xfId="0" applyFont="1" applyFill="1" applyBorder="1" applyAlignment="1">
      <alignment horizontal="center" wrapText="1"/>
    </xf>
    <xf numFmtId="0" fontId="63" fillId="33" borderId="0" xfId="22" applyFont="1" applyFill="1" applyBorder="1" applyAlignment="1" applyProtection="1">
      <alignment horizontal="center" wrapText="1"/>
    </xf>
    <xf numFmtId="0" fontId="63" fillId="33" borderId="11" xfId="22" applyFont="1" applyFill="1" applyBorder="1" applyAlignment="1" applyProtection="1">
      <alignment horizontal="center" wrapText="1"/>
    </xf>
    <xf numFmtId="0" fontId="75" fillId="33" borderId="0" xfId="0" applyFont="1" applyFill="1"/>
    <xf numFmtId="0" fontId="0" fillId="33" borderId="70" xfId="0" applyFont="1" applyFill="1" applyBorder="1" applyAlignment="1">
      <alignment horizontal="center" vertical="center" wrapText="1"/>
    </xf>
    <xf numFmtId="0" fontId="0" fillId="33" borderId="71" xfId="20" applyFont="1" applyFill="1" applyBorder="1" applyAlignment="1" applyProtection="1">
      <alignment horizontal="center" vertical="center" wrapText="1"/>
    </xf>
    <xf numFmtId="0" fontId="0" fillId="33" borderId="72" xfId="20" applyFont="1" applyFill="1" applyBorder="1" applyAlignment="1" applyProtection="1">
      <alignment horizontal="center" vertical="center" wrapText="1"/>
    </xf>
    <xf numFmtId="0" fontId="0" fillId="33" borderId="73" xfId="0" applyFont="1" applyFill="1" applyBorder="1" applyAlignment="1">
      <alignment horizontal="center" vertical="center" wrapText="1"/>
    </xf>
    <xf numFmtId="0" fontId="0" fillId="33" borderId="74" xfId="20" applyFont="1" applyFill="1" applyBorder="1" applyAlignment="1" applyProtection="1">
      <alignment horizontal="center" vertical="center" wrapText="1"/>
    </xf>
    <xf numFmtId="0" fontId="0" fillId="33" borderId="75" xfId="20" applyFont="1" applyFill="1" applyBorder="1" applyAlignment="1" applyProtection="1">
      <alignment horizontal="center" vertical="center" wrapText="1"/>
    </xf>
    <xf numFmtId="0" fontId="0" fillId="33" borderId="76" xfId="0" applyFont="1" applyFill="1" applyBorder="1" applyAlignment="1">
      <alignment horizontal="center" vertical="center" wrapText="1"/>
    </xf>
    <xf numFmtId="0" fontId="0" fillId="33" borderId="77" xfId="0" applyFont="1" applyFill="1" applyBorder="1" applyAlignment="1">
      <alignment horizontal="center" vertical="center" wrapText="1"/>
    </xf>
    <xf numFmtId="0" fontId="0" fillId="33" borderId="78" xfId="0" applyFont="1" applyFill="1" applyBorder="1" applyAlignment="1">
      <alignment horizontal="center" vertical="center" wrapText="1"/>
    </xf>
    <xf numFmtId="0" fontId="0" fillId="33" borderId="79" xfId="0" applyFont="1" applyFill="1" applyBorder="1" applyAlignment="1">
      <alignment horizontal="center" vertical="center" wrapText="1"/>
    </xf>
    <xf numFmtId="0" fontId="0" fillId="33" borderId="10" xfId="0" applyFont="1" applyFill="1" applyBorder="1" applyAlignment="1">
      <alignment horizontal="center" vertical="center" wrapText="1"/>
    </xf>
    <xf numFmtId="0" fontId="0" fillId="33" borderId="80" xfId="0" applyFont="1" applyFill="1" applyBorder="1" applyAlignment="1">
      <alignment horizontal="center" vertical="center" wrapText="1"/>
    </xf>
    <xf numFmtId="0" fontId="0" fillId="33" borderId="74" xfId="0" applyFont="1" applyFill="1" applyBorder="1" applyAlignment="1">
      <alignment horizontal="center" vertical="center" wrapText="1"/>
    </xf>
    <xf numFmtId="0" fontId="0" fillId="33" borderId="81" xfId="20" applyFont="1" applyFill="1" applyBorder="1" applyAlignment="1" applyProtection="1">
      <alignment horizontal="center" vertical="center" wrapText="1"/>
    </xf>
    <xf numFmtId="0" fontId="0" fillId="33" borderId="82" xfId="20" applyFont="1" applyFill="1" applyBorder="1" applyAlignment="1" applyProtection="1">
      <alignment horizontal="center" vertical="center" wrapText="1"/>
    </xf>
    <xf numFmtId="0" fontId="0" fillId="33" borderId="83" xfId="0" applyFont="1" applyFill="1" applyBorder="1" applyAlignment="1">
      <alignment horizontal="center" vertical="center" wrapText="1"/>
    </xf>
    <xf numFmtId="0" fontId="0" fillId="33" borderId="84" xfId="0" applyFont="1" applyFill="1" applyBorder="1" applyAlignment="1">
      <alignment horizontal="center" vertical="center" wrapText="1"/>
    </xf>
    <xf numFmtId="0" fontId="0" fillId="33" borderId="82" xfId="0" applyFont="1" applyFill="1" applyBorder="1" applyAlignment="1">
      <alignment horizontal="center" vertical="center" wrapText="1"/>
    </xf>
    <xf numFmtId="0" fontId="0" fillId="33" borderId="85" xfId="0" applyFont="1" applyFill="1" applyBorder="1" applyAlignment="1">
      <alignment horizontal="center" vertical="center" wrapText="1"/>
    </xf>
    <xf numFmtId="0" fontId="64" fillId="33" borderId="10" xfId="20" applyFont="1" applyFill="1" applyBorder="1" applyAlignment="1" applyProtection="1">
      <alignment horizontal="center" vertical="center" wrapText="1"/>
    </xf>
    <xf numFmtId="0" fontId="16" fillId="33" borderId="10" xfId="0" applyFont="1" applyFill="1" applyBorder="1" applyAlignment="1">
      <alignment horizontal="center" vertical="center"/>
    </xf>
    <xf numFmtId="0" fontId="76" fillId="33" borderId="0" xfId="0" applyFont="1" applyFill="1"/>
    <xf numFmtId="0" fontId="0" fillId="33" borderId="0" xfId="0" applyFont="1" applyFill="1" applyAlignment="1">
      <alignment horizontal="center" vertical="center"/>
    </xf>
    <xf numFmtId="0" fontId="0" fillId="33" borderId="0" xfId="0" applyFont="1" applyFill="1" applyAlignment="1">
      <alignment horizontal="left"/>
    </xf>
    <xf numFmtId="0" fontId="77" fillId="33" borderId="0" xfId="0" applyFont="1" applyFill="1"/>
    <xf numFmtId="0" fontId="16" fillId="33" borderId="84" xfId="0" applyFont="1" applyFill="1" applyBorder="1" applyAlignment="1">
      <alignment horizontal="center" vertical="center"/>
    </xf>
    <xf numFmtId="0" fontId="0" fillId="33" borderId="84" xfId="0" applyFont="1" applyFill="1" applyBorder="1" applyAlignment="1">
      <alignment horizontal="center" vertical="center"/>
    </xf>
    <xf numFmtId="0" fontId="0" fillId="33" borderId="80" xfId="0" applyFont="1" applyFill="1" applyBorder="1" applyAlignment="1">
      <alignment horizontal="center" vertical="center"/>
    </xf>
    <xf numFmtId="0" fontId="0" fillId="33" borderId="82" xfId="0" applyFont="1" applyFill="1" applyBorder="1" applyAlignment="1">
      <alignment horizontal="center" vertical="center"/>
    </xf>
    <xf numFmtId="0" fontId="64" fillId="33" borderId="74" xfId="20" applyFont="1" applyFill="1" applyBorder="1" applyAlignment="1" applyProtection="1">
      <alignment horizontal="center" vertical="center" wrapText="1"/>
    </xf>
    <xf numFmtId="0" fontId="0" fillId="33" borderId="75" xfId="0" applyFont="1" applyFill="1" applyBorder="1" applyAlignment="1">
      <alignment horizontal="center" vertical="center"/>
    </xf>
    <xf numFmtId="0" fontId="78" fillId="33" borderId="0" xfId="0" applyFont="1" applyFill="1"/>
    <xf numFmtId="0" fontId="78" fillId="0" borderId="42" xfId="22" applyFont="1" applyBorder="1" applyAlignment="1" applyProtection="1">
      <alignment horizontal="left" vertical="center"/>
    </xf>
    <xf numFmtId="175" fontId="0" fillId="0" borderId="17" xfId="0" applyNumberFormat="1" applyFont="1" applyFill="1" applyBorder="1" applyAlignment="1" applyProtection="1">
      <alignment horizontal="center" vertical="center" wrapText="1"/>
    </xf>
    <xf numFmtId="0" fontId="78" fillId="33" borderId="64" xfId="22" applyFont="1" applyFill="1" applyBorder="1" applyAlignment="1" applyProtection="1">
      <alignment horizontal="left" vertical="center"/>
    </xf>
    <xf numFmtId="0" fontId="0" fillId="33" borderId="0" xfId="0" applyFont="1" applyFill="1" applyBorder="1" applyAlignment="1" applyProtection="1">
      <alignment vertical="top" wrapText="1"/>
    </xf>
    <xf numFmtId="175" fontId="63" fillId="33" borderId="52" xfId="21" applyNumberFormat="1" applyFont="1" applyFill="1" applyBorder="1" applyAlignment="1" applyProtection="1">
      <alignment vertical="center" wrapText="1"/>
    </xf>
    <xf numFmtId="175" fontId="63" fillId="33" borderId="50" xfId="21" applyNumberFormat="1" applyFont="1" applyFill="1" applyBorder="1" applyAlignment="1" applyProtection="1">
      <alignment vertical="center" wrapText="1"/>
    </xf>
    <xf numFmtId="10" fontId="23" fillId="33" borderId="64" xfId="21" applyNumberFormat="1" applyFont="1" applyFill="1" applyBorder="1" applyAlignment="1" applyProtection="1">
      <alignment vertical="center" wrapText="1"/>
    </xf>
    <xf numFmtId="10" fontId="23" fillId="33" borderId="0" xfId="21" applyNumberFormat="1" applyFont="1" applyFill="1" applyBorder="1" applyAlignment="1" applyProtection="1">
      <alignment vertical="center" wrapText="1"/>
    </xf>
    <xf numFmtId="10" fontId="23" fillId="33" borderId="17" xfId="21" applyNumberFormat="1" applyFont="1" applyFill="1" applyBorder="1" applyAlignment="1" applyProtection="1">
      <alignment vertical="center" wrapText="1"/>
    </xf>
    <xf numFmtId="175" fontId="63" fillId="0" borderId="86" xfId="21" applyNumberFormat="1" applyFont="1" applyFill="1" applyBorder="1" applyAlignment="1" applyProtection="1">
      <alignment horizontal="center" vertical="center"/>
    </xf>
    <xf numFmtId="175" fontId="63" fillId="0" borderId="87" xfId="21" applyNumberFormat="1" applyFont="1" applyFill="1" applyBorder="1" applyAlignment="1" applyProtection="1">
      <alignment horizontal="center" vertical="center"/>
    </xf>
    <xf numFmtId="175" fontId="63" fillId="33" borderId="0" xfId="21" applyNumberFormat="1" applyFont="1" applyFill="1" applyBorder="1" applyAlignment="1" applyProtection="1">
      <alignment vertical="center" wrapText="1"/>
    </xf>
    <xf numFmtId="175" fontId="63" fillId="33" borderId="15" xfId="21" applyNumberFormat="1" applyFont="1" applyFill="1" applyBorder="1" applyAlignment="1" applyProtection="1">
      <alignment horizontal="center" vertical="center" wrapText="1"/>
    </xf>
    <xf numFmtId="175" fontId="63" fillId="33" borderId="16" xfId="21" applyNumberFormat="1" applyFont="1" applyFill="1" applyBorder="1" applyAlignment="1" applyProtection="1">
      <alignment horizontal="center" vertical="center"/>
    </xf>
    <xf numFmtId="10" fontId="23" fillId="33" borderId="52" xfId="21" applyNumberFormat="1" applyFont="1" applyFill="1" applyBorder="1" applyAlignment="1" applyProtection="1">
      <alignment vertical="center" wrapText="1"/>
    </xf>
    <xf numFmtId="0" fontId="78" fillId="33" borderId="42" xfId="22" applyFont="1" applyFill="1" applyBorder="1" applyAlignment="1" applyProtection="1">
      <alignment horizontal="left" vertical="center"/>
    </xf>
    <xf numFmtId="0" fontId="64" fillId="33" borderId="40" xfId="0" applyFont="1" applyFill="1" applyBorder="1"/>
    <xf numFmtId="0" fontId="64" fillId="33" borderId="43" xfId="0" applyFont="1" applyFill="1" applyBorder="1"/>
    <xf numFmtId="0" fontId="64" fillId="33" borderId="64" xfId="0" applyFont="1" applyFill="1" applyBorder="1"/>
    <xf numFmtId="0" fontId="64" fillId="33" borderId="0" xfId="0" applyFont="1" applyFill="1" applyBorder="1"/>
    <xf numFmtId="0" fontId="64" fillId="33" borderId="65" xfId="0" applyFont="1" applyFill="1" applyBorder="1"/>
    <xf numFmtId="0" fontId="64" fillId="33" borderId="11" xfId="0" applyFont="1" applyFill="1" applyBorder="1"/>
    <xf numFmtId="10" fontId="64" fillId="33" borderId="65" xfId="0" applyNumberFormat="1" applyFont="1" applyFill="1" applyBorder="1" applyAlignment="1" applyProtection="1">
      <alignment horizontal="center" vertical="center"/>
    </xf>
    <xf numFmtId="0" fontId="63" fillId="33" borderId="64" xfId="0" applyFont="1" applyFill="1" applyBorder="1" applyProtection="1"/>
    <xf numFmtId="177" fontId="64" fillId="33" borderId="0" xfId="0" applyNumberFormat="1" applyFont="1" applyFill="1" applyBorder="1"/>
    <xf numFmtId="175" fontId="64" fillId="33" borderId="0" xfId="0" applyNumberFormat="1" applyFont="1" applyFill="1" applyBorder="1"/>
    <xf numFmtId="0" fontId="64" fillId="33" borderId="47" xfId="0" applyFont="1" applyFill="1" applyBorder="1"/>
    <xf numFmtId="0" fontId="64" fillId="33" borderId="48" xfId="0" applyFont="1" applyFill="1" applyBorder="1"/>
    <xf numFmtId="0" fontId="64" fillId="33" borderId="49" xfId="0" applyFont="1" applyFill="1" applyBorder="1"/>
    <xf numFmtId="0" fontId="64" fillId="33" borderId="64" xfId="0" applyFont="1" applyFill="1" applyBorder="1" applyProtection="1"/>
    <xf numFmtId="177" fontId="64" fillId="33" borderId="0" xfId="252" applyNumberFormat="1" applyFont="1" applyFill="1" applyBorder="1"/>
    <xf numFmtId="175" fontId="64" fillId="33" borderId="0" xfId="0" applyNumberFormat="1" applyFont="1" applyFill="1" applyBorder="1" applyAlignment="1">
      <alignment horizontal="right" indent="4"/>
    </xf>
    <xf numFmtId="0" fontId="63" fillId="33" borderId="20" xfId="0" applyFont="1" applyFill="1" applyBorder="1" applyAlignment="1" applyProtection="1">
      <alignment horizontal="center" vertical="center"/>
      <protection locked="0"/>
    </xf>
    <xf numFmtId="176" fontId="64" fillId="33" borderId="0" xfId="0" applyNumberFormat="1" applyFont="1" applyFill="1" applyBorder="1" applyAlignment="1" applyProtection="1">
      <alignment horizontal="center" vertical="center"/>
    </xf>
    <xf numFmtId="0" fontId="63" fillId="33" borderId="12" xfId="0" applyFont="1" applyFill="1" applyBorder="1" applyAlignment="1" applyProtection="1">
      <alignment horizontal="center" vertical="center"/>
      <protection locked="0"/>
    </xf>
    <xf numFmtId="0" fontId="64" fillId="33" borderId="12" xfId="0" applyFont="1" applyFill="1" applyBorder="1" applyAlignment="1" applyProtection="1">
      <alignment horizontal="center" vertical="center"/>
      <protection locked="0"/>
    </xf>
    <xf numFmtId="0" fontId="64" fillId="33" borderId="0" xfId="0" applyFont="1" applyFill="1" applyBorder="1" applyAlignment="1">
      <alignment horizontal="right" indent="4"/>
    </xf>
    <xf numFmtId="175" fontId="64" fillId="33" borderId="0" xfId="0" applyNumberFormat="1" applyFont="1" applyFill="1" applyBorder="1" applyAlignment="1" applyProtection="1">
      <alignment horizontal="center" vertical="center"/>
    </xf>
    <xf numFmtId="0" fontId="63" fillId="33" borderId="13" xfId="0" applyFont="1" applyFill="1" applyBorder="1" applyAlignment="1" applyProtection="1">
      <alignment horizontal="center" vertical="center"/>
      <protection locked="0"/>
    </xf>
    <xf numFmtId="10" fontId="64" fillId="33" borderId="0" xfId="0" applyNumberFormat="1" applyFont="1" applyFill="1" applyBorder="1" applyAlignment="1" applyProtection="1">
      <alignment horizontal="center" vertical="center"/>
    </xf>
    <xf numFmtId="0" fontId="73" fillId="33" borderId="47" xfId="0" applyFont="1" applyFill="1" applyBorder="1"/>
    <xf numFmtId="177" fontId="79" fillId="33" borderId="0" xfId="252" applyNumberFormat="1" applyFont="1" applyFill="1" applyBorder="1"/>
    <xf numFmtId="0" fontId="0" fillId="0" borderId="0" xfId="0" applyProtection="1"/>
    <xf numFmtId="0" fontId="0" fillId="0" borderId="0" xfId="0" applyAlignment="1" applyProtection="1">
      <alignment vertical="top"/>
    </xf>
    <xf numFmtId="0" fontId="80" fillId="0" borderId="0" xfId="22" applyFont="1" applyAlignment="1" applyProtection="1">
      <alignment horizontal="left" vertical="center"/>
    </xf>
    <xf numFmtId="0" fontId="26" fillId="0" borderId="0" xfId="22" applyFont="1" applyBorder="1" applyProtection="1"/>
    <xf numFmtId="0" fontId="18" fillId="0" borderId="0" xfId="22" applyFont="1" applyBorder="1" applyProtection="1"/>
    <xf numFmtId="0" fontId="22" fillId="0" borderId="11" xfId="22" applyFont="1" applyBorder="1" applyProtection="1"/>
    <xf numFmtId="0" fontId="26" fillId="0" borderId="11" xfId="22" applyFont="1" applyBorder="1" applyProtection="1"/>
    <xf numFmtId="0" fontId="23" fillId="0" borderId="11" xfId="22" applyFont="1" applyBorder="1" applyAlignment="1" applyProtection="1">
      <alignment horizontal="center"/>
    </xf>
    <xf numFmtId="0" fontId="18" fillId="0" borderId="0" xfId="22" applyFill="1" applyProtection="1"/>
    <xf numFmtId="0" fontId="81" fillId="0" borderId="0" xfId="22" applyFont="1" applyFill="1" applyAlignment="1" applyProtection="1">
      <alignment horizontal="center"/>
    </xf>
    <xf numFmtId="0" fontId="18" fillId="0" borderId="0" xfId="22" applyFill="1" applyAlignment="1" applyProtection="1">
      <alignment horizontal="center"/>
    </xf>
    <xf numFmtId="173" fontId="0" fillId="0" borderId="0" xfId="0" applyNumberFormat="1" applyAlignment="1" applyProtection="1">
      <alignment horizontal="center" vertical="center"/>
    </xf>
    <xf numFmtId="175" fontId="0" fillId="0" borderId="0" xfId="0" applyNumberFormat="1" applyAlignment="1" applyProtection="1">
      <alignment horizontal="center" vertical="center"/>
    </xf>
    <xf numFmtId="0" fontId="0" fillId="0" borderId="0" xfId="0" applyAlignment="1" applyProtection="1">
      <alignment horizontal="center" vertical="center"/>
    </xf>
    <xf numFmtId="0" fontId="16" fillId="0" borderId="0" xfId="0" applyFont="1" applyProtection="1"/>
    <xf numFmtId="173" fontId="16" fillId="0" borderId="0" xfId="0" applyNumberFormat="1" applyFont="1" applyAlignment="1" applyProtection="1">
      <alignment horizontal="center" vertical="center"/>
    </xf>
    <xf numFmtId="0" fontId="25" fillId="0" borderId="0" xfId="0" applyFont="1" applyProtection="1"/>
    <xf numFmtId="0" fontId="77" fillId="0" borderId="0" xfId="0" applyFont="1" applyProtection="1"/>
    <xf numFmtId="0" fontId="82" fillId="33" borderId="42" xfId="22" applyFont="1" applyFill="1" applyBorder="1" applyAlignment="1" applyProtection="1">
      <alignment horizontal="left" vertical="center"/>
    </xf>
    <xf numFmtId="0" fontId="78" fillId="33" borderId="40" xfId="22" applyFont="1" applyFill="1" applyBorder="1" applyAlignment="1" applyProtection="1">
      <alignment horizontal="left" vertical="center"/>
    </xf>
    <xf numFmtId="0" fontId="0" fillId="0" borderId="64" xfId="0" applyFont="1" applyFill="1" applyBorder="1" applyProtection="1"/>
    <xf numFmtId="0" fontId="68" fillId="33" borderId="64" xfId="22" applyFont="1" applyFill="1" applyBorder="1" applyAlignment="1" applyProtection="1">
      <alignment horizontal="left" vertical="center"/>
    </xf>
    <xf numFmtId="44" fontId="16" fillId="33" borderId="65" xfId="252" applyFont="1" applyFill="1" applyBorder="1"/>
    <xf numFmtId="0" fontId="63" fillId="33" borderId="65" xfId="22" applyFont="1" applyFill="1" applyBorder="1" applyAlignment="1" applyProtection="1">
      <alignment horizontal="center" wrapText="1"/>
    </xf>
    <xf numFmtId="0" fontId="64" fillId="33" borderId="65" xfId="22" applyFont="1" applyFill="1" applyBorder="1" applyProtection="1"/>
    <xf numFmtId="175" fontId="16" fillId="33" borderId="65" xfId="0" applyNumberFormat="1" applyFont="1" applyFill="1" applyBorder="1" applyAlignment="1" applyProtection="1">
      <alignment horizontal="center" vertical="center"/>
    </xf>
    <xf numFmtId="175" fontId="16" fillId="33" borderId="0" xfId="0" applyNumberFormat="1" applyFont="1" applyFill="1" applyBorder="1" applyAlignment="1" applyProtection="1">
      <alignment horizontal="center" vertical="center"/>
    </xf>
    <xf numFmtId="175" fontId="16" fillId="33" borderId="89" xfId="0" applyNumberFormat="1" applyFont="1" applyFill="1" applyBorder="1" applyAlignment="1" applyProtection="1">
      <alignment horizontal="right" vertical="center" indent="1"/>
    </xf>
    <xf numFmtId="175" fontId="16" fillId="33" borderId="90" xfId="0" applyNumberFormat="1" applyFont="1" applyFill="1" applyBorder="1" applyAlignment="1" applyProtection="1">
      <alignment horizontal="right" vertical="center" indent="1"/>
    </xf>
    <xf numFmtId="0" fontId="0" fillId="33" borderId="88" xfId="0" applyFill="1" applyBorder="1"/>
    <xf numFmtId="0" fontId="0" fillId="33" borderId="89" xfId="0" applyFill="1" applyBorder="1"/>
    <xf numFmtId="0" fontId="16" fillId="33" borderId="89" xfId="0" applyFont="1" applyFill="1" applyBorder="1" applyAlignment="1">
      <alignment horizontal="center"/>
    </xf>
    <xf numFmtId="0" fontId="16" fillId="33" borderId="76" xfId="0" applyFont="1" applyFill="1" applyBorder="1" applyAlignment="1">
      <alignment horizontal="center" vertical="center"/>
    </xf>
    <xf numFmtId="175" fontId="0" fillId="0" borderId="0" xfId="0" applyNumberFormat="1" applyFont="1" applyFill="1" applyBorder="1" applyAlignment="1" applyProtection="1">
      <alignment horizontal="right" vertical="center" indent="1"/>
    </xf>
    <xf numFmtId="175" fontId="16" fillId="0" borderId="0" xfId="0" applyNumberFormat="1" applyFont="1" applyFill="1" applyBorder="1" applyAlignment="1" applyProtection="1">
      <alignment horizontal="right" vertical="center" indent="1"/>
    </xf>
    <xf numFmtId="175" fontId="16" fillId="0" borderId="89" xfId="0" applyNumberFormat="1" applyFont="1" applyFill="1" applyBorder="1" applyAlignment="1" applyProtection="1">
      <alignment horizontal="right" vertical="center" indent="1"/>
    </xf>
    <xf numFmtId="0" fontId="0" fillId="0" borderId="64" xfId="0" applyFont="1" applyFill="1" applyBorder="1" applyAlignment="1" applyProtection="1">
      <alignment wrapText="1"/>
    </xf>
    <xf numFmtId="0" fontId="0" fillId="0" borderId="0"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0" fillId="0" borderId="64" xfId="0" applyFont="1" applyFill="1" applyBorder="1"/>
    <xf numFmtId="10" fontId="16" fillId="0" borderId="0" xfId="0" applyNumberFormat="1" applyFont="1" applyFill="1" applyBorder="1"/>
    <xf numFmtId="0" fontId="0" fillId="0" borderId="0" xfId="0" applyFont="1" applyFill="1" applyBorder="1" applyAlignment="1">
      <alignment horizontal="right" indent="1"/>
    </xf>
    <xf numFmtId="0" fontId="16" fillId="0" borderId="0" xfId="0" applyFont="1" applyFill="1" applyBorder="1" applyAlignment="1">
      <alignment horizontal="right" indent="1"/>
    </xf>
    <xf numFmtId="10" fontId="16" fillId="0" borderId="57" xfId="0" applyNumberFormat="1" applyFont="1" applyFill="1" applyBorder="1"/>
    <xf numFmtId="0" fontId="76" fillId="0" borderId="89" xfId="0" applyFont="1" applyFill="1" applyBorder="1" applyAlignment="1">
      <alignment horizontal="right" indent="1"/>
    </xf>
    <xf numFmtId="0" fontId="0" fillId="0" borderId="0" xfId="0" applyFont="1" applyFill="1" applyBorder="1"/>
    <xf numFmtId="175" fontId="0" fillId="0" borderId="0" xfId="0" applyNumberFormat="1" applyFont="1" applyFill="1" applyBorder="1" applyAlignment="1" applyProtection="1">
      <alignment horizontal="center" vertical="center"/>
    </xf>
    <xf numFmtId="173" fontId="16" fillId="0" borderId="0" xfId="0" applyNumberFormat="1" applyFont="1" applyFill="1" applyBorder="1"/>
    <xf numFmtId="179" fontId="0" fillId="33" borderId="0" xfId="0" applyNumberFormat="1" applyFill="1" applyBorder="1" applyAlignment="1">
      <alignment horizontal="right" indent="1"/>
    </xf>
    <xf numFmtId="179" fontId="16" fillId="33" borderId="0" xfId="0" applyNumberFormat="1" applyFont="1" applyFill="1" applyBorder="1" applyAlignment="1">
      <alignment horizontal="right" indent="1"/>
    </xf>
    <xf numFmtId="179" fontId="0" fillId="33" borderId="57" xfId="0" applyNumberFormat="1" applyFill="1" applyBorder="1" applyAlignment="1">
      <alignment horizontal="right" indent="1"/>
    </xf>
    <xf numFmtId="175" fontId="16" fillId="0" borderId="57" xfId="0" applyNumberFormat="1" applyFont="1" applyFill="1" applyBorder="1" applyAlignment="1" applyProtection="1">
      <alignment horizontal="right" vertical="center" indent="1"/>
    </xf>
    <xf numFmtId="0" fontId="16" fillId="0" borderId="57" xfId="0" applyFont="1" applyFill="1" applyBorder="1" applyAlignment="1">
      <alignment horizontal="right" indent="1"/>
    </xf>
    <xf numFmtId="175" fontId="16" fillId="33" borderId="10" xfId="0" applyNumberFormat="1" applyFont="1" applyFill="1" applyBorder="1" applyAlignment="1" applyProtection="1">
      <alignment horizontal="right" vertical="center" indent="1"/>
    </xf>
    <xf numFmtId="175" fontId="16" fillId="33" borderId="68" xfId="0" applyNumberFormat="1" applyFont="1" applyFill="1" applyBorder="1" applyAlignment="1" applyProtection="1">
      <alignment horizontal="right" vertical="center" indent="1"/>
    </xf>
    <xf numFmtId="175" fontId="16" fillId="33" borderId="69" xfId="0" applyNumberFormat="1" applyFont="1" applyFill="1" applyBorder="1" applyAlignment="1" applyProtection="1">
      <alignment horizontal="right" vertical="center" indent="1"/>
    </xf>
    <xf numFmtId="175" fontId="16" fillId="33" borderId="79" xfId="0" applyNumberFormat="1" applyFont="1" applyFill="1" applyBorder="1" applyAlignment="1" applyProtection="1">
      <alignment horizontal="right" vertical="center" indent="1"/>
    </xf>
    <xf numFmtId="177" fontId="16" fillId="33" borderId="65" xfId="252" applyNumberFormat="1" applyFont="1" applyFill="1" applyBorder="1"/>
    <xf numFmtId="0" fontId="63" fillId="33" borderId="64" xfId="22" applyFont="1" applyFill="1" applyBorder="1" applyProtection="1"/>
    <xf numFmtId="0" fontId="25" fillId="33" borderId="64" xfId="0" applyFont="1" applyFill="1" applyBorder="1"/>
    <xf numFmtId="0" fontId="0" fillId="33" borderId="49" xfId="0" applyFill="1" applyBorder="1"/>
    <xf numFmtId="0" fontId="0" fillId="33" borderId="0" xfId="0" applyFont="1" applyFill="1" applyBorder="1" applyAlignment="1">
      <alignment horizontal="left"/>
    </xf>
    <xf numFmtId="0" fontId="0" fillId="0" borderId="0" xfId="0" applyAlignment="1" applyProtection="1">
      <alignment wrapText="1"/>
    </xf>
    <xf numFmtId="0" fontId="0" fillId="67" borderId="10" xfId="0" applyFont="1" applyFill="1" applyBorder="1" applyAlignment="1">
      <alignment horizontal="center" vertical="center" wrapText="1"/>
    </xf>
    <xf numFmtId="0" fontId="64" fillId="67" borderId="10" xfId="20" applyFont="1" applyFill="1" applyBorder="1" applyAlignment="1" applyProtection="1">
      <alignment horizontal="center" vertical="center" wrapText="1"/>
    </xf>
    <xf numFmtId="0" fontId="0" fillId="67" borderId="0" xfId="0" applyFont="1" applyFill="1" applyAlignment="1">
      <alignment horizontal="left"/>
    </xf>
    <xf numFmtId="175" fontId="63" fillId="33" borderId="40" xfId="21" applyNumberFormat="1" applyFont="1" applyFill="1" applyBorder="1" applyAlignment="1" applyProtection="1">
      <alignment vertical="center" wrapText="1"/>
    </xf>
    <xf numFmtId="0" fontId="0" fillId="33" borderId="43" xfId="0" applyFill="1" applyBorder="1"/>
    <xf numFmtId="0" fontId="63" fillId="0" borderId="64" xfId="21" applyFont="1" applyBorder="1" applyAlignment="1" applyProtection="1">
      <alignment horizontal="left" vertical="center"/>
    </xf>
    <xf numFmtId="0" fontId="0" fillId="0" borderId="64" xfId="0" applyFont="1" applyBorder="1" applyProtection="1"/>
    <xf numFmtId="0" fontId="0" fillId="0" borderId="64" xfId="0" applyFont="1" applyBorder="1" applyAlignment="1" applyProtection="1">
      <alignment wrapText="1"/>
    </xf>
    <xf numFmtId="175" fontId="0" fillId="38" borderId="65" xfId="0" applyNumberFormat="1" applyFont="1" applyFill="1" applyBorder="1" applyAlignment="1" applyProtection="1">
      <alignment horizontal="center" vertical="center"/>
    </xf>
    <xf numFmtId="0" fontId="0" fillId="0" borderId="64" xfId="0" applyFont="1" applyBorder="1"/>
    <xf numFmtId="0" fontId="0" fillId="33" borderId="65" xfId="0" applyFont="1" applyFill="1" applyBorder="1" applyProtection="1"/>
    <xf numFmtId="0" fontId="16" fillId="0" borderId="64" xfId="0" applyFont="1" applyBorder="1" applyProtection="1"/>
    <xf numFmtId="0" fontId="0" fillId="33" borderId="65" xfId="0" applyFont="1" applyFill="1" applyBorder="1" applyAlignment="1" applyProtection="1">
      <alignment horizontal="center" vertical="center"/>
    </xf>
    <xf numFmtId="0" fontId="16" fillId="0" borderId="64" xfId="0" applyFont="1" applyBorder="1"/>
    <xf numFmtId="0" fontId="0" fillId="0" borderId="65" xfId="0" applyFont="1" applyBorder="1"/>
    <xf numFmtId="0" fontId="0" fillId="0" borderId="0" xfId="0" applyFont="1" applyFill="1" applyBorder="1" applyAlignment="1">
      <alignment horizontal="center"/>
    </xf>
    <xf numFmtId="175" fontId="0" fillId="33" borderId="65" xfId="0" applyNumberFormat="1" applyFont="1" applyFill="1" applyBorder="1" applyAlignment="1" applyProtection="1">
      <alignment horizontal="right" vertical="center" indent="5"/>
    </xf>
    <xf numFmtId="175" fontId="0" fillId="33" borderId="65" xfId="0" applyNumberFormat="1" applyFont="1" applyFill="1" applyBorder="1" applyAlignment="1" applyProtection="1">
      <alignment horizontal="center" vertical="center"/>
    </xf>
    <xf numFmtId="0" fontId="0" fillId="33" borderId="65" xfId="0" applyFont="1" applyFill="1" applyBorder="1"/>
    <xf numFmtId="173" fontId="0" fillId="0" borderId="0" xfId="0" applyNumberFormat="1" applyFont="1" applyFill="1" applyBorder="1" applyAlignment="1" applyProtection="1">
      <alignment horizontal="center" vertical="center"/>
    </xf>
    <xf numFmtId="173" fontId="0" fillId="0" borderId="57" xfId="0" applyNumberFormat="1" applyFont="1" applyFill="1" applyBorder="1" applyAlignment="1" applyProtection="1">
      <alignment horizontal="center" vertical="center"/>
    </xf>
    <xf numFmtId="10" fontId="0" fillId="0" borderId="57" xfId="0" applyNumberFormat="1" applyFont="1" applyFill="1" applyBorder="1" applyAlignment="1" applyProtection="1">
      <alignment horizontal="center" vertical="center"/>
    </xf>
    <xf numFmtId="0" fontId="65" fillId="0" borderId="0" xfId="0" applyFont="1" applyAlignment="1" applyProtection="1">
      <alignment vertical="top" wrapText="1"/>
    </xf>
    <xf numFmtId="180" fontId="0" fillId="0" borderId="0" xfId="0" applyNumberFormat="1" applyFill="1" applyAlignment="1">
      <alignment horizontal="center"/>
    </xf>
    <xf numFmtId="0" fontId="0" fillId="0" borderId="0" xfId="0" applyFill="1"/>
    <xf numFmtId="175" fontId="0" fillId="0" borderId="0" xfId="0" applyNumberFormat="1" applyFill="1"/>
    <xf numFmtId="177" fontId="0" fillId="33" borderId="0" xfId="252" applyNumberFormat="1" applyFont="1" applyFill="1" applyBorder="1" applyAlignment="1"/>
    <xf numFmtId="0" fontId="0" fillId="33" borderId="0" xfId="0" applyFont="1" applyFill="1" applyBorder="1" applyAlignment="1"/>
    <xf numFmtId="0" fontId="16" fillId="33" borderId="12" xfId="0" applyFont="1" applyFill="1" applyBorder="1" applyAlignment="1" applyProtection="1">
      <alignment horizontal="center"/>
      <protection locked="0"/>
    </xf>
    <xf numFmtId="176" fontId="0" fillId="33" borderId="0" xfId="0" applyNumberFormat="1" applyFont="1" applyFill="1" applyBorder="1" applyAlignment="1" applyProtection="1">
      <alignment horizontal="center"/>
    </xf>
    <xf numFmtId="0" fontId="64" fillId="33" borderId="0" xfId="0" applyFont="1" applyFill="1" applyBorder="1" applyAlignment="1">
      <alignment horizontal="center"/>
    </xf>
    <xf numFmtId="175" fontId="64" fillId="33" borderId="0" xfId="0" applyNumberFormat="1" applyFont="1" applyFill="1" applyBorder="1" applyAlignment="1">
      <alignment horizontal="center"/>
    </xf>
    <xf numFmtId="177" fontId="64" fillId="33" borderId="0" xfId="252" applyNumberFormat="1" applyFont="1" applyFill="1" applyBorder="1" applyAlignment="1">
      <alignment horizontal="center"/>
    </xf>
    <xf numFmtId="0" fontId="64" fillId="33" borderId="12" xfId="0" applyFont="1" applyFill="1" applyBorder="1" applyAlignment="1" applyProtection="1">
      <alignment horizontal="center"/>
      <protection locked="0"/>
    </xf>
    <xf numFmtId="176" fontId="64" fillId="33" borderId="0" xfId="0" applyNumberFormat="1" applyFont="1" applyFill="1" applyBorder="1" applyAlignment="1" applyProtection="1">
      <alignment horizontal="center"/>
    </xf>
    <xf numFmtId="171" fontId="0" fillId="0" borderId="0" xfId="255" applyNumberFormat="1" applyFont="1" applyFill="1"/>
    <xf numFmtId="0" fontId="0" fillId="68" borderId="0" xfId="0" applyFill="1" applyProtection="1"/>
    <xf numFmtId="0" fontId="0" fillId="68" borderId="0" xfId="0" applyFill="1" applyAlignment="1" applyProtection="1">
      <alignment horizontal="center" vertical="center"/>
    </xf>
    <xf numFmtId="0" fontId="66" fillId="0" borderId="0" xfId="0" applyFont="1" applyAlignment="1" applyProtection="1">
      <alignment horizontal="right" vertical="center" wrapText="1" indent="2"/>
    </xf>
    <xf numFmtId="0" fontId="66" fillId="0" borderId="62" xfId="0" applyFont="1" applyBorder="1" applyAlignment="1" applyProtection="1">
      <alignment horizontal="right" vertical="center" wrapText="1" indent="2"/>
    </xf>
    <xf numFmtId="0" fontId="66" fillId="65" borderId="59" xfId="0" applyNumberFormat="1" applyFont="1" applyFill="1" applyBorder="1" applyAlignment="1" applyProtection="1">
      <alignment horizontal="center" vertical="center"/>
      <protection locked="0"/>
    </xf>
    <xf numFmtId="0" fontId="66" fillId="65" borderId="60" xfId="0" applyNumberFormat="1" applyFont="1" applyFill="1" applyBorder="1" applyAlignment="1" applyProtection="1">
      <alignment horizontal="center" vertical="center"/>
      <protection locked="0"/>
    </xf>
    <xf numFmtId="0" fontId="66" fillId="65" borderId="61" xfId="0" applyNumberFormat="1" applyFont="1" applyFill="1" applyBorder="1" applyAlignment="1" applyProtection="1">
      <alignment horizontal="center" vertical="center"/>
      <protection locked="0"/>
    </xf>
    <xf numFmtId="0" fontId="65" fillId="66" borderId="59" xfId="0" applyFont="1" applyFill="1" applyBorder="1" applyAlignment="1" applyProtection="1">
      <alignment horizontal="left" vertical="center"/>
      <protection locked="0"/>
    </xf>
    <xf numFmtId="0" fontId="65" fillId="66" borderId="60" xfId="0" applyFont="1" applyFill="1" applyBorder="1" applyAlignment="1" applyProtection="1">
      <alignment horizontal="left" vertical="center"/>
      <protection locked="0"/>
    </xf>
    <xf numFmtId="0" fontId="65" fillId="66" borderId="61" xfId="0" applyFont="1" applyFill="1" applyBorder="1" applyAlignment="1" applyProtection="1">
      <alignment horizontal="left" vertical="center"/>
      <protection locked="0"/>
    </xf>
    <xf numFmtId="0" fontId="69" fillId="66" borderId="59" xfId="0" applyFont="1" applyFill="1" applyBorder="1" applyAlignment="1" applyProtection="1">
      <alignment horizontal="left" vertical="center"/>
      <protection locked="0"/>
    </xf>
    <xf numFmtId="0" fontId="69" fillId="66" borderId="60" xfId="0" applyFont="1" applyFill="1" applyBorder="1" applyAlignment="1" applyProtection="1">
      <alignment horizontal="left" vertical="center"/>
      <protection locked="0"/>
    </xf>
    <xf numFmtId="0" fontId="69" fillId="66" borderId="61" xfId="0" applyFont="1" applyFill="1" applyBorder="1" applyAlignment="1" applyProtection="1">
      <alignment horizontal="left" vertical="center"/>
      <protection locked="0"/>
    </xf>
    <xf numFmtId="0" fontId="65" fillId="65" borderId="59" xfId="0" applyFont="1" applyFill="1" applyBorder="1" applyAlignment="1" applyProtection="1">
      <alignment horizontal="left" vertical="center" wrapText="1"/>
      <protection locked="0"/>
    </xf>
    <xf numFmtId="0" fontId="65" fillId="65" borderId="60" xfId="0" applyFont="1" applyFill="1" applyBorder="1" applyAlignment="1" applyProtection="1">
      <alignment horizontal="left" vertical="center" wrapText="1"/>
      <protection locked="0"/>
    </xf>
    <xf numFmtId="0" fontId="65" fillId="65" borderId="61" xfId="0" applyFont="1" applyFill="1" applyBorder="1" applyAlignment="1" applyProtection="1">
      <alignment horizontal="left" vertical="center" wrapText="1"/>
      <protection locked="0"/>
    </xf>
    <xf numFmtId="0" fontId="65" fillId="66" borderId="59" xfId="0" applyNumberFormat="1" applyFont="1" applyFill="1" applyBorder="1" applyAlignment="1" applyProtection="1">
      <alignment horizontal="left" vertical="center"/>
      <protection locked="0"/>
    </xf>
    <xf numFmtId="0" fontId="65" fillId="66" borderId="60" xfId="0" applyNumberFormat="1" applyFont="1" applyFill="1" applyBorder="1" applyAlignment="1" applyProtection="1">
      <alignment horizontal="left" vertical="center"/>
      <protection locked="0"/>
    </xf>
    <xf numFmtId="0" fontId="65" fillId="66" borderId="61" xfId="0" applyNumberFormat="1" applyFont="1" applyFill="1" applyBorder="1" applyAlignment="1" applyProtection="1">
      <alignment horizontal="left" vertical="center"/>
      <protection locked="0"/>
    </xf>
    <xf numFmtId="178" fontId="65" fillId="66" borderId="59" xfId="0" applyNumberFormat="1" applyFont="1" applyFill="1" applyBorder="1" applyAlignment="1" applyProtection="1">
      <alignment horizontal="left" vertical="center"/>
      <protection locked="0"/>
    </xf>
    <xf numFmtId="178" fontId="65" fillId="66" borderId="60" xfId="0" applyNumberFormat="1" applyFont="1" applyFill="1" applyBorder="1" applyAlignment="1" applyProtection="1">
      <alignment horizontal="left" vertical="center"/>
      <protection locked="0"/>
    </xf>
    <xf numFmtId="178" fontId="65" fillId="66" borderId="61" xfId="0" applyNumberFormat="1" applyFont="1" applyFill="1" applyBorder="1" applyAlignment="1" applyProtection="1">
      <alignment horizontal="left" vertical="center"/>
      <protection locked="0"/>
    </xf>
    <xf numFmtId="0" fontId="25" fillId="33" borderId="0" xfId="0" applyFont="1" applyFill="1" applyAlignment="1">
      <alignment horizontal="left" vertical="center" wrapText="1"/>
    </xf>
    <xf numFmtId="0" fontId="0" fillId="33" borderId="0" xfId="0" applyFont="1" applyFill="1" applyAlignment="1">
      <alignment horizontal="left" vertical="center" wrapText="1"/>
    </xf>
    <xf numFmtId="0" fontId="25" fillId="33" borderId="48" xfId="0" applyFont="1" applyFill="1" applyBorder="1" applyAlignment="1">
      <alignment horizontal="left" vertical="center" wrapText="1"/>
    </xf>
    <xf numFmtId="0" fontId="0" fillId="33" borderId="0" xfId="0" applyFont="1" applyFill="1" applyBorder="1" applyAlignment="1">
      <alignment horizontal="left" vertical="center" wrapText="1"/>
    </xf>
    <xf numFmtId="0" fontId="16" fillId="33" borderId="72" xfId="0" applyFont="1" applyFill="1" applyBorder="1" applyAlignment="1">
      <alignment horizontal="center" vertical="center" wrapText="1"/>
    </xf>
    <xf numFmtId="0" fontId="16" fillId="33" borderId="80" xfId="0" applyFont="1" applyFill="1" applyBorder="1" applyAlignment="1">
      <alignment horizontal="center" vertical="center" wrapText="1"/>
    </xf>
    <xf numFmtId="0" fontId="25" fillId="67" borderId="57" xfId="0" applyFont="1" applyFill="1" applyBorder="1" applyAlignment="1">
      <alignment horizontal="left" vertical="center" wrapText="1"/>
    </xf>
    <xf numFmtId="0" fontId="25" fillId="67" borderId="0" xfId="0" applyFont="1" applyFill="1" applyBorder="1" applyAlignment="1">
      <alignment horizontal="left" vertical="center" wrapText="1"/>
    </xf>
    <xf numFmtId="0" fontId="16" fillId="33" borderId="81" xfId="0" applyFont="1" applyFill="1" applyBorder="1" applyAlignment="1">
      <alignment horizontal="center" vertical="center"/>
    </xf>
    <xf numFmtId="0" fontId="16" fillId="33" borderId="71" xfId="0" applyFont="1" applyFill="1" applyBorder="1" applyAlignment="1">
      <alignment horizontal="center" vertical="center"/>
    </xf>
    <xf numFmtId="0" fontId="16" fillId="33" borderId="71" xfId="0" applyFont="1" applyFill="1" applyBorder="1" applyAlignment="1">
      <alignment horizontal="center" vertical="center" wrapText="1"/>
    </xf>
    <xf numFmtId="0" fontId="16" fillId="33" borderId="10" xfId="0" applyFont="1" applyFill="1" applyBorder="1" applyAlignment="1">
      <alignment horizontal="center" vertical="center" wrapText="1"/>
    </xf>
    <xf numFmtId="0" fontId="23" fillId="0" borderId="0" xfId="22" applyFont="1" applyFill="1" applyBorder="1" applyAlignment="1" applyProtection="1">
      <alignment horizontal="center" wrapText="1"/>
    </xf>
    <xf numFmtId="0" fontId="25" fillId="0" borderId="0" xfId="0" applyFont="1" applyAlignment="1">
      <alignment horizontal="left" wrapText="1"/>
    </xf>
    <xf numFmtId="0" fontId="23" fillId="0" borderId="0" xfId="22" applyFont="1" applyBorder="1" applyAlignment="1" applyProtection="1">
      <alignment horizontal="center" wrapText="1"/>
    </xf>
    <xf numFmtId="0" fontId="23" fillId="0" borderId="11" xfId="22" applyFont="1" applyBorder="1" applyAlignment="1" applyProtection="1">
      <alignment horizontal="center" wrapText="1"/>
    </xf>
    <xf numFmtId="0" fontId="63" fillId="33" borderId="0" xfId="22" applyFont="1" applyFill="1" applyBorder="1" applyAlignment="1" applyProtection="1">
      <alignment horizontal="center" wrapText="1"/>
    </xf>
    <xf numFmtId="0" fontId="16" fillId="33" borderId="0" xfId="0" applyFont="1" applyFill="1" applyBorder="1" applyAlignment="1">
      <alignment horizontal="center" wrapText="1"/>
    </xf>
    <xf numFmtId="0" fontId="16" fillId="33" borderId="11" xfId="0" applyFont="1" applyFill="1" applyBorder="1" applyAlignment="1">
      <alignment horizontal="center" wrapText="1"/>
    </xf>
    <xf numFmtId="0" fontId="63" fillId="33" borderId="11" xfId="22" applyFont="1" applyFill="1" applyBorder="1" applyAlignment="1" applyProtection="1">
      <alignment horizontal="center" wrapText="1"/>
    </xf>
    <xf numFmtId="0" fontId="63" fillId="33" borderId="0" xfId="0" applyFont="1" applyFill="1" applyBorder="1" applyAlignment="1">
      <alignment horizontal="center" wrapText="1"/>
    </xf>
    <xf numFmtId="0" fontId="63" fillId="33" borderId="11" xfId="0" applyFont="1" applyFill="1" applyBorder="1" applyAlignment="1">
      <alignment horizontal="center" wrapText="1"/>
    </xf>
  </cellXfs>
  <cellStyles count="256">
    <cellStyle name="$" xfId="1"/>
    <cellStyle name="$.00" xfId="2"/>
    <cellStyle name="$_9. Rev2Cost_GDPIPI" xfId="23"/>
    <cellStyle name="$_9. Rev2Cost_GDPIPI 2" xfId="81"/>
    <cellStyle name="$_lists" xfId="15"/>
    <cellStyle name="$_lists 2" xfId="79"/>
    <cellStyle name="$_lists_4. Current Monthly Fixed Charge" xfId="18"/>
    <cellStyle name="$_Sheet4" xfId="26"/>
    <cellStyle name="$_Sheet4 2" xfId="83"/>
    <cellStyle name="$M" xfId="3"/>
    <cellStyle name="$M.00" xfId="4"/>
    <cellStyle name="$M_9. Rev2Cost_GDPIPI" xfId="24"/>
    <cellStyle name="20% - Accent1 2" xfId="31"/>
    <cellStyle name="20% - Accent1 2 2" xfId="99"/>
    <cellStyle name="20% - Accent1 2 3" xfId="203"/>
    <cellStyle name="20% - Accent1 2 4" xfId="150"/>
    <cellStyle name="20% - Accent2 2" xfId="32"/>
    <cellStyle name="20% - Accent2 2 2" xfId="100"/>
    <cellStyle name="20% - Accent2 2 3" xfId="204"/>
    <cellStyle name="20% - Accent2 2 4" xfId="151"/>
    <cellStyle name="20% - Accent3 2" xfId="33"/>
    <cellStyle name="20% - Accent3 2 2" xfId="101"/>
    <cellStyle name="20% - Accent3 2 3" xfId="205"/>
    <cellStyle name="20% - Accent3 2 4" xfId="152"/>
    <cellStyle name="20% - Accent4 2" xfId="34"/>
    <cellStyle name="20% - Accent4 2 2" xfId="102"/>
    <cellStyle name="20% - Accent4 2 3" xfId="206"/>
    <cellStyle name="20% - Accent4 2 4" xfId="153"/>
    <cellStyle name="20% - Accent5 2" xfId="35"/>
    <cellStyle name="20% - Accent5 2 2" xfId="103"/>
    <cellStyle name="20% - Accent5 2 3" xfId="207"/>
    <cellStyle name="20% - Accent5 2 4" xfId="154"/>
    <cellStyle name="20% - Accent6 2" xfId="36"/>
    <cellStyle name="20% - Accent6 2 2" xfId="104"/>
    <cellStyle name="20% - Accent6 2 3" xfId="208"/>
    <cellStyle name="20% - Accent6 2 4" xfId="155"/>
    <cellStyle name="40% - Accent1 2" xfId="37"/>
    <cellStyle name="40% - Accent1 2 2" xfId="105"/>
    <cellStyle name="40% - Accent1 2 3" xfId="209"/>
    <cellStyle name="40% - Accent1 2 4" xfId="156"/>
    <cellStyle name="40% - Accent2 2" xfId="38"/>
    <cellStyle name="40% - Accent2 2 2" xfId="106"/>
    <cellStyle name="40% - Accent2 2 3" xfId="210"/>
    <cellStyle name="40% - Accent2 2 4" xfId="157"/>
    <cellStyle name="40% - Accent3 2" xfId="39"/>
    <cellStyle name="40% - Accent3 2 2" xfId="107"/>
    <cellStyle name="40% - Accent3 2 3" xfId="211"/>
    <cellStyle name="40% - Accent3 2 4" xfId="158"/>
    <cellStyle name="40% - Accent4 2" xfId="40"/>
    <cellStyle name="40% - Accent4 2 2" xfId="108"/>
    <cellStyle name="40% - Accent4 2 3" xfId="212"/>
    <cellStyle name="40% - Accent4 2 4" xfId="159"/>
    <cellStyle name="40% - Accent5 2" xfId="41"/>
    <cellStyle name="40% - Accent5 2 2" xfId="109"/>
    <cellStyle name="40% - Accent5 2 3" xfId="213"/>
    <cellStyle name="40% - Accent5 2 4" xfId="160"/>
    <cellStyle name="40% - Accent6 2" xfId="42"/>
    <cellStyle name="40% - Accent6 2 2" xfId="110"/>
    <cellStyle name="40% - Accent6 2 3" xfId="214"/>
    <cellStyle name="40% - Accent6 2 4" xfId="161"/>
    <cellStyle name="60% - Accent1 2" xfId="43"/>
    <cellStyle name="60% - Accent1 2 2" xfId="111"/>
    <cellStyle name="60% - Accent1 2 3" xfId="215"/>
    <cellStyle name="60% - Accent1 2 4" xfId="162"/>
    <cellStyle name="60% - Accent2 2" xfId="44"/>
    <cellStyle name="60% - Accent2 2 2" xfId="112"/>
    <cellStyle name="60% - Accent2 2 3" xfId="216"/>
    <cellStyle name="60% - Accent2 2 4" xfId="163"/>
    <cellStyle name="60% - Accent3 2" xfId="45"/>
    <cellStyle name="60% - Accent3 2 2" xfId="113"/>
    <cellStyle name="60% - Accent3 2 3" xfId="217"/>
    <cellStyle name="60% - Accent3 2 4" xfId="164"/>
    <cellStyle name="60% - Accent4 2" xfId="46"/>
    <cellStyle name="60% - Accent4 2 2" xfId="114"/>
    <cellStyle name="60% - Accent4 2 3" xfId="218"/>
    <cellStyle name="60% - Accent4 2 4" xfId="165"/>
    <cellStyle name="60% - Accent5 2" xfId="47"/>
    <cellStyle name="60% - Accent5 2 2" xfId="115"/>
    <cellStyle name="60% - Accent5 2 3" xfId="219"/>
    <cellStyle name="60% - Accent5 2 4" xfId="166"/>
    <cellStyle name="60% - Accent6 2" xfId="48"/>
    <cellStyle name="60% - Accent6 2 2" xfId="116"/>
    <cellStyle name="60% - Accent6 2 3" xfId="220"/>
    <cellStyle name="60% - Accent6 2 4" xfId="167"/>
    <cellStyle name="Accent1 2" xfId="49"/>
    <cellStyle name="Accent1 2 2" xfId="117"/>
    <cellStyle name="Accent1 2 3" xfId="221"/>
    <cellStyle name="Accent1 2 4" xfId="168"/>
    <cellStyle name="Accent2 2" xfId="50"/>
    <cellStyle name="Accent2 2 2" xfId="118"/>
    <cellStyle name="Accent2 2 3" xfId="222"/>
    <cellStyle name="Accent2 2 4" xfId="169"/>
    <cellStyle name="Accent3 2" xfId="51"/>
    <cellStyle name="Accent3 2 2" xfId="119"/>
    <cellStyle name="Accent3 2 3" xfId="223"/>
    <cellStyle name="Accent3 2 4" xfId="170"/>
    <cellStyle name="Accent4 2" xfId="52"/>
    <cellStyle name="Accent4 2 2" xfId="120"/>
    <cellStyle name="Accent4 2 3" xfId="224"/>
    <cellStyle name="Accent4 2 4" xfId="171"/>
    <cellStyle name="Accent5 2" xfId="53"/>
    <cellStyle name="Accent5 2 2" xfId="121"/>
    <cellStyle name="Accent5 2 3" xfId="225"/>
    <cellStyle name="Accent5 2 4" xfId="172"/>
    <cellStyle name="Accent6 2" xfId="54"/>
    <cellStyle name="Accent6 2 2" xfId="122"/>
    <cellStyle name="Accent6 2 3" xfId="226"/>
    <cellStyle name="Accent6 2 4" xfId="173"/>
    <cellStyle name="Bad 2" xfId="55"/>
    <cellStyle name="Bad 2 2" xfId="123"/>
    <cellStyle name="Bad 2 3" xfId="227"/>
    <cellStyle name="Bad 2 4" xfId="174"/>
    <cellStyle name="Calculation 2" xfId="56"/>
    <cellStyle name="Calculation 2 2" xfId="124"/>
    <cellStyle name="Calculation 2 3" xfId="228"/>
    <cellStyle name="Calculation 2 4" xfId="175"/>
    <cellStyle name="Check Cell 2" xfId="57"/>
    <cellStyle name="Check Cell 2 2" xfId="125"/>
    <cellStyle name="Check Cell 2 3" xfId="229"/>
    <cellStyle name="Check Cell 2 4" xfId="176"/>
    <cellStyle name="Comma" xfId="255" builtinId="3"/>
    <cellStyle name="Comma 2" xfId="58"/>
    <cellStyle name="Comma 2 2" xfId="146"/>
    <cellStyle name="Comma 2 2 2" xfId="251"/>
    <cellStyle name="Comma 2 2 3" xfId="177"/>
    <cellStyle name="Comma 2 3" xfId="230"/>
    <cellStyle name="Comma 3" xfId="59"/>
    <cellStyle name="Comma 3 2" xfId="145"/>
    <cellStyle name="Comma 3 3" xfId="231"/>
    <cellStyle name="Comma 3 4" xfId="178"/>
    <cellStyle name="Comma 4" xfId="78"/>
    <cellStyle name="Comma 4 2" xfId="149"/>
    <cellStyle name="Comma 5" xfId="86"/>
    <cellStyle name="Comma 5 2" xfId="126"/>
    <cellStyle name="Comma 6" xfId="17"/>
    <cellStyle name="Comma0" xfId="5"/>
    <cellStyle name="Currency" xfId="252" builtinId="4"/>
    <cellStyle name="Currency 2" xfId="29"/>
    <cellStyle name="Currency 2 2" xfId="143"/>
    <cellStyle name="Currency 2 3" xfId="201"/>
    <cellStyle name="Currency 3" xfId="87"/>
    <cellStyle name="Currency 3 2" xfId="127"/>
    <cellStyle name="Currency 3 3" xfId="250"/>
    <cellStyle name="Currency 4" xfId="28"/>
    <cellStyle name="Currency0" xfId="6"/>
    <cellStyle name="Date" xfId="7"/>
    <cellStyle name="Explanatory Text 2" xfId="60"/>
    <cellStyle name="Explanatory Text 2 2" xfId="128"/>
    <cellStyle name="Explanatory Text 2 3" xfId="232"/>
    <cellStyle name="Explanatory Text 2 4" xfId="179"/>
    <cellStyle name="Fixed" xfId="8"/>
    <cellStyle name="Good 2" xfId="61"/>
    <cellStyle name="Good 2 2" xfId="129"/>
    <cellStyle name="Good 2 3" xfId="233"/>
    <cellStyle name="Good 2 4" xfId="180"/>
    <cellStyle name="Grey" xfId="9"/>
    <cellStyle name="Heading 1 2" xfId="62"/>
    <cellStyle name="Heading 1 2 2" xfId="130"/>
    <cellStyle name="Heading 1 2 3" xfId="234"/>
    <cellStyle name="Heading 1 2 4" xfId="181"/>
    <cellStyle name="Heading 1 3" xfId="182"/>
    <cellStyle name="Heading 2 2" xfId="63"/>
    <cellStyle name="Heading 2 2 2" xfId="131"/>
    <cellStyle name="Heading 2 2 3" xfId="235"/>
    <cellStyle name="Heading 2 2 4" xfId="183"/>
    <cellStyle name="Heading 2 3" xfId="184"/>
    <cellStyle name="Heading 3 2" xfId="64"/>
    <cellStyle name="Heading 3 2 2" xfId="132"/>
    <cellStyle name="Heading 3 2 3" xfId="236"/>
    <cellStyle name="Heading 3 2 4" xfId="185"/>
    <cellStyle name="Heading 4 2" xfId="65"/>
    <cellStyle name="Heading 4 2 2" xfId="133"/>
    <cellStyle name="Heading 4 2 3" xfId="237"/>
    <cellStyle name="Heading 4 2 4" xfId="186"/>
    <cellStyle name="Hyperlink 2" xfId="88"/>
    <cellStyle name="Input [yellow]" xfId="10"/>
    <cellStyle name="Input 2" xfId="66"/>
    <cellStyle name="Input 2 2" xfId="134"/>
    <cellStyle name="Input 2 3" xfId="238"/>
    <cellStyle name="Input 2 4" xfId="187"/>
    <cellStyle name="Linked Cell 2" xfId="67"/>
    <cellStyle name="Linked Cell 2 2" xfId="135"/>
    <cellStyle name="Linked Cell 2 3" xfId="239"/>
    <cellStyle name="Linked Cell 2 4" xfId="188"/>
    <cellStyle name="M" xfId="11"/>
    <cellStyle name="M.00" xfId="12"/>
    <cellStyle name="M_9. Rev2Cost_GDPIPI" xfId="25"/>
    <cellStyle name="M_9. Rev2Cost_GDPIPI 2" xfId="82"/>
    <cellStyle name="M_lists" xfId="16"/>
    <cellStyle name="M_lists 2" xfId="80"/>
    <cellStyle name="M_lists_4. Current Monthly Fixed Charge" xfId="19"/>
    <cellStyle name="M_Sheet4" xfId="27"/>
    <cellStyle name="M_Sheet4 2" xfId="84"/>
    <cellStyle name="Neutral 2" xfId="68"/>
    <cellStyle name="Neutral 2 2" xfId="136"/>
    <cellStyle name="Neutral 2 3" xfId="240"/>
    <cellStyle name="Neutral 2 4" xfId="189"/>
    <cellStyle name="Normal" xfId="0" builtinId="0"/>
    <cellStyle name="Normal - Style1" xfId="13"/>
    <cellStyle name="Normal 10" xfId="96"/>
    <cellStyle name="Normal 2" xfId="20"/>
    <cellStyle name="Normal 2 2" xfId="190"/>
    <cellStyle name="Normal 2 3" xfId="200"/>
    <cellStyle name="Normal 3" xfId="69"/>
    <cellStyle name="Normal 3 2" xfId="144"/>
    <cellStyle name="Normal 3 3" xfId="241"/>
    <cellStyle name="Normal 3 4" xfId="191"/>
    <cellStyle name="Normal 4" xfId="70"/>
    <cellStyle name="Normal 4 2" xfId="242"/>
    <cellStyle name="Normal 4 3" xfId="192"/>
    <cellStyle name="Normal 5" xfId="71"/>
    <cellStyle name="Normal 5 2" xfId="98"/>
    <cellStyle name="Normal 5 3" xfId="243"/>
    <cellStyle name="Normal 6" xfId="85"/>
    <cellStyle name="Normal 7" xfId="90"/>
    <cellStyle name="Normal 8" xfId="92"/>
    <cellStyle name="Normal 9" xfId="94"/>
    <cellStyle name="Normal_6. Cost Allocation for Def-Var" xfId="21"/>
    <cellStyle name="Normal_Sheet6" xfId="22"/>
    <cellStyle name="Normal_Sheet7" xfId="253"/>
    <cellStyle name="Note 2" xfId="72"/>
    <cellStyle name="Note 2 2" xfId="137"/>
    <cellStyle name="Note 2 3" xfId="244"/>
    <cellStyle name="Note 2 4" xfId="193"/>
    <cellStyle name="Output 2" xfId="73"/>
    <cellStyle name="Output 2 2" xfId="138"/>
    <cellStyle name="Output 2 3" xfId="245"/>
    <cellStyle name="Output 2 4" xfId="194"/>
    <cellStyle name="Percent" xfId="254" builtinId="5"/>
    <cellStyle name="Percent [2]" xfId="14"/>
    <cellStyle name="Percent 2" xfId="30"/>
    <cellStyle name="Percent 2 2" xfId="148"/>
    <cellStyle name="Percent 2 3" xfId="202"/>
    <cellStyle name="Percent 3" xfId="74"/>
    <cellStyle name="Percent 3 2" xfId="147"/>
    <cellStyle name="Percent 3 3" xfId="246"/>
    <cellStyle name="Percent 3 4" xfId="195"/>
    <cellStyle name="Percent 4" xfId="89"/>
    <cellStyle name="Percent 4 2" xfId="139"/>
    <cellStyle name="Percent 5" xfId="91"/>
    <cellStyle name="Percent 6" xfId="93"/>
    <cellStyle name="Percent 7" xfId="95"/>
    <cellStyle name="Percent 8" xfId="97"/>
    <cellStyle name="Title 2" xfId="75"/>
    <cellStyle name="Title 2 2" xfId="140"/>
    <cellStyle name="Title 2 3" xfId="247"/>
    <cellStyle name="Title 2 4" xfId="196"/>
    <cellStyle name="Total 2" xfId="76"/>
    <cellStyle name="Total 2 2" xfId="141"/>
    <cellStyle name="Total 2 3" xfId="248"/>
    <cellStyle name="Total 2 4" xfId="197"/>
    <cellStyle name="Total 3" xfId="198"/>
    <cellStyle name="Warning Text 2" xfId="77"/>
    <cellStyle name="Warning Text 2 2" xfId="142"/>
    <cellStyle name="Warning Text 2 3" xfId="249"/>
    <cellStyle name="Warning Text 2 4" xfId="1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38101</xdr:colOff>
      <xdr:row>2</xdr:row>
      <xdr:rowOff>177956</xdr:rowOff>
    </xdr:from>
    <xdr:to>
      <xdr:col>13</xdr:col>
      <xdr:colOff>474342</xdr:colOff>
      <xdr:row>11</xdr:row>
      <xdr:rowOff>48934</xdr:rowOff>
    </xdr:to>
    <xdr:grpSp>
      <xdr:nvGrpSpPr>
        <xdr:cNvPr id="16" name="Group 15"/>
        <xdr:cNvGrpSpPr/>
      </xdr:nvGrpSpPr>
      <xdr:grpSpPr>
        <a:xfrm>
          <a:off x="647701" y="558956"/>
          <a:ext cx="7751441" cy="1585478"/>
          <a:chOff x="671598" y="177272"/>
          <a:chExt cx="8041707" cy="1578653"/>
        </a:xfrm>
      </xdr:grpSpPr>
      <xdr:sp macro="" textlink="">
        <xdr:nvSpPr>
          <xdr:cNvPr id="17" name="Rectangle 16"/>
          <xdr:cNvSpPr/>
        </xdr:nvSpPr>
        <xdr:spPr>
          <a:xfrm>
            <a:off x="671598" y="720612"/>
            <a:ext cx="8041707"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l"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2015 IRM Application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8" name="Rectangle 17"/>
          <xdr:cNvSpPr/>
        </xdr:nvSpPr>
        <xdr:spPr>
          <a:xfrm>
            <a:off x="704121"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Kingston Hydro - Group 1 Deferral and Variance Calculations Model</a:t>
            </a:r>
          </a:p>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 </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sp macro="" textlink="">
        <xdr:nvSpPr>
          <xdr:cNvPr id="19" name="Rectangle 18"/>
          <xdr:cNvSpPr/>
        </xdr:nvSpPr>
        <xdr:spPr>
          <a:xfrm>
            <a:off x="674475" y="1419675"/>
            <a:ext cx="2583214" cy="336250"/>
          </a:xfrm>
          <a:prstGeom prst="rect">
            <a:avLst/>
          </a:prstGeom>
          <a:noFill/>
        </xdr:spPr>
        <xdr:txBody>
          <a:bodyPr wrap="none" lIns="91440" tIns="45720" rIns="91440" bIns="45720">
            <a:noAutofit/>
          </a:bodyPr>
          <a:lstStyle/>
          <a:p>
            <a:pPr algn="l" rtl="0"/>
            <a:r>
              <a:rPr lang="en-CA" sz="14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To calculate separate rate riders for Wholesale Market Participant (WMP) and Class A </a:t>
            </a:r>
            <a:endPar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endParaRPr>
          </a:p>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 </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ibson\Desktop\Kingston%20_%202015_IRM_Rate_Generator%20V1.1%20_201409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ingston%20_%202015_IRM_Rate_Generator%20V1.1%20_20141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L1" t="str">
            <v>Algoma Power Inc.</v>
          </cell>
        </row>
        <row r="2">
          <cell r="AL2" t="str">
            <v>Atikokan Hydro Inc.</v>
          </cell>
        </row>
        <row r="3">
          <cell r="AL3" t="str">
            <v>Bluewater Power Distribution Corporation</v>
          </cell>
        </row>
        <row r="4">
          <cell r="AL4" t="str">
            <v>Brant County Power Inc.</v>
          </cell>
        </row>
        <row r="5">
          <cell r="AL5" t="str">
            <v>Brantford Power Inc.</v>
          </cell>
        </row>
        <row r="6">
          <cell r="AL6" t="str">
            <v>Burlington Hydro Inc.</v>
          </cell>
        </row>
        <row r="7">
          <cell r="AL7" t="str">
            <v>Cambridge and North Dumfries Hydro Inc.</v>
          </cell>
        </row>
        <row r="8">
          <cell r="AL8" t="str">
            <v>Canadian Niagara Power Inc.</v>
          </cell>
        </row>
        <row r="9">
          <cell r="AL9" t="str">
            <v>Centre Wellington Hydro Ltd.</v>
          </cell>
        </row>
        <row r="10">
          <cell r="AL10" t="str">
            <v>Chapleau Public Utilities Corporation</v>
          </cell>
        </row>
        <row r="11">
          <cell r="AL11" t="str">
            <v>Collus PowerStream Corporation</v>
          </cell>
        </row>
        <row r="12">
          <cell r="AL12" t="str">
            <v>Cooperative Hydro Embrun Inc.</v>
          </cell>
        </row>
        <row r="13">
          <cell r="AL13" t="str">
            <v>E.L.K. Energy Inc.</v>
          </cell>
        </row>
        <row r="14">
          <cell r="AL14" t="str">
            <v>Enersource Hydro Mississauga Inc.</v>
          </cell>
        </row>
        <row r="15">
          <cell r="AL15" t="str">
            <v>Entegrus Powerlines Inc.</v>
          </cell>
        </row>
        <row r="16">
          <cell r="AL16" t="str">
            <v>Entegrus Powerlines Inc. - Dutton Service Area</v>
          </cell>
        </row>
        <row r="17">
          <cell r="AL17" t="str">
            <v>Entegrus Powerlines Inc. - former Chatham-Kent Hydro Service Area</v>
          </cell>
        </row>
        <row r="18">
          <cell r="AL18" t="str">
            <v>Entegrus Powerlines Inc. - Newbury Service Area</v>
          </cell>
        </row>
        <row r="19">
          <cell r="AL19" t="str">
            <v>Entegrus Powerlines Inc. - Strathroy, Mount Brydges and Parkhill Service Areas</v>
          </cell>
        </row>
        <row r="20">
          <cell r="AL20" t="str">
            <v>ENWIN Utilities Ltd.</v>
          </cell>
        </row>
        <row r="21">
          <cell r="AL21" t="str">
            <v>Erie Thames Powerlines Corporation</v>
          </cell>
        </row>
        <row r="22">
          <cell r="AL22" t="str">
            <v>Espanola Regional Hydro Distribution Corporation</v>
          </cell>
        </row>
        <row r="23">
          <cell r="AL23" t="str">
            <v>Essex Powerlines Corporation</v>
          </cell>
        </row>
        <row r="24">
          <cell r="AL24" t="str">
            <v>Festival Hydro Inc.</v>
          </cell>
        </row>
        <row r="25">
          <cell r="AL25" t="str">
            <v>Fort Frances Power Corporation</v>
          </cell>
        </row>
        <row r="26">
          <cell r="AL26" t="str">
            <v>Greater Sudbury Hydro Inc.</v>
          </cell>
        </row>
        <row r="27">
          <cell r="AL27" t="str">
            <v>Grimsby Power Inc.</v>
          </cell>
        </row>
        <row r="28">
          <cell r="AL28" t="str">
            <v>Guelph Hydro Electric Systems Inc.</v>
          </cell>
        </row>
        <row r="29">
          <cell r="AL29" t="str">
            <v>Haldimand County Hydro Inc.</v>
          </cell>
        </row>
        <row r="30">
          <cell r="AL30" t="str">
            <v>Halton Hills Hydro Inc.</v>
          </cell>
        </row>
        <row r="31">
          <cell r="AL31" t="str">
            <v>Hearst Power Distribution Company Limited</v>
          </cell>
        </row>
        <row r="32">
          <cell r="AL32" t="str">
            <v>Horizon Utilities Corporation</v>
          </cell>
        </row>
        <row r="33">
          <cell r="AL33" t="str">
            <v>Hydro 2000 Inc.</v>
          </cell>
        </row>
        <row r="34">
          <cell r="AL34" t="str">
            <v>Hydro Hawkesbury Inc.</v>
          </cell>
        </row>
        <row r="35">
          <cell r="AL35" t="str">
            <v>Hydro One Brampton Networks Inc.</v>
          </cell>
        </row>
        <row r="36">
          <cell r="AL36" t="str">
            <v>Hydro One Networks Inc.</v>
          </cell>
        </row>
        <row r="37">
          <cell r="AL37" t="str">
            <v>Hydro Ottawa Limited</v>
          </cell>
        </row>
        <row r="38">
          <cell r="AL38" t="str">
            <v>Innisfil Hydro Distribution Systems Limited</v>
          </cell>
        </row>
        <row r="39">
          <cell r="AL39" t="str">
            <v>Kenora Hydro Electric Corporation Ltd.</v>
          </cell>
        </row>
        <row r="40">
          <cell r="AL40" t="str">
            <v>Kingston Hydro Corporation</v>
          </cell>
        </row>
        <row r="41">
          <cell r="AL41" t="str">
            <v>Kitchener-Wilmot Hydro Inc.</v>
          </cell>
        </row>
        <row r="42">
          <cell r="AL42" t="str">
            <v>Lakefront Utilities Inc.</v>
          </cell>
        </row>
        <row r="43">
          <cell r="AL43" t="str">
            <v>Lakeland Power Distribution Ltd.</v>
          </cell>
        </row>
        <row r="44">
          <cell r="AL44" t="str">
            <v>London Hydro Inc.</v>
          </cell>
        </row>
        <row r="45">
          <cell r="AL45" t="str">
            <v>Midland Power Utility Corporation</v>
          </cell>
        </row>
        <row r="46">
          <cell r="AL46" t="str">
            <v>Milton Hydro Distribution Inc.</v>
          </cell>
        </row>
        <row r="47">
          <cell r="AL47" t="str">
            <v>Newmarket - Tay Power Distribution Ltd.</v>
          </cell>
        </row>
        <row r="48">
          <cell r="AL48" t="str">
            <v>Niagara Peninsula Energy Inc.</v>
          </cell>
        </row>
        <row r="49">
          <cell r="AL49" t="str">
            <v>Niagara-on-the-Lake Hydro Inc.</v>
          </cell>
        </row>
        <row r="50">
          <cell r="AL50" t="str">
            <v>Norfolk Power Distribution Inc.</v>
          </cell>
        </row>
        <row r="51">
          <cell r="AL51" t="str">
            <v>North Bay Hydro Distribution Limited</v>
          </cell>
        </row>
        <row r="52">
          <cell r="AL52" t="str">
            <v>Northern Ontario Wires Inc.</v>
          </cell>
        </row>
        <row r="53">
          <cell r="AL53" t="str">
            <v>Oakville Hydro Electricity Distribution Inc.</v>
          </cell>
        </row>
        <row r="54">
          <cell r="AL54" t="str">
            <v>Orangeville Hydro Limited</v>
          </cell>
        </row>
        <row r="55">
          <cell r="AL55" t="str">
            <v>Orillia Power Distribution Corporation</v>
          </cell>
        </row>
        <row r="56">
          <cell r="AL56" t="str">
            <v>Oshawa PUC Networks Inc.</v>
          </cell>
        </row>
        <row r="57">
          <cell r="AL57" t="str">
            <v>Ottawa River Power Corporation</v>
          </cell>
        </row>
        <row r="58">
          <cell r="AL58" t="str">
            <v>Parry Sound Power Corporation</v>
          </cell>
        </row>
        <row r="59">
          <cell r="AL59" t="str">
            <v>Peterborough Distribution Incorporated</v>
          </cell>
        </row>
        <row r="60">
          <cell r="AL60" t="str">
            <v>PowerStream Inc.</v>
          </cell>
        </row>
        <row r="61">
          <cell r="AL61" t="str">
            <v>PUC Distribution Inc.</v>
          </cell>
        </row>
        <row r="62">
          <cell r="AL62" t="str">
            <v>Renfrew Hydro Inc.</v>
          </cell>
        </row>
        <row r="63">
          <cell r="AL63" t="str">
            <v>Rideau St. Lawrence Distribution Inc.</v>
          </cell>
        </row>
        <row r="64">
          <cell r="AL64" t="str">
            <v>Sioux Lookout Hydro Inc.</v>
          </cell>
        </row>
        <row r="65">
          <cell r="AL65" t="str">
            <v>St. Thomas Energy Inc.</v>
          </cell>
        </row>
        <row r="66">
          <cell r="AL66" t="str">
            <v>Thunder Bay Hydro Electricity Distribution Inc.</v>
          </cell>
        </row>
        <row r="67">
          <cell r="AL67" t="str">
            <v>Tillsonburg Hydro Inc.</v>
          </cell>
        </row>
        <row r="68">
          <cell r="AL68" t="str">
            <v>Toronto Hydro-Electric System Limited</v>
          </cell>
        </row>
        <row r="69">
          <cell r="AL69" t="str">
            <v>Veridian Connections Inc.</v>
          </cell>
        </row>
        <row r="70">
          <cell r="AL70" t="str">
            <v>Wasaga Distribution Inc.</v>
          </cell>
        </row>
        <row r="71">
          <cell r="AL71" t="str">
            <v>Waterloo North Hydro Inc.</v>
          </cell>
        </row>
        <row r="72">
          <cell r="AL72" t="str">
            <v>Welland Hydro-Electric System Corp.</v>
          </cell>
        </row>
        <row r="73">
          <cell r="AL73" t="str">
            <v>Wellington North Power Inc.</v>
          </cell>
        </row>
        <row r="74">
          <cell r="AL74" t="str">
            <v>West Coast Huron Energy Inc.</v>
          </cell>
        </row>
        <row r="75">
          <cell r="AL75" t="str">
            <v>Westario Power Inc.</v>
          </cell>
        </row>
        <row r="76">
          <cell r="AL76" t="str">
            <v>Whitby Hydro Electric Corporation</v>
          </cell>
        </row>
        <row r="77">
          <cell r="AL77" t="str">
            <v>Woodstock Hydro Services Inc.</v>
          </cell>
        </row>
        <row r="78">
          <cell r="AL78">
            <v>0</v>
          </cell>
        </row>
      </sheetData>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sheetData sheetId="1"/>
      <sheetData sheetId="2"/>
      <sheetData sheetId="3"/>
      <sheetData sheetId="4"/>
      <sheetData sheetId="5"/>
      <sheetData sheetId="6"/>
      <sheetData sheetId="7"/>
      <sheetData sheetId="8">
        <row r="28">
          <cell r="F28">
            <v>379527.69254730135</v>
          </cell>
          <cell r="G28">
            <v>0</v>
          </cell>
          <cell r="H28">
            <v>-459340.58181708184</v>
          </cell>
          <cell r="I28">
            <v>222113.52645447946</v>
          </cell>
          <cell r="J28">
            <v>111451.75991361635</v>
          </cell>
          <cell r="K28">
            <v>-214914.56307108217</v>
          </cell>
          <cell r="L28">
            <v>3402883.7563169594</v>
          </cell>
          <cell r="M28">
            <v>-277.28862024657542</v>
          </cell>
          <cell r="P28">
            <v>-5838.5306438356165</v>
          </cell>
          <cell r="Q28">
            <v>2211.4012914793784</v>
          </cell>
          <cell r="R28">
            <v>-31693.82899646576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zoomScaleNormal="100" workbookViewId="0">
      <selection activeCell="S8" sqref="S8"/>
    </sheetView>
  </sheetViews>
  <sheetFormatPr defaultRowHeight="15"/>
  <sheetData>
    <row r="1" spans="1:15">
      <c r="A1" s="120"/>
      <c r="B1" s="120"/>
      <c r="C1" s="120"/>
      <c r="D1" s="120"/>
      <c r="E1" s="120"/>
      <c r="F1" s="120"/>
      <c r="G1" s="120"/>
      <c r="H1" s="120"/>
      <c r="I1" s="120"/>
      <c r="J1" s="120"/>
      <c r="K1" s="120"/>
      <c r="L1" s="120"/>
      <c r="M1" s="120"/>
      <c r="N1" s="120"/>
      <c r="O1" s="120"/>
    </row>
    <row r="2" spans="1:15">
      <c r="A2" s="120"/>
      <c r="B2" s="120"/>
      <c r="C2" s="120"/>
      <c r="D2" s="120"/>
      <c r="E2" s="120"/>
      <c r="F2" s="120"/>
      <c r="G2" s="120"/>
      <c r="H2" s="120"/>
      <c r="I2" s="120"/>
      <c r="J2" s="120"/>
      <c r="K2" s="120"/>
      <c r="L2" s="120"/>
      <c r="M2" s="120"/>
      <c r="N2" s="120"/>
      <c r="O2" s="120"/>
    </row>
    <row r="3" spans="1:15">
      <c r="A3" s="72"/>
      <c r="B3" s="72"/>
      <c r="C3" s="72"/>
      <c r="D3" s="72"/>
      <c r="E3" s="72"/>
      <c r="F3" s="72"/>
      <c r="G3" s="72"/>
      <c r="H3" s="72"/>
      <c r="I3" s="72"/>
      <c r="J3" s="72"/>
      <c r="K3" s="72"/>
      <c r="L3" s="72"/>
      <c r="M3" s="72"/>
      <c r="N3" s="72"/>
      <c r="O3" s="120"/>
    </row>
    <row r="4" spans="1:15">
      <c r="A4" s="72"/>
      <c r="B4" s="72"/>
      <c r="C4" s="72"/>
      <c r="D4" s="72"/>
      <c r="E4" s="72"/>
      <c r="F4" s="72"/>
      <c r="G4" s="72"/>
      <c r="H4" s="72"/>
      <c r="I4" s="72"/>
      <c r="J4" s="72"/>
      <c r="K4" s="72"/>
      <c r="L4" s="72"/>
      <c r="M4" s="72"/>
      <c r="N4" s="72"/>
      <c r="O4" s="120"/>
    </row>
    <row r="5" spans="1:15">
      <c r="A5" s="72"/>
      <c r="B5" s="72"/>
      <c r="C5" s="72"/>
      <c r="D5" s="72"/>
      <c r="E5" s="72"/>
      <c r="F5" s="72"/>
      <c r="G5" s="72"/>
      <c r="H5" s="72"/>
      <c r="I5" s="72"/>
      <c r="J5" s="72"/>
      <c r="K5" s="72"/>
      <c r="L5" s="72"/>
      <c r="M5" s="72"/>
      <c r="N5" s="72"/>
      <c r="O5" s="120"/>
    </row>
    <row r="6" spans="1:15">
      <c r="A6" s="72"/>
      <c r="B6" s="72"/>
      <c r="C6" s="72"/>
      <c r="D6" s="72"/>
      <c r="E6" s="72"/>
      <c r="F6" s="72"/>
      <c r="G6" s="72"/>
      <c r="H6" s="72"/>
      <c r="I6" s="72"/>
      <c r="J6" s="72"/>
      <c r="K6" s="72"/>
      <c r="L6" s="72"/>
      <c r="M6" s="72"/>
      <c r="N6" s="72"/>
      <c r="O6" s="120"/>
    </row>
    <row r="7" spans="1:15">
      <c r="A7" s="72"/>
      <c r="B7" s="72"/>
      <c r="C7" s="72"/>
      <c r="D7" s="72"/>
      <c r="E7" s="72"/>
      <c r="F7" s="72"/>
      <c r="G7" s="72"/>
      <c r="H7" s="72"/>
      <c r="I7" s="72"/>
      <c r="J7" s="72"/>
      <c r="K7" s="72"/>
      <c r="L7" s="72"/>
      <c r="M7" s="72"/>
      <c r="N7" s="72"/>
      <c r="O7" s="120"/>
    </row>
    <row r="8" spans="1:15">
      <c r="A8" s="72"/>
      <c r="B8" s="72"/>
      <c r="C8" s="72"/>
      <c r="D8" s="72"/>
      <c r="E8" s="72"/>
      <c r="F8" s="72"/>
      <c r="G8" s="72"/>
      <c r="H8" s="72"/>
      <c r="I8" s="72"/>
      <c r="J8" s="72"/>
      <c r="K8" s="72"/>
      <c r="L8" s="72"/>
      <c r="M8" s="72"/>
      <c r="N8" s="72"/>
      <c r="O8" s="120"/>
    </row>
    <row r="9" spans="1:15">
      <c r="A9" s="72"/>
      <c r="B9" s="72"/>
      <c r="C9" s="72"/>
      <c r="D9" s="72"/>
      <c r="E9" s="72"/>
      <c r="F9" s="72"/>
      <c r="G9" s="72"/>
      <c r="H9" s="72"/>
      <c r="I9" s="72"/>
      <c r="J9" s="72"/>
      <c r="K9" s="72"/>
      <c r="L9" s="72"/>
      <c r="M9" s="72"/>
      <c r="N9" s="72"/>
      <c r="O9" s="120"/>
    </row>
    <row r="10" spans="1:15">
      <c r="A10" s="72"/>
      <c r="B10" s="72"/>
      <c r="C10" s="72"/>
      <c r="D10" s="72"/>
      <c r="E10" s="72"/>
      <c r="F10" s="72"/>
      <c r="G10" s="72"/>
      <c r="H10" s="72"/>
      <c r="I10" s="72"/>
      <c r="J10" s="72"/>
      <c r="K10" s="72"/>
      <c r="L10" s="72"/>
      <c r="M10" s="72"/>
      <c r="N10" s="72"/>
      <c r="O10" s="120"/>
    </row>
    <row r="11" spans="1:15">
      <c r="A11" s="72"/>
      <c r="B11" s="72"/>
      <c r="C11" s="72"/>
      <c r="D11" s="72"/>
      <c r="E11" s="72"/>
      <c r="F11" s="72"/>
      <c r="G11" s="72"/>
      <c r="H11" s="72"/>
      <c r="I11" s="72"/>
      <c r="J11" s="72"/>
      <c r="K11" s="72"/>
      <c r="L11" s="72"/>
      <c r="M11" s="72"/>
      <c r="N11" s="72"/>
      <c r="O11" s="120"/>
    </row>
    <row r="12" spans="1:15">
      <c r="A12" s="72"/>
      <c r="B12" s="72"/>
      <c r="C12" s="72"/>
      <c r="D12" s="72"/>
      <c r="E12" s="72"/>
      <c r="F12" s="72"/>
      <c r="G12" s="72"/>
      <c r="H12" s="72"/>
      <c r="I12" s="72"/>
      <c r="J12" s="72"/>
      <c r="K12" s="72"/>
      <c r="L12" s="72"/>
      <c r="M12" s="72"/>
      <c r="N12" s="72"/>
      <c r="O12" s="120"/>
    </row>
    <row r="13" spans="1:15" ht="15.75" thickBot="1">
      <c r="A13" s="72"/>
      <c r="B13" s="72"/>
      <c r="C13" s="72"/>
      <c r="D13" s="72"/>
      <c r="E13" s="72"/>
      <c r="F13" s="72"/>
      <c r="G13" s="72"/>
      <c r="H13" s="72"/>
      <c r="I13" s="72"/>
      <c r="J13" s="72"/>
      <c r="K13" s="72"/>
      <c r="L13" s="72"/>
      <c r="M13" s="72"/>
      <c r="N13" s="72"/>
      <c r="O13" s="120"/>
    </row>
    <row r="14" spans="1:15" ht="16.5" customHeight="1" thickTop="1" thickBot="1">
      <c r="A14" s="72"/>
      <c r="B14" s="72"/>
      <c r="C14" s="72"/>
      <c r="D14" s="72"/>
      <c r="E14" s="73" t="s">
        <v>38</v>
      </c>
      <c r="F14" s="330" t="s">
        <v>39</v>
      </c>
      <c r="G14" s="331"/>
      <c r="H14" s="331"/>
      <c r="I14" s="331"/>
      <c r="J14" s="331"/>
      <c r="K14" s="331"/>
      <c r="L14" s="332"/>
      <c r="M14" s="72"/>
      <c r="N14" s="72"/>
      <c r="O14" s="120"/>
    </row>
    <row r="15" spans="1:15" ht="15.75" thickBot="1">
      <c r="A15" s="72"/>
      <c r="B15" s="72"/>
      <c r="C15" s="72"/>
      <c r="D15" s="72"/>
      <c r="E15" s="74"/>
      <c r="F15" s="75"/>
      <c r="G15" s="75"/>
      <c r="H15" s="75"/>
      <c r="I15" s="75"/>
      <c r="J15" s="75"/>
      <c r="K15" s="72"/>
      <c r="L15" s="72"/>
      <c r="M15" s="72"/>
      <c r="N15" s="72"/>
      <c r="O15" s="120"/>
    </row>
    <row r="16" spans="1:15" ht="16.5" thickTop="1" thickBot="1">
      <c r="A16" s="72"/>
      <c r="B16" s="72"/>
      <c r="C16" s="72"/>
      <c r="D16" s="72"/>
      <c r="E16" s="76" t="s">
        <v>40</v>
      </c>
      <c r="F16" s="327"/>
      <c r="G16" s="328"/>
      <c r="H16" s="328"/>
      <c r="I16" s="328"/>
      <c r="J16" s="329"/>
      <c r="K16" s="72"/>
      <c r="L16" s="72"/>
      <c r="M16" s="72"/>
      <c r="N16" s="72"/>
      <c r="O16" s="120"/>
    </row>
    <row r="17" spans="1:15" ht="15.75" thickBot="1">
      <c r="A17" s="72"/>
      <c r="B17" s="72"/>
      <c r="C17" s="72"/>
      <c r="D17" s="72"/>
      <c r="E17" s="77"/>
      <c r="F17" s="72"/>
      <c r="G17" s="72"/>
      <c r="H17" s="72"/>
      <c r="I17" s="72"/>
      <c r="J17" s="72"/>
      <c r="K17" s="72"/>
      <c r="L17" s="72"/>
      <c r="M17" s="72"/>
      <c r="N17" s="72"/>
      <c r="O17" s="120"/>
    </row>
    <row r="18" spans="1:15" ht="16.5" thickTop="1" thickBot="1">
      <c r="A18" s="72"/>
      <c r="B18" s="72"/>
      <c r="C18" s="72"/>
      <c r="D18" s="72"/>
      <c r="E18" s="76" t="s">
        <v>41</v>
      </c>
      <c r="F18" s="324" t="s">
        <v>42</v>
      </c>
      <c r="G18" s="325"/>
      <c r="H18" s="325"/>
      <c r="I18" s="325"/>
      <c r="J18" s="326"/>
      <c r="K18" s="72"/>
      <c r="L18" s="72"/>
      <c r="M18" s="72"/>
      <c r="N18" s="72"/>
      <c r="O18" s="120"/>
    </row>
    <row r="19" spans="1:15" ht="15.75" thickBot="1">
      <c r="A19" s="72"/>
      <c r="B19" s="72"/>
      <c r="C19" s="72"/>
      <c r="D19" s="72"/>
      <c r="E19" s="77"/>
      <c r="F19" s="72"/>
      <c r="G19" s="72"/>
      <c r="H19" s="72"/>
      <c r="I19" s="72"/>
      <c r="J19" s="72"/>
      <c r="K19" s="72"/>
      <c r="L19" s="72"/>
      <c r="M19" s="72"/>
      <c r="N19" s="72"/>
      <c r="O19" s="120"/>
    </row>
    <row r="20" spans="1:15" ht="16.5" thickTop="1" thickBot="1">
      <c r="A20" s="72"/>
      <c r="B20" s="72"/>
      <c r="C20" s="72"/>
      <c r="D20" s="72"/>
      <c r="E20" s="76" t="s">
        <v>43</v>
      </c>
      <c r="F20" s="324" t="s">
        <v>44</v>
      </c>
      <c r="G20" s="325"/>
      <c r="H20" s="325"/>
      <c r="I20" s="325"/>
      <c r="J20" s="326"/>
      <c r="K20" s="72"/>
      <c r="L20" s="72"/>
      <c r="M20" s="78"/>
      <c r="N20" s="72"/>
      <c r="O20" s="120"/>
    </row>
    <row r="21" spans="1:15" ht="15.75" thickBot="1">
      <c r="A21" s="72"/>
      <c r="B21" s="72"/>
      <c r="C21" s="72"/>
      <c r="D21" s="72"/>
      <c r="E21" s="79"/>
      <c r="F21" s="75"/>
      <c r="G21" s="75"/>
      <c r="H21" s="75"/>
      <c r="I21" s="75"/>
      <c r="J21" s="75"/>
      <c r="K21" s="72"/>
      <c r="L21" s="72"/>
      <c r="M21" s="72"/>
      <c r="N21" s="72"/>
      <c r="O21" s="120"/>
    </row>
    <row r="22" spans="1:15" ht="16.5" thickTop="1" thickBot="1">
      <c r="A22" s="72"/>
      <c r="B22" s="72"/>
      <c r="C22" s="72"/>
      <c r="D22" s="72"/>
      <c r="E22" s="73" t="s">
        <v>45</v>
      </c>
      <c r="F22" s="324" t="s">
        <v>46</v>
      </c>
      <c r="G22" s="325"/>
      <c r="H22" s="325"/>
      <c r="I22" s="325"/>
      <c r="J22" s="326"/>
      <c r="K22" s="72"/>
      <c r="L22" s="72"/>
      <c r="M22" s="72"/>
      <c r="N22" s="72"/>
      <c r="O22" s="120"/>
    </row>
    <row r="23" spans="1:15" ht="15.75" thickBot="1">
      <c r="A23" s="72"/>
      <c r="B23" s="72"/>
      <c r="C23" s="72"/>
      <c r="D23" s="72"/>
      <c r="E23" s="79"/>
      <c r="F23" s="75"/>
      <c r="G23" s="75"/>
      <c r="H23" s="75"/>
      <c r="I23" s="75"/>
      <c r="J23" s="75"/>
      <c r="K23" s="72"/>
      <c r="L23" s="72"/>
      <c r="M23" s="72"/>
      <c r="N23" s="72"/>
      <c r="O23" s="120"/>
    </row>
    <row r="24" spans="1:15" ht="16.5" thickTop="1" thickBot="1">
      <c r="A24" s="72"/>
      <c r="B24" s="72"/>
      <c r="C24" s="72"/>
      <c r="D24" s="72"/>
      <c r="E24" s="73" t="s">
        <v>47</v>
      </c>
      <c r="F24" s="333" t="s">
        <v>48</v>
      </c>
      <c r="G24" s="334"/>
      <c r="H24" s="334"/>
      <c r="I24" s="334"/>
      <c r="J24" s="335"/>
      <c r="K24" s="72"/>
      <c r="L24" s="72"/>
      <c r="M24" s="72"/>
      <c r="N24" s="72"/>
      <c r="O24" s="120"/>
    </row>
    <row r="25" spans="1:15" ht="15.75" thickBot="1">
      <c r="A25" s="72"/>
      <c r="B25" s="72"/>
      <c r="C25" s="72"/>
      <c r="D25" s="72"/>
      <c r="E25" s="79"/>
      <c r="F25" s="75"/>
      <c r="G25" s="75"/>
      <c r="H25" s="75"/>
      <c r="I25" s="75"/>
      <c r="J25" s="75"/>
      <c r="K25" s="72"/>
      <c r="L25" s="72"/>
      <c r="M25" s="72"/>
      <c r="N25" s="72"/>
      <c r="O25" s="120"/>
    </row>
    <row r="26" spans="1:15" ht="16.5" thickTop="1" thickBot="1">
      <c r="A26" s="72"/>
      <c r="B26" s="72"/>
      <c r="C26" s="72"/>
      <c r="D26" s="72"/>
      <c r="E26" s="73" t="s">
        <v>49</v>
      </c>
      <c r="F26" s="336">
        <v>42125</v>
      </c>
      <c r="G26" s="337"/>
      <c r="H26" s="337"/>
      <c r="I26" s="337"/>
      <c r="J26" s="338"/>
      <c r="K26" s="72"/>
      <c r="L26" s="72"/>
      <c r="M26" s="72"/>
      <c r="N26" s="72"/>
      <c r="O26" s="120"/>
    </row>
    <row r="27" spans="1:15" ht="15.75" thickBot="1">
      <c r="A27" s="72"/>
      <c r="B27" s="72"/>
      <c r="C27" s="72"/>
      <c r="D27" s="72"/>
      <c r="E27" s="72"/>
      <c r="F27" s="72"/>
      <c r="G27" s="72"/>
      <c r="H27" s="72"/>
      <c r="I27" s="72"/>
      <c r="J27" s="72"/>
      <c r="K27" s="72"/>
      <c r="L27" s="72"/>
      <c r="M27" s="72"/>
      <c r="N27" s="72"/>
      <c r="O27" s="120"/>
    </row>
    <row r="28" spans="1:15" ht="29.25" customHeight="1" thickTop="1" thickBot="1">
      <c r="A28" s="72"/>
      <c r="B28" s="72"/>
      <c r="C28" s="72"/>
      <c r="D28" s="72"/>
      <c r="E28" s="80" t="s">
        <v>50</v>
      </c>
      <c r="F28" s="321" t="s">
        <v>51</v>
      </c>
      <c r="G28" s="322"/>
      <c r="H28" s="323"/>
      <c r="I28" s="72"/>
      <c r="J28" s="72"/>
      <c r="K28" s="72"/>
      <c r="L28" s="72"/>
      <c r="M28" s="72"/>
      <c r="N28" s="72"/>
      <c r="O28" s="120"/>
    </row>
    <row r="29" spans="1:15" ht="15.75" thickBot="1">
      <c r="A29" s="72"/>
      <c r="B29" s="72"/>
      <c r="C29" s="72"/>
      <c r="D29" s="72"/>
      <c r="E29" s="72"/>
      <c r="F29" s="72"/>
      <c r="G29" s="72"/>
      <c r="H29" s="72"/>
      <c r="I29" s="72"/>
      <c r="J29" s="72"/>
      <c r="K29" s="72"/>
      <c r="L29" s="72"/>
      <c r="M29" s="72"/>
      <c r="N29" s="72"/>
      <c r="O29" s="120"/>
    </row>
    <row r="30" spans="1:15" ht="35.25" customHeight="1" thickTop="1" thickBot="1">
      <c r="A30" s="319" t="s">
        <v>137</v>
      </c>
      <c r="B30" s="319"/>
      <c r="C30" s="319"/>
      <c r="D30" s="319"/>
      <c r="E30" s="320"/>
      <c r="F30" s="321">
        <v>2014</v>
      </c>
      <c r="G30" s="322"/>
      <c r="H30" s="323"/>
      <c r="I30" s="72"/>
      <c r="J30" s="72"/>
      <c r="K30" s="72"/>
      <c r="L30" s="72"/>
      <c r="M30" s="72"/>
      <c r="N30" s="72"/>
      <c r="O30" s="120"/>
    </row>
    <row r="31" spans="1:15" ht="15.75" thickBot="1">
      <c r="A31" s="72"/>
      <c r="B31" s="72"/>
      <c r="C31" s="72"/>
      <c r="D31" s="72"/>
      <c r="E31" s="72"/>
      <c r="F31" s="72"/>
      <c r="G31" s="72"/>
      <c r="H31" s="72"/>
      <c r="I31" s="72"/>
      <c r="J31" s="72"/>
      <c r="K31" s="72"/>
      <c r="L31" s="72"/>
      <c r="M31" s="72"/>
      <c r="N31" s="72"/>
      <c r="O31" s="120"/>
    </row>
    <row r="32" spans="1:15" ht="33" customHeight="1" thickTop="1" thickBot="1">
      <c r="A32" s="319" t="s">
        <v>138</v>
      </c>
      <c r="B32" s="319"/>
      <c r="C32" s="319"/>
      <c r="D32" s="319"/>
      <c r="E32" s="320"/>
      <c r="F32" s="321">
        <v>2011</v>
      </c>
      <c r="G32" s="322"/>
      <c r="H32" s="323"/>
      <c r="I32" s="72"/>
      <c r="J32" s="72"/>
      <c r="K32" s="72"/>
      <c r="L32" s="72"/>
      <c r="M32" s="72"/>
      <c r="N32" s="72"/>
      <c r="O32" s="120"/>
    </row>
    <row r="33" spans="1:15">
      <c r="A33" s="120"/>
      <c r="B33" s="120"/>
      <c r="C33" s="120"/>
      <c r="D33" s="120"/>
      <c r="E33" s="120"/>
      <c r="F33" s="120"/>
      <c r="G33" s="120"/>
      <c r="H33" s="120"/>
      <c r="I33" s="120"/>
      <c r="J33" s="120"/>
      <c r="K33" s="120"/>
      <c r="L33" s="120"/>
      <c r="M33" s="120"/>
      <c r="N33" s="120"/>
      <c r="O33" s="120"/>
    </row>
    <row r="34" spans="1:15">
      <c r="A34" s="120"/>
      <c r="B34" s="120"/>
      <c r="C34" s="120"/>
      <c r="D34" s="120"/>
      <c r="E34" s="120"/>
      <c r="F34" s="120"/>
      <c r="G34" s="120"/>
      <c r="H34" s="120"/>
      <c r="I34" s="120"/>
      <c r="J34" s="120"/>
      <c r="K34" s="120"/>
      <c r="L34" s="120"/>
      <c r="M34" s="120"/>
      <c r="N34" s="120"/>
      <c r="O34" s="120"/>
    </row>
    <row r="35" spans="1:15">
      <c r="A35" s="120"/>
      <c r="B35" s="120"/>
      <c r="C35" s="120"/>
      <c r="D35" s="120"/>
      <c r="E35" s="120"/>
      <c r="F35" s="120"/>
      <c r="G35" s="120"/>
      <c r="H35" s="120"/>
      <c r="I35" s="120"/>
      <c r="J35" s="120"/>
      <c r="K35" s="120"/>
      <c r="L35" s="120"/>
      <c r="M35" s="120"/>
      <c r="N35" s="120"/>
      <c r="O35" s="120"/>
    </row>
    <row r="36" spans="1:15">
      <c r="A36" s="120"/>
      <c r="B36" s="120"/>
      <c r="C36" s="120"/>
      <c r="D36" s="120"/>
      <c r="E36" s="120"/>
      <c r="F36" s="120"/>
      <c r="G36" s="120"/>
      <c r="H36" s="120"/>
      <c r="I36" s="120"/>
      <c r="J36" s="120"/>
      <c r="K36" s="120"/>
      <c r="L36" s="120"/>
      <c r="M36" s="120"/>
      <c r="N36" s="120"/>
      <c r="O36" s="120"/>
    </row>
    <row r="37" spans="1:15">
      <c r="A37" s="120"/>
      <c r="B37" s="120"/>
      <c r="C37" s="120"/>
      <c r="D37" s="120"/>
      <c r="E37" s="120"/>
      <c r="F37" s="120"/>
      <c r="G37" s="120"/>
      <c r="H37" s="120"/>
      <c r="I37" s="120"/>
      <c r="J37" s="120"/>
      <c r="K37" s="120"/>
      <c r="L37" s="120"/>
      <c r="M37" s="120"/>
      <c r="N37" s="120"/>
      <c r="O37" s="120"/>
    </row>
    <row r="38" spans="1:15">
      <c r="A38" s="120"/>
      <c r="B38" s="120"/>
      <c r="C38" s="120"/>
      <c r="D38" s="120"/>
      <c r="E38" s="120"/>
      <c r="F38" s="120"/>
      <c r="G38" s="120"/>
      <c r="H38" s="120"/>
      <c r="I38" s="120"/>
      <c r="J38" s="120"/>
      <c r="K38" s="120"/>
      <c r="L38" s="120"/>
      <c r="M38" s="120"/>
      <c r="N38" s="120"/>
      <c r="O38" s="120"/>
    </row>
    <row r="39" spans="1:15">
      <c r="A39" s="120"/>
      <c r="B39" s="120"/>
      <c r="C39" s="120"/>
      <c r="D39" s="120"/>
      <c r="E39" s="120"/>
      <c r="F39" s="120"/>
      <c r="G39" s="120"/>
      <c r="H39" s="120"/>
      <c r="I39" s="120"/>
      <c r="J39" s="120"/>
      <c r="K39" s="120"/>
      <c r="L39" s="120"/>
      <c r="M39" s="120"/>
      <c r="N39" s="120"/>
      <c r="O39" s="120"/>
    </row>
    <row r="40" spans="1:15">
      <c r="A40" s="120"/>
      <c r="B40" s="120"/>
      <c r="C40" s="120"/>
      <c r="D40" s="120"/>
      <c r="E40" s="120"/>
      <c r="F40" s="120"/>
      <c r="G40" s="120"/>
      <c r="H40" s="120"/>
      <c r="I40" s="120"/>
      <c r="J40" s="120"/>
      <c r="K40" s="120"/>
      <c r="L40" s="120"/>
      <c r="M40" s="120"/>
      <c r="N40" s="120"/>
      <c r="O40" s="120"/>
    </row>
    <row r="41" spans="1:15">
      <c r="A41" s="120"/>
      <c r="B41" s="120"/>
      <c r="C41" s="120"/>
      <c r="D41" s="120"/>
      <c r="E41" s="120"/>
      <c r="F41" s="120"/>
      <c r="G41" s="120"/>
      <c r="H41" s="120"/>
      <c r="I41" s="120"/>
      <c r="J41" s="120"/>
      <c r="K41" s="120"/>
      <c r="L41" s="120"/>
      <c r="M41" s="120"/>
      <c r="N41" s="120"/>
      <c r="O41" s="120"/>
    </row>
    <row r="42" spans="1:15">
      <c r="A42" s="120"/>
      <c r="B42" s="120"/>
      <c r="C42" s="120"/>
      <c r="D42" s="120"/>
      <c r="E42" s="120"/>
      <c r="F42" s="120"/>
      <c r="G42" s="120"/>
      <c r="H42" s="120"/>
      <c r="I42" s="120"/>
      <c r="J42" s="120"/>
      <c r="K42" s="120"/>
      <c r="L42" s="120"/>
      <c r="M42" s="120"/>
      <c r="N42" s="120"/>
      <c r="O42" s="120"/>
    </row>
    <row r="43" spans="1:15">
      <c r="A43" s="120"/>
      <c r="B43" s="120"/>
      <c r="C43" s="120"/>
      <c r="D43" s="120"/>
      <c r="E43" s="120"/>
      <c r="F43" s="120"/>
      <c r="G43" s="120"/>
      <c r="H43" s="120"/>
      <c r="I43" s="120"/>
      <c r="J43" s="120"/>
      <c r="K43" s="120"/>
      <c r="L43" s="120"/>
      <c r="M43" s="120"/>
      <c r="N43" s="120"/>
      <c r="O43" s="120"/>
    </row>
  </sheetData>
  <mergeCells count="12">
    <mergeCell ref="F14:L14"/>
    <mergeCell ref="F24:J24"/>
    <mergeCell ref="F28:H28"/>
    <mergeCell ref="A30:E30"/>
    <mergeCell ref="F30:H30"/>
    <mergeCell ref="F26:J26"/>
    <mergeCell ref="A32:E32"/>
    <mergeCell ref="F32:H32"/>
    <mergeCell ref="F22:J22"/>
    <mergeCell ref="F16:J16"/>
    <mergeCell ref="F18:J18"/>
    <mergeCell ref="F20:J20"/>
  </mergeCells>
  <dataValidations disablePrompts="1" count="4">
    <dataValidation type="list" errorTitle="Selection Needed" error="Please select an option from the drop-down list." prompt="Use the following format eg: January 1, 2013" sqref="F30:H30 F32:H32">
      <formula1>"2008, 2009, 2010, 2011, 2012, 2013, 2014"</formula1>
    </dataValidation>
    <dataValidation type="list" showErrorMessage="1" errorTitle="Selection Needed" error="Please select an option from the drop-down list." prompt="Use the following format eg: January 1, 2013" sqref="F28:H28">
      <formula1>"Price Cap IR, Annual IR Index"</formula1>
    </dataValidation>
    <dataValidation allowBlank="1" showInputMessage="1" showErrorMessage="1" prompt="First and last name, title" sqref="F20:J20"/>
    <dataValidation type="list" allowBlank="1" showInputMessage="1" showErrorMessage="1" sqref="F14:L14">
      <formula1>LDCNAMES</formula1>
    </dataValidation>
  </dataValidations>
  <pageMargins left="0.7" right="0.7" top="1.25" bottom="0.75" header="0.7" footer="0.3"/>
  <pageSetup scale="75" orientation="portrait" r:id="rId1"/>
  <headerFooter>
    <oddHeader>&amp;CKingston Hydro
2015 IRM Application EB-2014-0088
Proposed Calculation of Group 1 Deferral and Variance Rate Riders
&amp;RTab 3 Attachment F</oddHead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sheetViews>
  <sheetFormatPr defaultRowHeight="15"/>
  <cols>
    <col min="1" max="1" width="12" customWidth="1"/>
    <col min="2" max="2" width="13.85546875" customWidth="1"/>
    <col min="3" max="3" width="14" customWidth="1"/>
    <col min="4" max="4" width="13.42578125" customWidth="1"/>
    <col min="5" max="5" width="12" customWidth="1"/>
    <col min="6" max="6" width="14" customWidth="1"/>
    <col min="7" max="7" width="12" customWidth="1"/>
    <col min="8" max="8" width="16.28515625" customWidth="1"/>
    <col min="9" max="9" width="16.5703125" customWidth="1"/>
  </cols>
  <sheetData>
    <row r="1" spans="1:9" s="2" customFormat="1">
      <c r="A1" s="120"/>
      <c r="B1" s="120"/>
      <c r="C1" s="120"/>
      <c r="D1" s="120"/>
      <c r="E1" s="120"/>
      <c r="F1" s="120"/>
      <c r="G1" s="120"/>
      <c r="H1" s="120"/>
      <c r="I1" s="120"/>
    </row>
    <row r="2" spans="1:9" s="2" customFormat="1">
      <c r="A2" s="120"/>
      <c r="B2" s="120"/>
      <c r="C2" s="120"/>
      <c r="D2" s="120"/>
      <c r="E2" s="120"/>
      <c r="F2" s="120"/>
      <c r="G2" s="120"/>
      <c r="H2" s="120"/>
      <c r="I2" s="120"/>
    </row>
    <row r="3" spans="1:9" ht="18.75">
      <c r="A3" s="175" t="s">
        <v>70</v>
      </c>
      <c r="B3" s="143"/>
      <c r="C3" s="143"/>
      <c r="D3" s="143"/>
      <c r="E3" s="143"/>
      <c r="F3" s="143"/>
      <c r="G3" s="143"/>
      <c r="H3" s="143"/>
      <c r="I3" s="143"/>
    </row>
    <row r="4" spans="1:9" s="2" customFormat="1" ht="18.75">
      <c r="A4" s="175"/>
      <c r="B4" s="143"/>
      <c r="C4" s="143"/>
      <c r="D4" s="143"/>
      <c r="E4" s="143"/>
      <c r="F4" s="143"/>
      <c r="G4" s="143"/>
      <c r="H4" s="143"/>
      <c r="I4" s="143"/>
    </row>
    <row r="5" spans="1:9" ht="30" customHeight="1">
      <c r="A5" s="339" t="s">
        <v>71</v>
      </c>
      <c r="B5" s="340"/>
      <c r="C5" s="340"/>
      <c r="D5" s="340"/>
      <c r="E5" s="340"/>
      <c r="F5" s="340"/>
      <c r="G5" s="340"/>
      <c r="H5" s="340"/>
      <c r="I5" s="340"/>
    </row>
    <row r="6" spans="1:9" ht="30.75" customHeight="1" thickBot="1">
      <c r="A6" s="341" t="s">
        <v>72</v>
      </c>
      <c r="B6" s="341"/>
      <c r="C6" s="341"/>
      <c r="D6" s="341"/>
      <c r="E6" s="341"/>
      <c r="F6" s="341"/>
      <c r="G6" s="341"/>
      <c r="H6" s="341"/>
      <c r="I6" s="341"/>
    </row>
    <row r="7" spans="1:9">
      <c r="A7" s="144"/>
      <c r="B7" s="157">
        <v>1580</v>
      </c>
      <c r="C7" s="145">
        <v>1584</v>
      </c>
      <c r="D7" s="145">
        <v>1586</v>
      </c>
      <c r="E7" s="145">
        <v>1588</v>
      </c>
      <c r="F7" s="145">
        <v>1589</v>
      </c>
      <c r="G7" s="145">
        <v>1590</v>
      </c>
      <c r="H7" s="145">
        <v>1595</v>
      </c>
      <c r="I7" s="146">
        <v>1568</v>
      </c>
    </row>
    <row r="8" spans="1:9" ht="90.75" thickBot="1">
      <c r="A8" s="147"/>
      <c r="B8" s="158" t="s">
        <v>74</v>
      </c>
      <c r="C8" s="148" t="s">
        <v>75</v>
      </c>
      <c r="D8" s="148" t="s">
        <v>76</v>
      </c>
      <c r="E8" s="148" t="s">
        <v>77</v>
      </c>
      <c r="F8" s="148" t="s">
        <v>78</v>
      </c>
      <c r="G8" s="148" t="s">
        <v>90</v>
      </c>
      <c r="H8" s="148" t="s">
        <v>79</v>
      </c>
      <c r="I8" s="149" t="s">
        <v>88</v>
      </c>
    </row>
    <row r="9" spans="1:9" ht="45">
      <c r="A9" s="150" t="s">
        <v>87</v>
      </c>
      <c r="B9" s="159" t="s">
        <v>80</v>
      </c>
      <c r="C9" s="151" t="s">
        <v>80</v>
      </c>
      <c r="D9" s="151" t="s">
        <v>80</v>
      </c>
      <c r="E9" s="151" t="s">
        <v>81</v>
      </c>
      <c r="F9" s="151" t="s">
        <v>82</v>
      </c>
      <c r="G9" s="151" t="s">
        <v>80</v>
      </c>
      <c r="H9" s="151" t="s">
        <v>80</v>
      </c>
      <c r="I9" s="152" t="s">
        <v>91</v>
      </c>
    </row>
    <row r="10" spans="1:9" ht="45">
      <c r="A10" s="153" t="s">
        <v>83</v>
      </c>
      <c r="B10" s="160" t="s">
        <v>80</v>
      </c>
      <c r="C10" s="154" t="s">
        <v>80</v>
      </c>
      <c r="D10" s="154" t="s">
        <v>80</v>
      </c>
      <c r="E10" s="154" t="s">
        <v>81</v>
      </c>
      <c r="F10" s="154" t="s">
        <v>80</v>
      </c>
      <c r="G10" s="154" t="s">
        <v>80</v>
      </c>
      <c r="H10" s="154" t="s">
        <v>80</v>
      </c>
      <c r="I10" s="152" t="s">
        <v>91</v>
      </c>
    </row>
    <row r="11" spans="1:9" ht="30">
      <c r="A11" s="153" t="s">
        <v>84</v>
      </c>
      <c r="B11" s="160" t="s">
        <v>82</v>
      </c>
      <c r="C11" s="154" t="s">
        <v>80</v>
      </c>
      <c r="D11" s="154" t="s">
        <v>80</v>
      </c>
      <c r="E11" s="154" t="s">
        <v>82</v>
      </c>
      <c r="F11" s="154" t="s">
        <v>85</v>
      </c>
      <c r="G11" s="154" t="s">
        <v>80</v>
      </c>
      <c r="H11" s="154" t="s">
        <v>80</v>
      </c>
      <c r="I11" s="152" t="s">
        <v>81</v>
      </c>
    </row>
    <row r="12" spans="1:9" ht="30.75" thickBot="1">
      <c r="A12" s="147" t="s">
        <v>86</v>
      </c>
      <c r="B12" s="161" t="s">
        <v>80</v>
      </c>
      <c r="C12" s="156" t="s">
        <v>80</v>
      </c>
      <c r="D12" s="156" t="s">
        <v>80</v>
      </c>
      <c r="E12" s="156" t="s">
        <v>80</v>
      </c>
      <c r="F12" s="156" t="s">
        <v>82</v>
      </c>
      <c r="G12" s="156" t="s">
        <v>80</v>
      </c>
      <c r="H12" s="156" t="s">
        <v>80</v>
      </c>
      <c r="I12" s="162" t="s">
        <v>81</v>
      </c>
    </row>
    <row r="13" spans="1:9">
      <c r="A13" s="120"/>
      <c r="B13" s="120"/>
      <c r="C13" s="120"/>
      <c r="D13" s="120"/>
      <c r="E13" s="120"/>
      <c r="F13" s="120"/>
      <c r="G13" s="120"/>
      <c r="H13" s="120"/>
      <c r="I13" s="120"/>
    </row>
    <row r="14" spans="1:9">
      <c r="A14" s="342" t="s">
        <v>89</v>
      </c>
      <c r="B14" s="342"/>
      <c r="C14" s="342"/>
      <c r="D14" s="342"/>
      <c r="E14" s="342"/>
      <c r="F14" s="342"/>
      <c r="G14" s="342"/>
      <c r="H14" s="342"/>
      <c r="I14" s="342"/>
    </row>
    <row r="15" spans="1:9">
      <c r="A15" s="120"/>
      <c r="B15" s="120"/>
      <c r="C15" s="120"/>
      <c r="D15" s="120"/>
      <c r="E15" s="120"/>
      <c r="F15" s="120"/>
      <c r="G15" s="120"/>
      <c r="H15" s="120"/>
      <c r="I15" s="120"/>
    </row>
    <row r="16" spans="1:9">
      <c r="A16" s="120"/>
      <c r="B16" s="120"/>
      <c r="C16" s="120"/>
      <c r="D16" s="120"/>
      <c r="E16" s="120"/>
      <c r="F16" s="120"/>
      <c r="G16" s="120"/>
      <c r="H16" s="120"/>
      <c r="I16" s="120"/>
    </row>
    <row r="17" spans="1:9">
      <c r="A17" s="120"/>
      <c r="B17" s="120"/>
      <c r="C17" s="120"/>
      <c r="D17" s="120"/>
      <c r="E17" s="120"/>
      <c r="F17" s="120"/>
      <c r="G17" s="120"/>
      <c r="H17" s="120"/>
      <c r="I17" s="120"/>
    </row>
  </sheetData>
  <mergeCells count="3">
    <mergeCell ref="A5:I5"/>
    <mergeCell ref="A6:I6"/>
    <mergeCell ref="A14:I14"/>
  </mergeCells>
  <pageMargins left="0.7" right="0.7" top="1.25" bottom="0.75" header="0.7" footer="0.3"/>
  <pageSetup scale="80" orientation="landscape" r:id="rId1"/>
  <headerFooter>
    <oddHeader xml:space="preserve">&amp;LProposed DVA Calculations&amp;CKingston Hydro
2015 IRM Application EB-2014-0088
</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heetViews>
  <sheetFormatPr defaultRowHeight="15"/>
  <cols>
    <col min="1" max="1" width="11.7109375" customWidth="1"/>
    <col min="2" max="2" width="25.85546875" customWidth="1"/>
    <col min="3" max="5" width="30.7109375" customWidth="1"/>
    <col min="6" max="6" width="25.7109375" customWidth="1"/>
  </cols>
  <sheetData>
    <row r="1" spans="1:7" ht="18.75">
      <c r="A1" s="168" t="s">
        <v>92</v>
      </c>
      <c r="B1" s="165"/>
      <c r="C1" s="166"/>
      <c r="D1" s="166"/>
      <c r="E1" s="166"/>
      <c r="F1" s="166"/>
      <c r="G1" s="120"/>
    </row>
    <row r="2" spans="1:7" s="2" customFormat="1" ht="19.5" thickBot="1">
      <c r="A2" s="168"/>
      <c r="B2" s="165"/>
      <c r="C2" s="166"/>
      <c r="D2" s="166"/>
      <c r="E2" s="166"/>
      <c r="F2" s="166"/>
      <c r="G2" s="120"/>
    </row>
    <row r="3" spans="1:7">
      <c r="A3" s="347" t="s">
        <v>93</v>
      </c>
      <c r="B3" s="348"/>
      <c r="C3" s="349" t="s">
        <v>113</v>
      </c>
      <c r="D3" s="349" t="s">
        <v>114</v>
      </c>
      <c r="E3" s="349" t="s">
        <v>94</v>
      </c>
      <c r="F3" s="343" t="s">
        <v>95</v>
      </c>
      <c r="G3" s="120"/>
    </row>
    <row r="4" spans="1:7">
      <c r="A4" s="169" t="s">
        <v>96</v>
      </c>
      <c r="B4" s="164" t="s">
        <v>97</v>
      </c>
      <c r="C4" s="350"/>
      <c r="D4" s="350"/>
      <c r="E4" s="350"/>
      <c r="F4" s="344"/>
      <c r="G4" s="120"/>
    </row>
    <row r="5" spans="1:7" ht="60">
      <c r="A5" s="170">
        <v>1551</v>
      </c>
      <c r="B5" s="163" t="s">
        <v>73</v>
      </c>
      <c r="C5" s="163" t="s">
        <v>112</v>
      </c>
      <c r="D5" s="163" t="s">
        <v>112</v>
      </c>
      <c r="E5" s="154" t="s">
        <v>116</v>
      </c>
      <c r="F5" s="171" t="s">
        <v>100</v>
      </c>
      <c r="G5" s="120"/>
    </row>
    <row r="6" spans="1:7" ht="45">
      <c r="A6" s="170">
        <v>1568</v>
      </c>
      <c r="B6" s="163" t="s">
        <v>98</v>
      </c>
      <c r="C6" s="163" t="s">
        <v>99</v>
      </c>
      <c r="D6" s="163" t="s">
        <v>99</v>
      </c>
      <c r="E6" s="154" t="s">
        <v>105</v>
      </c>
      <c r="F6" s="171" t="s">
        <v>100</v>
      </c>
      <c r="G6" s="120"/>
    </row>
    <row r="7" spans="1:7" ht="60">
      <c r="A7" s="170">
        <v>1580</v>
      </c>
      <c r="B7" s="163" t="s">
        <v>74</v>
      </c>
      <c r="C7" s="154" t="s">
        <v>115</v>
      </c>
      <c r="D7" s="281" t="s">
        <v>110</v>
      </c>
      <c r="E7" s="281" t="s">
        <v>106</v>
      </c>
      <c r="F7" s="155" t="s">
        <v>101</v>
      </c>
      <c r="G7" s="120"/>
    </row>
    <row r="8" spans="1:7" ht="45">
      <c r="A8" s="170">
        <v>1584</v>
      </c>
      <c r="B8" s="163" t="s">
        <v>75</v>
      </c>
      <c r="C8" s="154" t="s">
        <v>115</v>
      </c>
      <c r="D8" s="154" t="s">
        <v>107</v>
      </c>
      <c r="E8" s="154" t="s">
        <v>105</v>
      </c>
      <c r="F8" s="155" t="s">
        <v>100</v>
      </c>
      <c r="G8" s="120"/>
    </row>
    <row r="9" spans="1:7" ht="45">
      <c r="A9" s="170">
        <v>1586</v>
      </c>
      <c r="B9" s="163" t="s">
        <v>76</v>
      </c>
      <c r="C9" s="154" t="s">
        <v>115</v>
      </c>
      <c r="D9" s="154" t="s">
        <v>107</v>
      </c>
      <c r="E9" s="154" t="s">
        <v>105</v>
      </c>
      <c r="F9" s="171" t="s">
        <v>100</v>
      </c>
      <c r="G9" s="120"/>
    </row>
    <row r="10" spans="1:7" ht="60">
      <c r="A10" s="170">
        <v>1588</v>
      </c>
      <c r="B10" s="163" t="s">
        <v>77</v>
      </c>
      <c r="C10" s="154" t="s">
        <v>115</v>
      </c>
      <c r="D10" s="281" t="s">
        <v>110</v>
      </c>
      <c r="E10" s="281" t="s">
        <v>117</v>
      </c>
      <c r="F10" s="155" t="s">
        <v>101</v>
      </c>
      <c r="G10" s="120"/>
    </row>
    <row r="11" spans="1:7" ht="75">
      <c r="A11" s="170">
        <v>1589</v>
      </c>
      <c r="B11" s="163" t="s">
        <v>78</v>
      </c>
      <c r="C11" s="163" t="s">
        <v>108</v>
      </c>
      <c r="D11" s="282" t="s">
        <v>111</v>
      </c>
      <c r="E11" s="281" t="s">
        <v>118</v>
      </c>
      <c r="F11" s="155" t="s">
        <v>102</v>
      </c>
      <c r="G11" s="120"/>
    </row>
    <row r="12" spans="1:7" s="2" customFormat="1" ht="75">
      <c r="A12" s="170">
        <v>1590</v>
      </c>
      <c r="B12" s="163" t="s">
        <v>104</v>
      </c>
      <c r="C12" s="154" t="s">
        <v>109</v>
      </c>
      <c r="D12" s="154" t="s">
        <v>109</v>
      </c>
      <c r="E12" s="154" t="s">
        <v>105</v>
      </c>
      <c r="F12" s="171" t="s">
        <v>100</v>
      </c>
      <c r="G12" s="120"/>
    </row>
    <row r="13" spans="1:7" ht="75.75" thickBot="1">
      <c r="A13" s="172">
        <v>1595</v>
      </c>
      <c r="B13" s="173" t="s">
        <v>79</v>
      </c>
      <c r="C13" s="156" t="s">
        <v>109</v>
      </c>
      <c r="D13" s="156" t="s">
        <v>109</v>
      </c>
      <c r="E13" s="156" t="s">
        <v>105</v>
      </c>
      <c r="F13" s="174" t="s">
        <v>100</v>
      </c>
      <c r="G13" s="120"/>
    </row>
    <row r="14" spans="1:7">
      <c r="A14" s="167"/>
      <c r="B14" s="167"/>
      <c r="C14" s="167"/>
      <c r="D14" s="167"/>
      <c r="E14" s="167"/>
      <c r="F14" s="167"/>
      <c r="G14" s="120"/>
    </row>
    <row r="15" spans="1:7" ht="30" customHeight="1">
      <c r="A15" s="345" t="s">
        <v>103</v>
      </c>
      <c r="B15" s="346"/>
      <c r="C15" s="346"/>
      <c r="D15" s="346"/>
      <c r="E15" s="346"/>
      <c r="F15" s="283"/>
      <c r="G15" s="120"/>
    </row>
    <row r="16" spans="1:7">
      <c r="A16" s="120"/>
      <c r="B16" s="120"/>
      <c r="C16" s="120"/>
      <c r="D16" s="120"/>
      <c r="E16" s="120"/>
      <c r="F16" s="120"/>
      <c r="G16" s="120"/>
    </row>
    <row r="17" spans="3:3">
      <c r="C17" s="2"/>
    </row>
  </sheetData>
  <mergeCells count="6">
    <mergeCell ref="F3:F4"/>
    <mergeCell ref="A15:E15"/>
    <mergeCell ref="A3:B3"/>
    <mergeCell ref="C3:C4"/>
    <mergeCell ref="D3:D4"/>
    <mergeCell ref="E3:E4"/>
  </mergeCells>
  <pageMargins left="0.7" right="0.7" top="1.25" bottom="0.75" header="0.7" footer="0.3"/>
  <pageSetup scale="70" orientation="landscape" r:id="rId1"/>
  <headerFooter>
    <oddHeader>&amp;LProposed DVA Calculations
&amp;CKingston Hydro
2015 IRM Application EB-2014-0088</oddHead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92"/>
  <sheetViews>
    <sheetView zoomScaleNormal="100" workbookViewId="0"/>
  </sheetViews>
  <sheetFormatPr defaultRowHeight="15"/>
  <cols>
    <col min="1" max="1" width="48.42578125" style="2" bestFit="1" customWidth="1"/>
    <col min="2" max="2" width="20.140625" style="2" customWidth="1"/>
    <col min="3" max="5" width="20.7109375" style="2" customWidth="1"/>
    <col min="6" max="6" width="19" style="2" customWidth="1"/>
    <col min="7" max="7" width="0.85546875" style="2" customWidth="1"/>
    <col min="8" max="11" width="18.7109375" style="2" customWidth="1"/>
    <col min="12" max="16384" width="9.140625" style="2"/>
  </cols>
  <sheetData>
    <row r="1" spans="1:11" ht="16.5" customHeight="1" thickBot="1">
      <c r="A1" s="176" t="s">
        <v>30</v>
      </c>
      <c r="B1" s="40"/>
      <c r="C1" s="46"/>
      <c r="D1" s="185"/>
      <c r="E1" s="86"/>
      <c r="F1" s="86"/>
      <c r="G1" s="284"/>
      <c r="H1" s="86"/>
      <c r="I1" s="86"/>
      <c r="J1" s="86"/>
      <c r="K1" s="285"/>
    </row>
    <row r="2" spans="1:11" ht="16.5" customHeight="1" thickBot="1">
      <c r="A2" s="178"/>
      <c r="B2" s="179"/>
      <c r="C2" s="177"/>
      <c r="D2" s="186"/>
      <c r="E2" s="187"/>
      <c r="F2" s="187"/>
      <c r="G2" s="187"/>
      <c r="H2" s="183"/>
      <c r="I2" s="183"/>
      <c r="J2" s="183"/>
      <c r="K2" s="134"/>
    </row>
    <row r="3" spans="1:11" ht="57" customHeight="1">
      <c r="A3" s="286" t="s">
        <v>2</v>
      </c>
      <c r="B3" s="41" t="s">
        <v>3</v>
      </c>
      <c r="C3" s="188" t="s">
        <v>4</v>
      </c>
      <c r="D3" s="189" t="s">
        <v>5</v>
      </c>
      <c r="E3" s="181" t="s">
        <v>0</v>
      </c>
      <c r="F3" s="181" t="s">
        <v>1</v>
      </c>
      <c r="G3" s="180"/>
      <c r="H3" s="182" t="s">
        <v>69</v>
      </c>
      <c r="I3" s="183" t="s">
        <v>59</v>
      </c>
      <c r="J3" s="184" t="s">
        <v>60</v>
      </c>
      <c r="K3" s="190" t="s">
        <v>61</v>
      </c>
    </row>
    <row r="4" spans="1:11" ht="15.75" thickBot="1">
      <c r="A4" s="287" t="s">
        <v>6</v>
      </c>
      <c r="B4" s="8" t="s">
        <v>7</v>
      </c>
      <c r="C4" s="9">
        <v>194606362</v>
      </c>
      <c r="D4" s="9"/>
      <c r="E4" s="9">
        <v>20046075</v>
      </c>
      <c r="F4" s="10">
        <v>0</v>
      </c>
      <c r="G4" s="25"/>
      <c r="H4" s="124">
        <v>-1.9812060751536336</v>
      </c>
      <c r="I4" s="124">
        <v>0.42199999999999999</v>
      </c>
      <c r="J4" s="124">
        <v>0.8992</v>
      </c>
      <c r="K4" s="111">
        <v>0.56999999999999995</v>
      </c>
    </row>
    <row r="5" spans="1:11" ht="15.75" thickBot="1">
      <c r="A5" s="287" t="s">
        <v>8</v>
      </c>
      <c r="B5" s="11" t="s">
        <v>7</v>
      </c>
      <c r="C5" s="12">
        <v>93096784</v>
      </c>
      <c r="D5" s="12"/>
      <c r="E5" s="12">
        <v>19270681</v>
      </c>
      <c r="F5" s="13">
        <v>0</v>
      </c>
      <c r="G5" s="26"/>
      <c r="H5" s="125">
        <v>0.19422094426658301</v>
      </c>
      <c r="I5" s="125">
        <v>0.1303</v>
      </c>
      <c r="J5" s="125">
        <v>0.14460000000000001</v>
      </c>
      <c r="K5" s="103">
        <v>0.1744</v>
      </c>
    </row>
    <row r="6" spans="1:11" ht="30.75" thickBot="1">
      <c r="A6" s="288" t="s">
        <v>66</v>
      </c>
      <c r="B6" s="11" t="s">
        <v>10</v>
      </c>
      <c r="C6" s="12">
        <v>4737981.0149999997</v>
      </c>
      <c r="D6" s="12">
        <v>8457.5555999999997</v>
      </c>
      <c r="E6" s="12">
        <v>4737981.0149999997</v>
      </c>
      <c r="F6" s="13">
        <f>D6/C6*E6</f>
        <v>8457.5555999999997</v>
      </c>
      <c r="G6" s="27"/>
      <c r="H6" s="128"/>
      <c r="I6" s="128"/>
      <c r="J6" s="128"/>
      <c r="K6" s="130"/>
    </row>
    <row r="7" spans="1:11" ht="15.75" thickBot="1">
      <c r="A7" s="287" t="s">
        <v>67</v>
      </c>
      <c r="B7" s="11" t="s">
        <v>10</v>
      </c>
      <c r="C7" s="12">
        <f>C19-C6</f>
        <v>254872780.98500001</v>
      </c>
      <c r="D7" s="12">
        <f>D19-D6</f>
        <v>693401.44440000004</v>
      </c>
      <c r="E7" s="12">
        <f>E19-E6</f>
        <v>173082080.98500001</v>
      </c>
      <c r="F7" s="13">
        <f>F19-F6</f>
        <v>472279.87582920241</v>
      </c>
      <c r="G7" s="27"/>
      <c r="H7" s="128"/>
      <c r="I7" s="128"/>
      <c r="J7" s="128"/>
      <c r="K7" s="130"/>
    </row>
    <row r="8" spans="1:11" ht="15.75" thickBot="1">
      <c r="A8" s="287" t="s">
        <v>54</v>
      </c>
      <c r="B8" s="11" t="s">
        <v>10</v>
      </c>
      <c r="C8" s="12">
        <v>152017673</v>
      </c>
      <c r="D8" s="12">
        <v>297737</v>
      </c>
      <c r="E8" s="12">
        <v>148002869</v>
      </c>
      <c r="F8" s="13">
        <f>D8/C8*E8</f>
        <v>289873.73203280783</v>
      </c>
      <c r="G8" s="27"/>
      <c r="H8" s="125">
        <v>0.80703263350541277</v>
      </c>
      <c r="I8" s="125">
        <v>0.1502</v>
      </c>
      <c r="J8" s="125">
        <v>-4.6399999999999997E-2</v>
      </c>
      <c r="K8" s="103">
        <v>3.3700000000000001E-2</v>
      </c>
    </row>
    <row r="9" spans="1:11" ht="15.75" thickBot="1">
      <c r="A9" s="287" t="s">
        <v>11</v>
      </c>
      <c r="B9" s="11" t="s">
        <v>7</v>
      </c>
      <c r="C9" s="12">
        <v>2275040</v>
      </c>
      <c r="D9" s="12"/>
      <c r="E9" s="12">
        <v>1092553</v>
      </c>
      <c r="F9" s="13">
        <v>0</v>
      </c>
      <c r="G9" s="26"/>
      <c r="H9" s="125">
        <v>-3.4413771870431954E-3</v>
      </c>
      <c r="I9" s="125">
        <v>4.0000000000000001E-3</v>
      </c>
      <c r="J9" s="125">
        <v>6.3E-3</v>
      </c>
      <c r="K9" s="103">
        <v>4.7999999999999996E-3</v>
      </c>
    </row>
    <row r="10" spans="1:11" ht="15.75" thickBot="1">
      <c r="A10" s="287" t="s">
        <v>12</v>
      </c>
      <c r="B10" s="11"/>
      <c r="C10" s="12"/>
      <c r="D10" s="12"/>
      <c r="E10" s="12"/>
      <c r="F10" s="13">
        <v>0</v>
      </c>
      <c r="G10" s="26"/>
      <c r="H10" s="125"/>
      <c r="I10" s="125"/>
      <c r="J10" s="125"/>
      <c r="K10" s="103"/>
    </row>
    <row r="11" spans="1:11" ht="15.75" thickBot="1">
      <c r="A11" s="287" t="s">
        <v>13</v>
      </c>
      <c r="B11" s="22" t="s">
        <v>10</v>
      </c>
      <c r="C11" s="21">
        <v>4024186</v>
      </c>
      <c r="D11" s="21">
        <v>11336</v>
      </c>
      <c r="E11" s="21">
        <v>3992185</v>
      </c>
      <c r="F11" s="13">
        <f>D11/C11*E11</f>
        <v>11245.85423238389</v>
      </c>
      <c r="G11" s="28"/>
      <c r="H11" s="126">
        <v>3.798429617712E-2</v>
      </c>
      <c r="I11" s="126">
        <v>4.1000000000000003E-3</v>
      </c>
      <c r="J11" s="126">
        <v>2.5999999999999999E-3</v>
      </c>
      <c r="K11" s="99">
        <v>1.0200000000000001E-2</v>
      </c>
    </row>
    <row r="12" spans="1:11">
      <c r="A12" s="287" t="s">
        <v>14</v>
      </c>
      <c r="B12" s="23"/>
      <c r="C12" s="24"/>
      <c r="D12" s="24"/>
      <c r="E12" s="24"/>
      <c r="F12" s="24"/>
      <c r="G12" s="289"/>
      <c r="H12" s="17"/>
      <c r="I12" s="17"/>
      <c r="J12" s="17"/>
      <c r="K12" s="106"/>
    </row>
    <row r="13" spans="1:11">
      <c r="A13" s="290"/>
      <c r="B13" s="31"/>
      <c r="C13" s="31"/>
      <c r="D13" s="31"/>
      <c r="E13" s="31"/>
      <c r="F13" s="31"/>
      <c r="G13" s="291"/>
      <c r="H13" s="19"/>
      <c r="I13" s="19"/>
      <c r="J13" s="19"/>
      <c r="K13" s="131"/>
    </row>
    <row r="14" spans="1:11" ht="15.75" thickBot="1">
      <c r="A14" s="292" t="s">
        <v>18</v>
      </c>
      <c r="B14" s="42" t="s">
        <v>15</v>
      </c>
      <c r="C14" s="4">
        <f>+SUM(C4:C11)</f>
        <v>705630807</v>
      </c>
      <c r="D14" s="4">
        <f>+SUM(D4:D11)</f>
        <v>1010932</v>
      </c>
      <c r="E14" s="4">
        <f>+SUM(E4:E11)</f>
        <v>370224425</v>
      </c>
      <c r="F14" s="4">
        <f>+SUM(F4:F11)</f>
        <v>781857.0176943941</v>
      </c>
      <c r="G14" s="293"/>
      <c r="H14" s="18"/>
      <c r="I14" s="18"/>
      <c r="J14" s="18"/>
      <c r="K14" s="114"/>
    </row>
    <row r="15" spans="1:11" ht="16.5" thickTop="1" thickBot="1">
      <c r="A15" s="294"/>
      <c r="B15" s="47" t="s">
        <v>16</v>
      </c>
      <c r="C15" s="48">
        <f>+C4+C5+C7+C8+C9+C11</f>
        <v>700892825.98500001</v>
      </c>
      <c r="D15" s="48">
        <f>+D4+D5+D7+D8+D9+D11</f>
        <v>1002474.4444</v>
      </c>
      <c r="E15" s="48">
        <f>+E4+E5+E7+E8+E9+E11</f>
        <v>365486443.98500001</v>
      </c>
      <c r="F15" s="48">
        <f>+F4+F5+F7+F8+F9+F11</f>
        <v>773399.46209439414</v>
      </c>
      <c r="G15" s="291"/>
      <c r="H15" s="19"/>
      <c r="I15" s="19"/>
      <c r="J15" s="19"/>
      <c r="K15" s="131"/>
    </row>
    <row r="16" spans="1:11" ht="15.75" thickBot="1">
      <c r="A16" s="5"/>
      <c r="B16" s="6" t="s">
        <v>17</v>
      </c>
      <c r="C16" s="7">
        <f>+C4+C5+C7+C9+C11</f>
        <v>548875152.98500001</v>
      </c>
      <c r="D16" s="7">
        <f>+D4+D5+D7+D9+D11</f>
        <v>704737.44440000004</v>
      </c>
      <c r="E16" s="7">
        <f>+E4+E5+E7+E9+E11</f>
        <v>217483574.98500001</v>
      </c>
      <c r="F16" s="7">
        <f>+F4+F5+F7+F9+F11</f>
        <v>483525.73006158631</v>
      </c>
      <c r="G16" s="30"/>
      <c r="H16" s="19"/>
      <c r="I16" s="19"/>
      <c r="J16" s="19"/>
      <c r="K16" s="131"/>
    </row>
    <row r="17" spans="1:14">
      <c r="A17" s="290"/>
      <c r="B17" s="31"/>
      <c r="C17" s="31"/>
      <c r="D17" s="31"/>
      <c r="E17" s="31"/>
      <c r="F17" s="31"/>
      <c r="G17" s="295"/>
      <c r="H17" s="19"/>
      <c r="I17" s="19"/>
      <c r="J17" s="19"/>
      <c r="K17" s="131"/>
    </row>
    <row r="18" spans="1:14" ht="15.75" thickBot="1">
      <c r="A18" s="294" t="s">
        <v>24</v>
      </c>
      <c r="B18" s="31"/>
      <c r="C18" s="43"/>
      <c r="D18" s="44"/>
      <c r="E18" s="31"/>
      <c r="F18" s="32"/>
      <c r="G18" s="295"/>
      <c r="H18" s="128"/>
      <c r="I18" s="128"/>
      <c r="J18" s="128"/>
      <c r="K18" s="130"/>
    </row>
    <row r="19" spans="1:14" ht="15.75" thickBot="1">
      <c r="A19" s="287" t="s">
        <v>9</v>
      </c>
      <c r="B19" s="11" t="s">
        <v>10</v>
      </c>
      <c r="C19" s="12">
        <v>259610762</v>
      </c>
      <c r="D19" s="12">
        <v>701859</v>
      </c>
      <c r="E19" s="12">
        <v>177820062</v>
      </c>
      <c r="F19" s="13">
        <f>D19/C19*E19</f>
        <v>480737.43142920244</v>
      </c>
      <c r="G19" s="295"/>
      <c r="H19" s="125">
        <v>1.9454095783915613</v>
      </c>
      <c r="I19" s="125">
        <v>0.28939999999999999</v>
      </c>
      <c r="J19" s="125">
        <v>-6.3E-3</v>
      </c>
      <c r="K19" s="103">
        <v>0.2069</v>
      </c>
    </row>
    <row r="20" spans="1:14" ht="15.75" thickBot="1">
      <c r="A20" s="33"/>
      <c r="B20" s="34"/>
      <c r="C20" s="34"/>
      <c r="D20" s="34"/>
      <c r="E20" s="34"/>
      <c r="F20" s="34"/>
      <c r="G20" s="35"/>
      <c r="H20" s="129">
        <f>SUM(H4:H19)</f>
        <v>1.0000000000000002</v>
      </c>
      <c r="I20" s="129">
        <f>SUM(I4:I19)</f>
        <v>1</v>
      </c>
      <c r="J20" s="129">
        <f>SUM(J4:J19)</f>
        <v>1</v>
      </c>
      <c r="K20" s="132">
        <f>SUM(K4:K19)</f>
        <v>0.99999999999999989</v>
      </c>
    </row>
    <row r="21" spans="1:14">
      <c r="A21" s="53"/>
      <c r="B21" s="53"/>
      <c r="C21" s="53"/>
      <c r="D21" s="53"/>
      <c r="E21" s="53"/>
      <c r="F21" s="53"/>
      <c r="G21" s="53"/>
      <c r="H21" s="53"/>
      <c r="I21" s="120"/>
      <c r="J21" s="120"/>
      <c r="K21" s="120"/>
    </row>
    <row r="22" spans="1:14">
      <c r="A22" s="82" t="s">
        <v>52</v>
      </c>
      <c r="B22" s="81"/>
      <c r="C22" s="81"/>
      <c r="D22" s="81"/>
      <c r="E22" s="81"/>
      <c r="F22" s="81"/>
      <c r="G22" s="83"/>
      <c r="H22" s="83"/>
      <c r="I22" s="120"/>
      <c r="J22" s="120"/>
      <c r="K22" s="120"/>
      <c r="L22" s="1"/>
      <c r="M22" s="1"/>
      <c r="N22" s="1"/>
    </row>
    <row r="23" spans="1:14">
      <c r="A23" s="81" t="s">
        <v>139</v>
      </c>
      <c r="B23" s="81"/>
      <c r="C23" s="81"/>
      <c r="D23" s="81"/>
      <c r="E23" s="81"/>
      <c r="F23" s="81"/>
      <c r="G23" s="120"/>
      <c r="H23" s="120"/>
      <c r="I23" s="120"/>
      <c r="J23" s="120"/>
      <c r="K23" s="120"/>
      <c r="L23" s="1"/>
      <c r="M23" s="1"/>
      <c r="N23" s="1"/>
    </row>
    <row r="24" spans="1:14">
      <c r="A24" s="81" t="s">
        <v>119</v>
      </c>
      <c r="B24" s="81"/>
      <c r="C24" s="81"/>
      <c r="D24" s="81"/>
      <c r="E24" s="81"/>
      <c r="F24" s="81"/>
      <c r="G24" s="120"/>
      <c r="H24" s="120"/>
      <c r="I24" s="120"/>
      <c r="J24" s="120"/>
      <c r="K24" s="120"/>
      <c r="L24" s="1"/>
      <c r="M24" s="1"/>
      <c r="N24" s="1"/>
    </row>
    <row r="25" spans="1:14">
      <c r="A25" s="120"/>
      <c r="B25" s="120"/>
      <c r="C25" s="120"/>
      <c r="D25" s="120"/>
      <c r="E25" s="120"/>
      <c r="F25" s="120"/>
      <c r="G25" s="120"/>
      <c r="H25" s="120"/>
      <c r="I25" s="120"/>
      <c r="J25" s="120"/>
      <c r="K25" s="120"/>
      <c r="L25" s="1"/>
      <c r="M25" s="1"/>
      <c r="N25" s="1"/>
    </row>
    <row r="26" spans="1:14" ht="25.5" customHeight="1">
      <c r="L26" s="351"/>
      <c r="M26" s="351"/>
      <c r="N26" s="351"/>
    </row>
    <row r="27" spans="1:14" ht="21.75" customHeight="1">
      <c r="C27" s="304"/>
      <c r="D27" s="306"/>
      <c r="E27" s="306"/>
      <c r="H27" s="127"/>
      <c r="L27" s="351"/>
      <c r="M27" s="351"/>
      <c r="N27" s="351"/>
    </row>
    <row r="28" spans="1:14">
      <c r="C28" s="316"/>
      <c r="D28" s="305"/>
      <c r="E28" s="305"/>
      <c r="H28" s="127"/>
      <c r="L28" s="14"/>
      <c r="M28" s="14"/>
      <c r="N28" s="1"/>
    </row>
    <row r="29" spans="1:14">
      <c r="C29" s="305"/>
      <c r="D29" s="305"/>
      <c r="E29" s="305"/>
      <c r="H29" s="127"/>
      <c r="L29" s="15"/>
      <c r="M29" s="15"/>
      <c r="N29" s="15"/>
    </row>
    <row r="30" spans="1:14">
      <c r="C30" s="316"/>
      <c r="D30" s="305"/>
      <c r="E30" s="305"/>
      <c r="H30" s="127"/>
      <c r="L30" s="15"/>
      <c r="M30" s="15"/>
      <c r="N30" s="15"/>
    </row>
    <row r="31" spans="1:14">
      <c r="C31" s="305"/>
      <c r="D31" s="305"/>
      <c r="E31" s="305"/>
      <c r="H31" s="127"/>
      <c r="L31" s="15"/>
      <c r="M31" s="15"/>
      <c r="N31" s="15"/>
    </row>
    <row r="32" spans="1:14">
      <c r="C32" s="305"/>
      <c r="D32" s="305"/>
      <c r="E32" s="305"/>
      <c r="H32" s="127"/>
      <c r="L32" s="15"/>
      <c r="M32" s="15"/>
      <c r="N32" s="15"/>
    </row>
    <row r="33" spans="3:14">
      <c r="C33" s="305"/>
      <c r="D33" s="305"/>
      <c r="E33" s="305"/>
      <c r="L33" s="15"/>
      <c r="M33" s="15"/>
      <c r="N33" s="15"/>
    </row>
    <row r="34" spans="3:14">
      <c r="L34" s="15"/>
      <c r="M34" s="15"/>
      <c r="N34" s="15"/>
    </row>
    <row r="35" spans="3:14">
      <c r="L35" s="15"/>
      <c r="M35" s="15"/>
      <c r="N35" s="15"/>
    </row>
    <row r="36" spans="3:14">
      <c r="L36" s="15"/>
      <c r="M36" s="15"/>
      <c r="N36" s="15"/>
    </row>
    <row r="37" spans="3:14">
      <c r="L37" s="15"/>
      <c r="M37" s="15"/>
      <c r="N37" s="15"/>
    </row>
    <row r="38" spans="3:14">
      <c r="L38" s="1"/>
      <c r="M38" s="1"/>
      <c r="N38" s="1"/>
    </row>
    <row r="39" spans="3:14">
      <c r="L39" s="16"/>
      <c r="M39" s="16"/>
      <c r="N39" s="16"/>
    </row>
    <row r="40" spans="3:14">
      <c r="L40" s="16"/>
      <c r="M40" s="16"/>
      <c r="N40" s="16"/>
    </row>
    <row r="41" spans="3:14">
      <c r="L41" s="1"/>
      <c r="M41" s="1"/>
      <c r="N41" s="1"/>
    </row>
    <row r="42" spans="3:14">
      <c r="L42" s="1"/>
      <c r="M42" s="1"/>
      <c r="N42" s="1"/>
    </row>
    <row r="43" spans="3:14">
      <c r="L43" s="1"/>
      <c r="M43" s="1"/>
      <c r="N43" s="1"/>
    </row>
    <row r="44" spans="3:14">
      <c r="L44" s="1"/>
      <c r="M44" s="1"/>
      <c r="N44" s="1"/>
    </row>
    <row r="45" spans="3:14">
      <c r="L45" s="1"/>
      <c r="M45" s="1"/>
      <c r="N45" s="1"/>
    </row>
    <row r="46" spans="3:14" ht="25.5" customHeight="1">
      <c r="L46" s="16"/>
      <c r="M46" s="16"/>
      <c r="N46" s="16"/>
    </row>
    <row r="47" spans="3:14">
      <c r="L47" s="1"/>
      <c r="M47" s="1"/>
      <c r="N47" s="1"/>
    </row>
    <row r="48" spans="3:14">
      <c r="L48" s="1"/>
      <c r="M48" s="1"/>
      <c r="N48" s="1"/>
    </row>
    <row r="49" spans="1:14">
      <c r="L49" s="1"/>
      <c r="M49" s="1"/>
      <c r="N49" s="1"/>
    </row>
    <row r="50" spans="1:14">
      <c r="L50" s="1"/>
      <c r="M50" s="1"/>
      <c r="N50" s="1"/>
    </row>
    <row r="51" spans="1:14">
      <c r="L51" s="15"/>
      <c r="M51" s="15"/>
      <c r="N51" s="15"/>
    </row>
    <row r="52" spans="1:14">
      <c r="L52" s="1"/>
      <c r="M52" s="1"/>
      <c r="N52" s="1"/>
    </row>
    <row r="53" spans="1:14">
      <c r="L53" s="15"/>
      <c r="M53" s="15"/>
      <c r="N53" s="15"/>
    </row>
    <row r="54" spans="1:14">
      <c r="L54" s="15"/>
      <c r="M54" s="15"/>
      <c r="N54" s="15"/>
    </row>
    <row r="55" spans="1:14">
      <c r="L55" s="15"/>
      <c r="M55" s="15"/>
      <c r="N55" s="15"/>
    </row>
    <row r="56" spans="1:14">
      <c r="L56" s="15"/>
      <c r="M56" s="15"/>
      <c r="N56" s="15"/>
    </row>
    <row r="57" spans="1:14">
      <c r="L57" s="15"/>
      <c r="M57" s="15"/>
      <c r="N57" s="15"/>
    </row>
    <row r="58" spans="1:14">
      <c r="L58" s="1"/>
      <c r="M58" s="1"/>
      <c r="N58" s="1"/>
    </row>
    <row r="59" spans="1:14">
      <c r="L59" s="16"/>
      <c r="M59" s="16"/>
      <c r="N59" s="16"/>
    </row>
    <row r="60" spans="1:14">
      <c r="L60" s="16"/>
      <c r="M60" s="16"/>
      <c r="N60" s="16"/>
    </row>
    <row r="61" spans="1:14">
      <c r="A61" s="38"/>
      <c r="B61" s="31"/>
      <c r="C61" s="37"/>
      <c r="D61" s="31"/>
      <c r="E61" s="36"/>
      <c r="F61" s="39"/>
      <c r="G61" s="39"/>
      <c r="H61" s="39"/>
      <c r="I61" s="39"/>
      <c r="J61" s="39"/>
      <c r="K61" s="39"/>
      <c r="L61" s="16"/>
      <c r="M61" s="16"/>
      <c r="N61" s="16"/>
    </row>
    <row r="62" spans="1:14">
      <c r="I62" s="49"/>
      <c r="J62" s="49"/>
      <c r="K62" s="49"/>
      <c r="L62" s="1"/>
      <c r="M62" s="1"/>
      <c r="N62" s="1"/>
    </row>
    <row r="63" spans="1:14">
      <c r="I63" s="49"/>
      <c r="J63" s="49"/>
      <c r="K63" s="49"/>
      <c r="L63" s="1"/>
      <c r="M63" s="1"/>
      <c r="N63" s="1"/>
    </row>
    <row r="64" spans="1:14">
      <c r="I64" s="20"/>
      <c r="J64" s="20"/>
      <c r="K64" s="20"/>
    </row>
    <row r="65" spans="9:14" ht="15" customHeight="1">
      <c r="I65" s="20"/>
      <c r="J65" s="20"/>
      <c r="K65" s="20"/>
    </row>
    <row r="66" spans="9:14" ht="15.75" customHeight="1">
      <c r="I66" s="20"/>
      <c r="J66" s="20"/>
      <c r="K66" s="20"/>
    </row>
    <row r="67" spans="9:14">
      <c r="I67" s="20"/>
      <c r="J67" s="20"/>
      <c r="K67" s="20"/>
    </row>
    <row r="68" spans="9:14">
      <c r="I68" s="20"/>
      <c r="J68" s="20"/>
      <c r="K68" s="20"/>
    </row>
    <row r="69" spans="9:14">
      <c r="I69" s="20"/>
      <c r="J69" s="20"/>
      <c r="K69" s="20"/>
    </row>
    <row r="70" spans="9:14">
      <c r="I70" s="20"/>
      <c r="J70" s="20"/>
      <c r="K70" s="20"/>
    </row>
    <row r="71" spans="9:14">
      <c r="I71" s="20"/>
      <c r="J71" s="20"/>
      <c r="K71" s="20"/>
      <c r="L71" s="15"/>
      <c r="M71" s="15"/>
      <c r="N71" s="15"/>
    </row>
    <row r="72" spans="9:14">
      <c r="I72" s="20"/>
      <c r="J72" s="20"/>
      <c r="K72" s="20"/>
      <c r="L72" s="15"/>
      <c r="M72" s="15"/>
      <c r="N72" s="15"/>
    </row>
    <row r="73" spans="9:14">
      <c r="I73" s="20"/>
      <c r="J73" s="20"/>
      <c r="K73" s="20"/>
    </row>
    <row r="74" spans="9:14">
      <c r="I74" s="20"/>
      <c r="J74" s="20"/>
      <c r="K74" s="20"/>
    </row>
    <row r="75" spans="9:14">
      <c r="I75" s="20"/>
      <c r="J75" s="20"/>
      <c r="K75" s="20"/>
    </row>
    <row r="76" spans="9:14">
      <c r="I76" s="20"/>
      <c r="J76" s="20"/>
      <c r="K76" s="20"/>
    </row>
    <row r="77" spans="9:14">
      <c r="I77" s="20"/>
      <c r="J77" s="20"/>
      <c r="K77" s="20"/>
    </row>
    <row r="78" spans="9:14">
      <c r="I78" s="20"/>
      <c r="J78" s="20"/>
      <c r="K78" s="20"/>
    </row>
    <row r="79" spans="9:14">
      <c r="I79" s="20"/>
      <c r="J79" s="20"/>
      <c r="K79" s="20"/>
    </row>
    <row r="80" spans="9:14">
      <c r="I80" s="20"/>
      <c r="J80" s="20"/>
      <c r="K80" s="20"/>
    </row>
    <row r="81" spans="1:11">
      <c r="I81" s="20"/>
      <c r="J81" s="20"/>
      <c r="K81" s="20"/>
    </row>
    <row r="82" spans="1:11">
      <c r="I82" s="20"/>
      <c r="J82" s="20"/>
      <c r="K82" s="20"/>
    </row>
    <row r="88" spans="1:11">
      <c r="A88" s="29"/>
    </row>
    <row r="89" spans="1:11">
      <c r="A89" s="29"/>
    </row>
    <row r="90" spans="1:11">
      <c r="A90" s="29"/>
    </row>
    <row r="91" spans="1:11">
      <c r="A91" s="29"/>
    </row>
    <row r="92" spans="1:11">
      <c r="A92" s="29"/>
    </row>
  </sheetData>
  <mergeCells count="3">
    <mergeCell ref="N26:N27"/>
    <mergeCell ref="L26:L27"/>
    <mergeCell ref="M26:M27"/>
  </mergeCells>
  <pageMargins left="0.5" right="0" top="1.25" bottom="0.75" header="0.7" footer="0.3"/>
  <pageSetup scale="55" orientation="landscape" r:id="rId1"/>
  <headerFooter>
    <oddHeader>&amp;LProposed DVA RR Calculations&amp;CKingston Hydro
2015 IRM Application EB-2014-0088</oddHead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S25"/>
  <sheetViews>
    <sheetView zoomScaleNormal="100" workbookViewId="0"/>
  </sheetViews>
  <sheetFormatPr defaultRowHeight="15"/>
  <cols>
    <col min="1" max="1" width="35.5703125" customWidth="1"/>
    <col min="2" max="2" width="2" customWidth="1"/>
    <col min="3" max="5" width="10.7109375" customWidth="1"/>
    <col min="6" max="19" width="9.7109375" customWidth="1"/>
  </cols>
  <sheetData>
    <row r="1" spans="1:19" ht="18.75">
      <c r="A1" s="235" t="s">
        <v>131</v>
      </c>
      <c r="B1" s="218"/>
      <c r="C1" s="218"/>
      <c r="D1" s="218"/>
      <c r="E1" s="218"/>
      <c r="F1" s="218"/>
      <c r="G1" s="218"/>
      <c r="H1" s="218"/>
      <c r="I1" s="218"/>
      <c r="J1" s="218"/>
      <c r="K1" s="218"/>
      <c r="L1" s="218"/>
      <c r="M1" s="218"/>
      <c r="N1" s="218"/>
      <c r="O1" s="218"/>
      <c r="P1" s="218"/>
      <c r="Q1" s="218"/>
      <c r="R1" s="218"/>
      <c r="S1" s="218"/>
    </row>
    <row r="2" spans="1:19" ht="43.5" customHeight="1">
      <c r="A2" s="352" t="s">
        <v>140</v>
      </c>
      <c r="B2" s="352"/>
      <c r="C2" s="352"/>
      <c r="D2" s="352"/>
      <c r="E2" s="352"/>
      <c r="F2" s="352"/>
      <c r="G2" s="352"/>
      <c r="H2" s="352"/>
      <c r="I2" s="352"/>
      <c r="J2" s="352"/>
      <c r="K2" s="352"/>
      <c r="L2" s="352"/>
      <c r="M2" s="352"/>
      <c r="N2" s="352"/>
      <c r="O2" s="352"/>
      <c r="P2" s="352"/>
      <c r="Q2" s="352"/>
      <c r="R2" s="352"/>
      <c r="S2" s="218"/>
    </row>
    <row r="3" spans="1:19">
      <c r="A3" s="303"/>
      <c r="B3" s="303"/>
      <c r="C3" s="303"/>
      <c r="D3" s="303"/>
      <c r="E3" s="303"/>
      <c r="F3" s="303"/>
      <c r="G3" s="303"/>
      <c r="H3" s="303"/>
      <c r="I3" s="303"/>
      <c r="J3" s="219"/>
      <c r="K3" s="219"/>
      <c r="L3" s="219"/>
      <c r="M3" s="219"/>
      <c r="N3" s="219"/>
      <c r="O3" s="219"/>
      <c r="P3" s="219"/>
      <c r="Q3" s="219"/>
      <c r="R3" s="219"/>
      <c r="S3" s="218"/>
    </row>
    <row r="4" spans="1:19">
      <c r="A4" s="303"/>
      <c r="B4" s="303"/>
      <c r="C4" s="303"/>
      <c r="D4" s="303"/>
      <c r="E4" s="303"/>
      <c r="F4" s="303"/>
      <c r="G4" s="303"/>
      <c r="H4" s="303"/>
      <c r="I4" s="303"/>
      <c r="J4" s="218"/>
      <c r="K4" s="218"/>
      <c r="L4" s="218"/>
      <c r="M4" s="218"/>
      <c r="N4" s="218"/>
      <c r="O4" s="218"/>
      <c r="P4" s="218"/>
      <c r="Q4" s="218"/>
      <c r="R4" s="218"/>
      <c r="S4" s="218"/>
    </row>
    <row r="5" spans="1:19" ht="18">
      <c r="A5" s="220" t="s">
        <v>147</v>
      </c>
      <c r="B5" s="218"/>
      <c r="C5" s="218"/>
      <c r="D5" s="218"/>
      <c r="E5" s="218"/>
      <c r="F5" s="218"/>
      <c r="G5" s="218"/>
      <c r="H5" s="218"/>
      <c r="I5" s="218"/>
      <c r="J5" s="218"/>
      <c r="K5" s="218"/>
      <c r="L5" s="218"/>
      <c r="M5" s="218"/>
      <c r="N5" s="218"/>
      <c r="O5" s="218"/>
      <c r="P5" s="218"/>
      <c r="Q5" s="218"/>
      <c r="R5" s="218"/>
      <c r="S5" s="218"/>
    </row>
    <row r="6" spans="1:19" ht="15.75">
      <c r="A6" s="221"/>
      <c r="B6" s="221"/>
      <c r="C6" s="353" t="s">
        <v>121</v>
      </c>
      <c r="D6" s="353" t="s">
        <v>122</v>
      </c>
      <c r="E6" s="353" t="s">
        <v>123</v>
      </c>
      <c r="F6" s="222"/>
      <c r="G6" s="222"/>
      <c r="H6" s="222"/>
      <c r="I6" s="222"/>
      <c r="J6" s="222"/>
      <c r="K6" s="222"/>
      <c r="L6" s="222"/>
      <c r="M6" s="222"/>
      <c r="N6" s="353" t="s">
        <v>124</v>
      </c>
      <c r="O6" s="353" t="s">
        <v>125</v>
      </c>
      <c r="P6" s="353" t="s">
        <v>126</v>
      </c>
      <c r="Q6" s="353" t="s">
        <v>127</v>
      </c>
      <c r="R6" s="353" t="s">
        <v>128</v>
      </c>
      <c r="S6" s="353" t="s">
        <v>145</v>
      </c>
    </row>
    <row r="7" spans="1:19" ht="31.5" customHeight="1">
      <c r="A7" s="223" t="s">
        <v>2</v>
      </c>
      <c r="B7" s="224"/>
      <c r="C7" s="354"/>
      <c r="D7" s="354"/>
      <c r="E7" s="354"/>
      <c r="F7" s="225">
        <v>1550</v>
      </c>
      <c r="G7" s="225">
        <v>1551</v>
      </c>
      <c r="H7" s="225">
        <v>1580</v>
      </c>
      <c r="I7" s="225">
        <v>1584</v>
      </c>
      <c r="J7" s="225">
        <v>1586</v>
      </c>
      <c r="K7" s="225">
        <v>1588</v>
      </c>
      <c r="L7" s="225">
        <v>1589</v>
      </c>
      <c r="M7" s="225">
        <v>1590</v>
      </c>
      <c r="N7" s="354"/>
      <c r="O7" s="354"/>
      <c r="P7" s="354"/>
      <c r="Q7" s="354"/>
      <c r="R7" s="354"/>
      <c r="S7" s="354"/>
    </row>
    <row r="8" spans="1:19" ht="16.5">
      <c r="A8" s="218"/>
      <c r="B8" s="226"/>
      <c r="C8" s="227"/>
      <c r="D8" s="227"/>
      <c r="E8" s="228"/>
      <c r="F8" s="228"/>
      <c r="G8" s="228"/>
      <c r="H8" s="228"/>
      <c r="I8" s="227"/>
      <c r="J8" s="228"/>
      <c r="K8" s="228"/>
      <c r="L8" s="226"/>
      <c r="M8" s="226"/>
      <c r="N8" s="226"/>
      <c r="O8" s="226"/>
      <c r="P8" s="226"/>
      <c r="Q8" s="226"/>
      <c r="R8" s="226"/>
      <c r="S8" s="218"/>
    </row>
    <row r="9" spans="1:19">
      <c r="A9" s="218" t="s">
        <v>6</v>
      </c>
      <c r="B9" s="218"/>
      <c r="C9" s="229">
        <v>0.27579062601783483</v>
      </c>
      <c r="D9" s="229">
        <v>5.4145738763724194E-2</v>
      </c>
      <c r="E9" s="229">
        <v>0.8781825009387908</v>
      </c>
      <c r="F9" s="230">
        <v>104670.17991872459</v>
      </c>
      <c r="G9" s="230">
        <v>0</v>
      </c>
      <c r="H9" s="230">
        <v>-126681.82661472946</v>
      </c>
      <c r="I9" s="230">
        <v>61256.828507909813</v>
      </c>
      <c r="J9" s="230">
        <v>30737.350637365682</v>
      </c>
      <c r="K9" s="230">
        <v>-59271.421889723199</v>
      </c>
      <c r="L9" s="230">
        <v>184251.65491285859</v>
      </c>
      <c r="M9" s="230">
        <v>549.36589900348406</v>
      </c>
      <c r="N9" s="230">
        <v>0</v>
      </c>
      <c r="O9" s="230">
        <v>0</v>
      </c>
      <c r="P9" s="230">
        <v>-2463.8599316986301</v>
      </c>
      <c r="Q9" s="230">
        <v>1988.4920412982574</v>
      </c>
      <c r="R9" s="230">
        <v>-18065.482527985481</v>
      </c>
      <c r="S9" s="230">
        <v>0</v>
      </c>
    </row>
    <row r="10" spans="1:19">
      <c r="A10" s="218" t="s">
        <v>8</v>
      </c>
      <c r="B10" s="218"/>
      <c r="C10" s="229">
        <v>0.13193412628312301</v>
      </c>
      <c r="D10" s="229">
        <v>5.2051349664463654E-2</v>
      </c>
      <c r="E10" s="229">
        <v>0.12181749906120916</v>
      </c>
      <c r="F10" s="230">
        <v>50072.654516477938</v>
      </c>
      <c r="G10" s="230">
        <v>0</v>
      </c>
      <c r="H10" s="230">
        <v>-60602.698328418068</v>
      </c>
      <c r="I10" s="230">
        <v>29304.354048435081</v>
      </c>
      <c r="J10" s="230">
        <v>14704.290566919366</v>
      </c>
      <c r="K10" s="230">
        <v>-28354.565104302361</v>
      </c>
      <c r="L10" s="230">
        <v>177124.69226757757</v>
      </c>
      <c r="M10" s="230">
        <v>-53.855257658667824</v>
      </c>
      <c r="N10" s="230">
        <v>0</v>
      </c>
      <c r="O10" s="230">
        <v>0</v>
      </c>
      <c r="P10" s="230">
        <v>-760.7605428917808</v>
      </c>
      <c r="Q10" s="230">
        <v>319.76862674791818</v>
      </c>
      <c r="R10" s="230">
        <v>-5527.4037769836286</v>
      </c>
      <c r="S10" s="230">
        <v>0</v>
      </c>
    </row>
    <row r="11" spans="1:19">
      <c r="A11" s="218" t="s">
        <v>9</v>
      </c>
      <c r="B11" s="218"/>
      <c r="C11" s="229">
        <v>0.367913021121823</v>
      </c>
      <c r="D11" s="229">
        <v>0.48030343216820448</v>
      </c>
      <c r="E11" s="317"/>
      <c r="F11" s="230">
        <v>139633.17996447202</v>
      </c>
      <c r="G11" s="230">
        <v>0</v>
      </c>
      <c r="H11" s="230">
        <v>-168997.38118017849</v>
      </c>
      <c r="I11" s="230">
        <v>81718.458549889503</v>
      </c>
      <c r="J11" s="230">
        <v>41004.55369916268</v>
      </c>
      <c r="K11" s="230">
        <v>-79069.866182558413</v>
      </c>
      <c r="L11" s="230">
        <v>1634416.7474284675</v>
      </c>
      <c r="M11" s="230">
        <v>-539.43993780666801</v>
      </c>
      <c r="N11" s="230">
        <v>0</v>
      </c>
      <c r="O11" s="230">
        <v>0</v>
      </c>
      <c r="P11" s="230">
        <v>-1689.6707683260274</v>
      </c>
      <c r="Q11" s="230">
        <v>-13.931828136320087</v>
      </c>
      <c r="R11" s="230">
        <v>-6557.4532193687655</v>
      </c>
      <c r="S11" s="230">
        <v>0</v>
      </c>
    </row>
    <row r="12" spans="1:19">
      <c r="A12" s="218" t="s">
        <v>25</v>
      </c>
      <c r="B12" s="218"/>
      <c r="C12" s="229">
        <v>0.2154351418503189</v>
      </c>
      <c r="D12" s="229">
        <v>0.39976527480595048</v>
      </c>
      <c r="E12" s="317"/>
      <c r="F12" s="230">
        <v>81763.602280052088</v>
      </c>
      <c r="G12" s="230">
        <v>0</v>
      </c>
      <c r="H12" s="230">
        <v>-98958.10340137103</v>
      </c>
      <c r="I12" s="230">
        <v>47851.059078595346</v>
      </c>
      <c r="J12" s="230">
        <v>24010.625706457624</v>
      </c>
      <c r="K12" s="230">
        <v>-46300.149380917894</v>
      </c>
      <c r="L12" s="230">
        <v>1360354.7599767542</v>
      </c>
      <c r="M12" s="230">
        <v>-223.78096543867608</v>
      </c>
      <c r="N12" s="230">
        <v>0</v>
      </c>
      <c r="O12" s="230">
        <v>0</v>
      </c>
      <c r="P12" s="230">
        <v>-876.94730270410957</v>
      </c>
      <c r="Q12" s="230">
        <v>-102.60901992464318</v>
      </c>
      <c r="R12" s="230">
        <v>-1068.0820371808961</v>
      </c>
      <c r="S12" s="230">
        <v>0</v>
      </c>
    </row>
    <row r="13" spans="1:19">
      <c r="A13" s="218" t="s">
        <v>11</v>
      </c>
      <c r="B13" s="218"/>
      <c r="C13" s="229">
        <v>3.2241222710674535E-3</v>
      </c>
      <c r="D13" s="229">
        <v>2.951055970983006E-3</v>
      </c>
      <c r="E13" s="317"/>
      <c r="F13" s="230">
        <v>1223.6436860285955</v>
      </c>
      <c r="G13" s="230">
        <v>0</v>
      </c>
      <c r="H13" s="230">
        <v>-1480.9701998415351</v>
      </c>
      <c r="I13" s="230">
        <v>716.12116734721735</v>
      </c>
      <c r="J13" s="230">
        <v>359.33410128715332</v>
      </c>
      <c r="K13" s="230">
        <v>-692.91082917420692</v>
      </c>
      <c r="L13" s="230">
        <v>10042.100427640244</v>
      </c>
      <c r="M13" s="230">
        <v>0.95425473194324861</v>
      </c>
      <c r="N13" s="230">
        <v>0</v>
      </c>
      <c r="O13" s="230">
        <v>0</v>
      </c>
      <c r="P13" s="230">
        <v>-23.354122575342465</v>
      </c>
      <c r="Q13" s="230">
        <v>13.931828136320087</v>
      </c>
      <c r="R13" s="230">
        <v>-152.13037918303564</v>
      </c>
      <c r="S13" s="230">
        <v>0</v>
      </c>
    </row>
    <row r="14" spans="1:19" ht="30">
      <c r="A14" s="280" t="s">
        <v>12</v>
      </c>
      <c r="B14" s="218"/>
      <c r="C14" s="231">
        <v>0</v>
      </c>
      <c r="D14" s="231">
        <v>0</v>
      </c>
      <c r="E14" s="318"/>
      <c r="F14" s="230">
        <v>0</v>
      </c>
      <c r="G14" s="230">
        <v>0</v>
      </c>
      <c r="H14" s="230">
        <v>0</v>
      </c>
      <c r="I14" s="230">
        <v>0</v>
      </c>
      <c r="J14" s="230">
        <v>0</v>
      </c>
      <c r="K14" s="230">
        <v>0</v>
      </c>
      <c r="L14" s="230">
        <v>0</v>
      </c>
      <c r="M14" s="230">
        <v>0</v>
      </c>
      <c r="N14" s="230">
        <v>0</v>
      </c>
      <c r="O14" s="230">
        <v>0</v>
      </c>
      <c r="P14" s="230">
        <v>0</v>
      </c>
      <c r="Q14" s="230">
        <v>0</v>
      </c>
      <c r="R14" s="230">
        <v>0</v>
      </c>
      <c r="S14" s="230">
        <v>0</v>
      </c>
    </row>
    <row r="15" spans="1:19">
      <c r="A15" s="218" t="s">
        <v>13</v>
      </c>
      <c r="B15" s="218"/>
      <c r="C15" s="229">
        <v>5.7029624558327992E-3</v>
      </c>
      <c r="D15" s="229">
        <v>1.0783148626674212E-2</v>
      </c>
      <c r="E15" s="317"/>
      <c r="F15" s="230">
        <v>2164.4321815461135</v>
      </c>
      <c r="G15" s="230">
        <v>0</v>
      </c>
      <c r="H15" s="230">
        <v>-2619.6020925432117</v>
      </c>
      <c r="I15" s="230">
        <v>1266.7051023025217</v>
      </c>
      <c r="J15" s="230">
        <v>635.60520242384507</v>
      </c>
      <c r="K15" s="230">
        <v>-1225.6496844060919</v>
      </c>
      <c r="L15" s="230">
        <v>36693.801303661203</v>
      </c>
      <c r="M15" s="230">
        <v>-10.532613077990874</v>
      </c>
      <c r="N15" s="230">
        <v>0</v>
      </c>
      <c r="O15" s="230">
        <v>0</v>
      </c>
      <c r="P15" s="230">
        <v>-23.93797563972603</v>
      </c>
      <c r="Q15" s="230">
        <v>5.7496433578463844</v>
      </c>
      <c r="R15" s="230">
        <v>-323.27705576395078</v>
      </c>
      <c r="S15" s="230">
        <v>0</v>
      </c>
    </row>
    <row r="16" spans="1:19">
      <c r="A16" s="218" t="s">
        <v>14</v>
      </c>
      <c r="B16" s="218"/>
      <c r="C16" s="231">
        <v>0</v>
      </c>
      <c r="D16" s="231">
        <v>0</v>
      </c>
      <c r="E16" s="318"/>
      <c r="F16" s="230">
        <v>0</v>
      </c>
      <c r="G16" s="230">
        <v>0</v>
      </c>
      <c r="H16" s="230">
        <v>0</v>
      </c>
      <c r="I16" s="230">
        <v>0</v>
      </c>
      <c r="J16" s="230">
        <v>0</v>
      </c>
      <c r="K16" s="230">
        <v>0</v>
      </c>
      <c r="L16" s="230">
        <v>0</v>
      </c>
      <c r="M16" s="230">
        <v>0</v>
      </c>
      <c r="N16" s="230">
        <v>0</v>
      </c>
      <c r="O16" s="230">
        <v>0</v>
      </c>
      <c r="P16" s="230">
        <v>0</v>
      </c>
      <c r="Q16" s="230">
        <v>0</v>
      </c>
      <c r="R16" s="230">
        <v>0</v>
      </c>
      <c r="S16" s="230">
        <v>0</v>
      </c>
    </row>
    <row r="17" spans="1:19">
      <c r="A17" s="218"/>
      <c r="B17" s="218"/>
      <c r="C17" s="218"/>
      <c r="D17" s="218"/>
      <c r="E17" s="218"/>
      <c r="F17" s="218"/>
      <c r="G17" s="218"/>
      <c r="H17" s="218"/>
      <c r="I17" s="218"/>
      <c r="J17" s="218"/>
      <c r="K17" s="218"/>
      <c r="L17" s="218"/>
      <c r="M17" s="218"/>
      <c r="N17" s="218"/>
      <c r="O17" s="218"/>
      <c r="P17" s="218"/>
      <c r="Q17" s="218"/>
      <c r="R17" s="218"/>
      <c r="S17" s="218"/>
    </row>
    <row r="18" spans="1:19">
      <c r="A18" s="232" t="s">
        <v>15</v>
      </c>
      <c r="B18" s="218"/>
      <c r="C18" s="233">
        <v>1</v>
      </c>
      <c r="D18" s="233">
        <v>1</v>
      </c>
      <c r="E18" s="233">
        <v>1</v>
      </c>
      <c r="F18" s="3">
        <v>379527.69254730135</v>
      </c>
      <c r="G18" s="3">
        <v>0</v>
      </c>
      <c r="H18" s="3">
        <v>-459340.58181708184</v>
      </c>
      <c r="I18" s="3">
        <v>222113.52645447946</v>
      </c>
      <c r="J18" s="3">
        <v>111451.75991361635</v>
      </c>
      <c r="K18" s="3">
        <v>-214914.56307108217</v>
      </c>
      <c r="L18" s="3">
        <v>3402883.7563169594</v>
      </c>
      <c r="M18" s="3">
        <v>-277.28862024657542</v>
      </c>
      <c r="N18" s="3">
        <v>0</v>
      </c>
      <c r="O18" s="3">
        <v>0</v>
      </c>
      <c r="P18" s="3">
        <v>-5838.5306438356165</v>
      </c>
      <c r="Q18" s="3">
        <v>2211.4012914793784</v>
      </c>
      <c r="R18" s="3">
        <v>-31693.82899646576</v>
      </c>
      <c r="S18" s="3">
        <v>0</v>
      </c>
    </row>
    <row r="19" spans="1:19">
      <c r="A19" s="218"/>
      <c r="B19" s="218"/>
      <c r="C19" s="218"/>
      <c r="D19" s="218"/>
      <c r="E19" s="218"/>
      <c r="F19" s="218"/>
      <c r="G19" s="218"/>
      <c r="H19" s="218"/>
      <c r="I19" s="218"/>
      <c r="J19" s="218"/>
      <c r="K19" s="218"/>
      <c r="L19" s="218"/>
      <c r="M19" s="218"/>
      <c r="N19" s="218"/>
      <c r="O19" s="218"/>
      <c r="P19" s="218"/>
      <c r="Q19" s="218"/>
      <c r="R19" s="218"/>
      <c r="S19" s="218"/>
    </row>
    <row r="20" spans="1:19">
      <c r="A20" s="218"/>
      <c r="B20" s="218"/>
      <c r="C20" s="218"/>
      <c r="D20" s="218"/>
      <c r="E20" s="218"/>
      <c r="F20" s="218"/>
      <c r="G20" s="218"/>
      <c r="H20" s="218"/>
      <c r="I20" s="218"/>
      <c r="J20" s="218"/>
      <c r="K20" s="218"/>
      <c r="L20" s="218"/>
      <c r="M20" s="218"/>
      <c r="N20" s="218"/>
      <c r="O20" s="218"/>
      <c r="P20" s="218"/>
      <c r="Q20" s="218"/>
      <c r="R20" s="218"/>
      <c r="S20" s="218"/>
    </row>
    <row r="21" spans="1:19">
      <c r="A21" s="234" t="s">
        <v>129</v>
      </c>
      <c r="B21" s="218"/>
      <c r="C21" s="218"/>
      <c r="D21" s="218"/>
      <c r="E21" s="218"/>
      <c r="F21" s="218"/>
      <c r="G21" s="218"/>
      <c r="H21" s="218"/>
      <c r="I21" s="218"/>
      <c r="J21" s="218"/>
      <c r="K21" s="218"/>
      <c r="L21" s="218"/>
      <c r="M21" s="218"/>
      <c r="N21" s="218"/>
      <c r="O21" s="218"/>
      <c r="P21" s="218"/>
      <c r="Q21" s="218"/>
      <c r="R21" s="218"/>
      <c r="S21" s="218"/>
    </row>
    <row r="22" spans="1:19">
      <c r="A22" s="234" t="s">
        <v>130</v>
      </c>
      <c r="B22" s="218"/>
      <c r="C22" s="218"/>
      <c r="D22" s="218"/>
      <c r="E22" s="218"/>
      <c r="F22" s="218"/>
      <c r="G22" s="218"/>
      <c r="H22" s="218"/>
      <c r="I22" s="218"/>
      <c r="J22" s="218"/>
      <c r="K22" s="218"/>
      <c r="L22" s="218"/>
      <c r="M22" s="218"/>
      <c r="N22" s="218"/>
      <c r="O22" s="218"/>
      <c r="P22" s="218"/>
      <c r="Q22" s="218"/>
      <c r="R22" s="218"/>
      <c r="S22" s="218"/>
    </row>
    <row r="23" spans="1:19">
      <c r="A23" s="234" t="s">
        <v>146</v>
      </c>
      <c r="B23" s="218"/>
      <c r="C23" s="218"/>
      <c r="D23" s="218"/>
      <c r="E23" s="218"/>
      <c r="F23" s="218"/>
      <c r="G23" s="218"/>
      <c r="H23" s="218"/>
      <c r="I23" s="218"/>
      <c r="J23" s="218"/>
      <c r="K23" s="218"/>
      <c r="L23" s="218"/>
      <c r="M23" s="218"/>
      <c r="N23" s="218"/>
      <c r="O23" s="218"/>
      <c r="P23" s="218"/>
      <c r="Q23" s="218"/>
      <c r="R23" s="218"/>
      <c r="S23" s="218"/>
    </row>
    <row r="24" spans="1:19">
      <c r="A24" s="218"/>
      <c r="B24" s="218"/>
      <c r="C24" s="218"/>
      <c r="D24" s="218"/>
      <c r="E24" s="218"/>
      <c r="F24" s="218"/>
      <c r="G24" s="218"/>
      <c r="H24" s="218"/>
      <c r="I24" s="218"/>
      <c r="J24" s="218"/>
      <c r="K24" s="218"/>
      <c r="L24" s="218"/>
      <c r="M24" s="218"/>
      <c r="N24" s="218"/>
      <c r="O24" s="218"/>
      <c r="P24" s="218"/>
      <c r="Q24" s="218"/>
      <c r="R24" s="218"/>
      <c r="S24" s="218"/>
    </row>
    <row r="25" spans="1:19">
      <c r="A25" s="218"/>
      <c r="B25" s="218"/>
      <c r="C25" s="218"/>
      <c r="D25" s="218"/>
      <c r="E25" s="218"/>
      <c r="F25" s="218"/>
      <c r="G25" s="218"/>
      <c r="H25" s="218"/>
      <c r="I25" s="218"/>
      <c r="J25" s="218"/>
      <c r="K25" s="218"/>
      <c r="L25" s="218"/>
      <c r="M25" s="218"/>
      <c r="N25" s="218"/>
      <c r="O25" s="218"/>
      <c r="P25" s="218"/>
      <c r="Q25" s="218"/>
      <c r="R25" s="218"/>
      <c r="S25" s="218"/>
    </row>
  </sheetData>
  <mergeCells count="10">
    <mergeCell ref="A2:R2"/>
    <mergeCell ref="P6:P7"/>
    <mergeCell ref="Q6:Q7"/>
    <mergeCell ref="R6:R7"/>
    <mergeCell ref="S6:S7"/>
    <mergeCell ref="C6:C7"/>
    <mergeCell ref="D6:D7"/>
    <mergeCell ref="E6:E7"/>
    <mergeCell ref="N6:N7"/>
    <mergeCell ref="O6:O7"/>
  </mergeCells>
  <pageMargins left="0.25" right="0.25" top="1.25" bottom="0.75" header="0.7" footer="0.3"/>
  <pageSetup scale="65" orientation="landscape" r:id="rId1"/>
  <headerFooter>
    <oddHeader>&amp;LProposed DVA RR Calculations
&amp;CKingston Hydro
2015 IRM Application EB-2014-0088</oddHead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44"/>
  <sheetViews>
    <sheetView zoomScaleNormal="100" workbookViewId="0">
      <selection activeCell="O31" sqref="O31"/>
    </sheetView>
  </sheetViews>
  <sheetFormatPr defaultRowHeight="15"/>
  <cols>
    <col min="1" max="1" width="47" customWidth="1"/>
    <col min="2" max="2" width="10.7109375" customWidth="1"/>
    <col min="3" max="4" width="13.5703125" customWidth="1"/>
    <col min="5" max="5" width="1.28515625" customWidth="1"/>
    <col min="6" max="6" width="16.5703125" customWidth="1"/>
    <col min="7" max="7" width="1.28515625" style="2" customWidth="1"/>
    <col min="8" max="8" width="10.7109375" customWidth="1"/>
    <col min="9" max="12" width="12.7109375" customWidth="1"/>
    <col min="13" max="13" width="12.7109375" style="2" customWidth="1"/>
    <col min="14" max="16" width="12.7109375" customWidth="1"/>
    <col min="17" max="17" width="1.28515625" customWidth="1"/>
    <col min="18" max="18" width="14.85546875" customWidth="1"/>
    <col min="19" max="19" width="15.7109375" customWidth="1"/>
  </cols>
  <sheetData>
    <row r="1" spans="1:19" s="120" customFormat="1" ht="18.75">
      <c r="A1" s="168" t="s">
        <v>136</v>
      </c>
    </row>
    <row r="2" spans="1:19" s="120" customFormat="1" ht="15.75" thickBot="1"/>
    <row r="3" spans="1:19" ht="21">
      <c r="A3" s="236"/>
      <c r="B3" s="237" t="s">
        <v>132</v>
      </c>
      <c r="C3" s="192"/>
      <c r="D3" s="192"/>
      <c r="E3" s="192"/>
      <c r="F3" s="192"/>
      <c r="G3" s="192"/>
      <c r="H3" s="86"/>
      <c r="I3" s="237" t="s">
        <v>63</v>
      </c>
      <c r="J3" s="86"/>
      <c r="K3" s="85"/>
      <c r="L3" s="86"/>
      <c r="M3" s="86"/>
      <c r="N3" s="86"/>
      <c r="O3" s="86"/>
      <c r="P3" s="86"/>
      <c r="Q3" s="86"/>
      <c r="R3" s="86"/>
      <c r="S3" s="247"/>
    </row>
    <row r="4" spans="1:19" s="2" customFormat="1">
      <c r="A4" s="133"/>
      <c r="B4" s="121"/>
      <c r="C4" s="53"/>
      <c r="D4" s="53"/>
      <c r="E4" s="53"/>
      <c r="F4" s="20"/>
      <c r="G4" s="122"/>
      <c r="H4" s="20"/>
      <c r="I4" s="121"/>
      <c r="J4" s="121"/>
      <c r="K4" s="53"/>
      <c r="L4" s="121"/>
      <c r="M4" s="121"/>
      <c r="N4" s="121"/>
      <c r="O4" s="121"/>
      <c r="P4" s="121"/>
      <c r="Q4" s="121"/>
      <c r="R4" s="121"/>
      <c r="S4" s="248"/>
    </row>
    <row r="5" spans="1:19">
      <c r="A5" s="133"/>
      <c r="B5" s="121"/>
      <c r="C5" s="121"/>
      <c r="D5" s="55"/>
      <c r="E5" s="53"/>
      <c r="F5" s="122" t="s">
        <v>62</v>
      </c>
      <c r="G5" s="121"/>
      <c r="H5" s="56"/>
      <c r="I5" s="279" t="s">
        <v>62</v>
      </c>
      <c r="J5" s="121"/>
      <c r="K5" s="55"/>
      <c r="L5" s="121"/>
      <c r="M5" s="121"/>
      <c r="N5" s="121"/>
      <c r="O5" s="121"/>
      <c r="P5" s="121"/>
      <c r="Q5" s="53"/>
      <c r="R5" s="121"/>
      <c r="S5" s="248"/>
    </row>
    <row r="6" spans="1:19">
      <c r="A6" s="135"/>
      <c r="B6" s="266"/>
      <c r="C6" s="271">
        <f>'[2]7. Allocating Def-Var Balances'!$H$28</f>
        <v>-459340.58181708184</v>
      </c>
      <c r="D6" s="271">
        <f>'[2]7. Allocating Def-Var Balances'!$K$28</f>
        <v>-214914.56307108217</v>
      </c>
      <c r="E6" s="62"/>
      <c r="F6" s="271">
        <f>C6+D6</f>
        <v>-674255.14488816401</v>
      </c>
      <c r="G6" s="267"/>
      <c r="H6" s="268"/>
      <c r="I6" s="271">
        <f>'[2]7. Allocating Def-Var Balances'!$F$28</f>
        <v>379527.69254730135</v>
      </c>
      <c r="J6" s="271">
        <f>'[2]7. Allocating Def-Var Balances'!$G$28</f>
        <v>0</v>
      </c>
      <c r="K6" s="271">
        <f>'[2]7. Allocating Def-Var Balances'!$I$28</f>
        <v>222113.52645447946</v>
      </c>
      <c r="L6" s="271">
        <f>'[2]7. Allocating Def-Var Balances'!$J$28</f>
        <v>111451.75991361635</v>
      </c>
      <c r="M6" s="271">
        <f>'[2]7. Allocating Def-Var Balances'!$M$28</f>
        <v>-277.28862024657542</v>
      </c>
      <c r="N6" s="271">
        <f>'[2]7. Allocating Def-Var Balances'!$P$28</f>
        <v>-5838.5306438356165</v>
      </c>
      <c r="O6" s="272">
        <f>'[2]7. Allocating Def-Var Balances'!$Q$28</f>
        <v>2211.4012914793784</v>
      </c>
      <c r="P6" s="272">
        <f>'[2]7. Allocating Def-Var Balances'!$R$28</f>
        <v>-31693.82899646576</v>
      </c>
      <c r="Q6" s="273"/>
      <c r="R6" s="272">
        <f>SUM(I6:P6)</f>
        <v>677494.73194632854</v>
      </c>
      <c r="S6" s="274">
        <f>+C6+D6+I6+J6+K6+L6+M6+N6+O6+P6</f>
        <v>3239.5870581645868</v>
      </c>
    </row>
    <row r="7" spans="1:19" s="2" customFormat="1">
      <c r="A7" s="135"/>
      <c r="B7" s="266"/>
      <c r="C7" s="62"/>
      <c r="D7" s="62"/>
      <c r="E7" s="62"/>
      <c r="F7" s="62"/>
      <c r="G7" s="267"/>
      <c r="H7" s="268"/>
      <c r="I7" s="62"/>
      <c r="J7" s="62"/>
      <c r="K7" s="62"/>
      <c r="L7" s="62"/>
      <c r="M7" s="62"/>
      <c r="N7" s="62"/>
      <c r="O7" s="62"/>
      <c r="P7" s="62"/>
      <c r="Q7" s="62"/>
      <c r="R7" s="62"/>
      <c r="S7" s="245"/>
    </row>
    <row r="8" spans="1:19" ht="30" customHeight="1">
      <c r="A8" s="136"/>
      <c r="B8" s="141" t="s">
        <v>121</v>
      </c>
      <c r="C8" s="141" t="s">
        <v>31</v>
      </c>
      <c r="D8" s="141" t="s">
        <v>32</v>
      </c>
      <c r="E8" s="63"/>
      <c r="F8" s="139" t="s">
        <v>36</v>
      </c>
      <c r="G8" s="139"/>
      <c r="H8" s="84" t="s">
        <v>121</v>
      </c>
      <c r="I8" s="141">
        <v>1550</v>
      </c>
      <c r="J8" s="141">
        <v>1551</v>
      </c>
      <c r="K8" s="141">
        <v>1584</v>
      </c>
      <c r="L8" s="141">
        <v>1586</v>
      </c>
      <c r="M8" s="141">
        <v>1590</v>
      </c>
      <c r="N8" s="141" t="s">
        <v>33</v>
      </c>
      <c r="O8" s="141" t="s">
        <v>34</v>
      </c>
      <c r="P8" s="141" t="s">
        <v>35</v>
      </c>
      <c r="Q8" s="63"/>
      <c r="R8" s="139" t="s">
        <v>36</v>
      </c>
      <c r="S8" s="249" t="s">
        <v>27</v>
      </c>
    </row>
    <row r="9" spans="1:19" ht="90">
      <c r="A9" s="88" t="s">
        <v>2</v>
      </c>
      <c r="B9" s="142"/>
      <c r="C9" s="66"/>
      <c r="D9" s="66"/>
      <c r="E9" s="67"/>
      <c r="F9" s="68" t="s">
        <v>29</v>
      </c>
      <c r="G9" s="68"/>
      <c r="H9" s="69"/>
      <c r="I9" s="142"/>
      <c r="J9" s="142"/>
      <c r="K9" s="142"/>
      <c r="L9" s="142"/>
      <c r="M9" s="142"/>
      <c r="N9" s="142"/>
      <c r="O9" s="142"/>
      <c r="P9" s="142"/>
      <c r="Q9" s="70"/>
      <c r="R9" s="140" t="s">
        <v>64</v>
      </c>
      <c r="S9" s="250" t="s">
        <v>134</v>
      </c>
    </row>
    <row r="10" spans="1:19">
      <c r="A10" s="137"/>
      <c r="B10" s="57"/>
      <c r="C10" s="58"/>
      <c r="D10" s="59"/>
      <c r="E10" s="59"/>
      <c r="F10" s="64"/>
      <c r="G10" s="64"/>
      <c r="H10" s="71"/>
      <c r="I10" s="64"/>
      <c r="J10" s="64"/>
      <c r="K10" s="64"/>
      <c r="L10" s="64"/>
      <c r="M10" s="64"/>
      <c r="N10" s="64"/>
      <c r="O10" s="64"/>
      <c r="P10" s="64"/>
      <c r="Q10" s="64"/>
      <c r="R10" s="64"/>
      <c r="S10" s="248"/>
    </row>
    <row r="11" spans="1:19">
      <c r="A11" s="238" t="s">
        <v>6</v>
      </c>
      <c r="B11" s="300">
        <f>'31. DVA Billing Determinants'!C4/'31. DVA Billing Determinants'!$C$15</f>
        <v>0.27765494920926015</v>
      </c>
      <c r="C11" s="251">
        <f>+B11*$C$6</f>
        <v>-127538.18591417387</v>
      </c>
      <c r="D11" s="251">
        <f>+B11*$D$6</f>
        <v>-59672.092093831656</v>
      </c>
      <c r="E11" s="251"/>
      <c r="F11" s="252">
        <f t="shared" ref="F11:F16" si="0">SUM(C11:E11)</f>
        <v>-187210.27800800552</v>
      </c>
      <c r="G11" s="252"/>
      <c r="H11" s="301">
        <f>'31. DVA Billing Determinants'!C4/'31. DVA Billing Determinants'!$C$14</f>
        <v>0.27579062601783483</v>
      </c>
      <c r="I11" s="251">
        <f t="shared" ref="I11:I16" si="1">+H11*$I$6</f>
        <v>104670.17991872459</v>
      </c>
      <c r="J11" s="251">
        <f t="shared" ref="J11:J16" si="2">+H11*$J$6</f>
        <v>0</v>
      </c>
      <c r="K11" s="251">
        <f t="shared" ref="K11:K16" si="3">+H11*$K$6</f>
        <v>61256.828507909806</v>
      </c>
      <c r="L11" s="251">
        <f t="shared" ref="L11:L16" si="4">+H11*$L$6</f>
        <v>30737.350637365682</v>
      </c>
      <c r="M11" s="251">
        <f>+'31. DVA Billing Determinants'!H4*$M$6</f>
        <v>549.36589900348406</v>
      </c>
      <c r="N11" s="251">
        <f>+'31. DVA Billing Determinants'!I4*$N$6</f>
        <v>-2463.8599316986301</v>
      </c>
      <c r="O11" s="251">
        <f>+'31. DVA Billing Determinants'!J4*$O$6</f>
        <v>1988.4920412982572</v>
      </c>
      <c r="P11" s="251">
        <f>+'31. DVA Billing Determinants'!K4*$P$6</f>
        <v>-18065.482527985481</v>
      </c>
      <c r="Q11" s="251"/>
      <c r="R11" s="269">
        <f>SUM(I11:Q11)</f>
        <v>178672.87454461772</v>
      </c>
      <c r="S11" s="253">
        <f>+F11+R11</f>
        <v>-8537.4034633878036</v>
      </c>
    </row>
    <row r="12" spans="1:19">
      <c r="A12" s="238" t="s">
        <v>8</v>
      </c>
      <c r="B12" s="300">
        <f>'31. DVA Billing Determinants'!C5/'31. DVA Billing Determinants'!$C$15</f>
        <v>0.13282599072000259</v>
      </c>
      <c r="C12" s="251">
        <f>+B12*$C$6</f>
        <v>-61012.367857756304</v>
      </c>
      <c r="D12" s="251">
        <f>+B12*$D$6</f>
        <v>-28546.239760072971</v>
      </c>
      <c r="E12" s="251"/>
      <c r="F12" s="252">
        <f t="shared" si="0"/>
        <v>-89558.607617829271</v>
      </c>
      <c r="G12" s="252"/>
      <c r="H12" s="301">
        <f>'31. DVA Billing Determinants'!C5/'31. DVA Billing Determinants'!$C$14</f>
        <v>0.13193412628312301</v>
      </c>
      <c r="I12" s="251">
        <f t="shared" si="1"/>
        <v>50072.654516477938</v>
      </c>
      <c r="J12" s="251">
        <f t="shared" si="2"/>
        <v>0</v>
      </c>
      <c r="K12" s="251">
        <f t="shared" si="3"/>
        <v>29304.354048435078</v>
      </c>
      <c r="L12" s="251">
        <f t="shared" si="4"/>
        <v>14704.290566919366</v>
      </c>
      <c r="M12" s="251">
        <f>+'31. DVA Billing Determinants'!H5*$M$6</f>
        <v>-53.855257658667824</v>
      </c>
      <c r="N12" s="251">
        <f>+'31. DVA Billing Determinants'!I5*$N$6</f>
        <v>-760.7605428917808</v>
      </c>
      <c r="O12" s="251">
        <f>+'31. DVA Billing Determinants'!J5*$O$6</f>
        <v>319.76862674791812</v>
      </c>
      <c r="P12" s="251">
        <f>+'31. DVA Billing Determinants'!K5*$P$6</f>
        <v>-5527.4037769836286</v>
      </c>
      <c r="Q12" s="251"/>
      <c r="R12" s="269">
        <f t="shared" ref="R12:R16" si="5">SUM(I12:Q12)</f>
        <v>88059.048181046237</v>
      </c>
      <c r="S12" s="253">
        <f t="shared" ref="S12:S21" si="6">+F12+R12</f>
        <v>-1499.5594367830345</v>
      </c>
    </row>
    <row r="13" spans="1:19" ht="36">
      <c r="A13" s="254" t="s">
        <v>141</v>
      </c>
      <c r="B13" s="300">
        <v>0</v>
      </c>
      <c r="C13" s="251">
        <v>0</v>
      </c>
      <c r="D13" s="251">
        <v>0</v>
      </c>
      <c r="E13" s="251"/>
      <c r="F13" s="252">
        <f t="shared" si="0"/>
        <v>0</v>
      </c>
      <c r="G13" s="252"/>
      <c r="H13" s="301">
        <f>'31. DVA Billing Determinants'!C6/'31. DVA Billing Determinants'!$C$14</f>
        <v>6.7145325402438102E-3</v>
      </c>
      <c r="I13" s="251">
        <f t="shared" si="1"/>
        <v>2548.3510415325031</v>
      </c>
      <c r="J13" s="251">
        <f t="shared" si="2"/>
        <v>0</v>
      </c>
      <c r="K13" s="251">
        <f t="shared" si="3"/>
        <v>1491.3885010069068</v>
      </c>
      <c r="L13" s="251">
        <f t="shared" si="4"/>
        <v>748.34646860741759</v>
      </c>
      <c r="M13" s="251">
        <f>+'31. DVA Billing Determinants'!H19*$M$6*('31. DVA Billing Determinants'!C6/'31. DVA Billing Determinants'!C19)</f>
        <v>-9.844954671258094</v>
      </c>
      <c r="N13" s="251">
        <f>+'31. DVA Billing Determinants'!I19*$N$6*('31. DVA Billing Determinants'!D6/'31. DVA Billing Determinants'!D19)</f>
        <v>-20.360905066134503</v>
      </c>
      <c r="O13" s="251">
        <f>+'31. DVA Billing Determinants'!J19*$O$6*('31. DVA Billing Determinants'!E6/'31. DVA Billing Determinants'!E19)</f>
        <v>-0.37121085479166788</v>
      </c>
      <c r="P13" s="251">
        <f>+'31. DVA Billing Determinants'!K19*$P$6*('31. DVA Billing Determinants'!F6/'31. DVA Billing Determinants'!F19)</f>
        <v>-115.3644829201902</v>
      </c>
      <c r="Q13" s="251"/>
      <c r="R13" s="269">
        <f t="shared" si="5"/>
        <v>4642.1444576344529</v>
      </c>
      <c r="S13" s="253">
        <f t="shared" si="6"/>
        <v>4642.1444576344529</v>
      </c>
    </row>
    <row r="14" spans="1:19" s="2" customFormat="1">
      <c r="A14" s="238" t="s">
        <v>65</v>
      </c>
      <c r="B14" s="300">
        <f>'31. DVA Billing Determinants'!C7/'31. DVA Billing Determinants'!$C$15</f>
        <v>0.36364016228417584</v>
      </c>
      <c r="C14" s="251">
        <f>+B14*$C$6</f>
        <v>-167034.68371567139</v>
      </c>
      <c r="D14" s="251">
        <f>+B14*$D$6</f>
        <v>-78151.566592401068</v>
      </c>
      <c r="E14" s="251"/>
      <c r="F14" s="252">
        <f t="shared" si="0"/>
        <v>-245186.25030807246</v>
      </c>
      <c r="G14" s="252"/>
      <c r="H14" s="301">
        <f>'31. DVA Billing Determinants'!C7/'31. DVA Billing Determinants'!$C$14</f>
        <v>0.36119848858157921</v>
      </c>
      <c r="I14" s="251">
        <f t="shared" si="1"/>
        <v>137084.82892293955</v>
      </c>
      <c r="J14" s="251">
        <f t="shared" si="2"/>
        <v>0</v>
      </c>
      <c r="K14" s="251">
        <f t="shared" si="3"/>
        <v>80227.070048882597</v>
      </c>
      <c r="L14" s="251">
        <f t="shared" si="4"/>
        <v>40256.207230555265</v>
      </c>
      <c r="M14" s="251">
        <f>+'31. DVA Billing Determinants'!H19*$M$6*('31. DVA Billing Determinants'!C7/'31. DVA Billing Determinants'!C19)</f>
        <v>-529.59498313540996</v>
      </c>
      <c r="N14" s="251">
        <f>+'31. DVA Billing Determinants'!I19*$N$6*('31. DVA Billing Determinants'!D7/'31. DVA Billing Determinants'!D19)</f>
        <v>-1669.3098632598928</v>
      </c>
      <c r="O14" s="251">
        <f>+'31. DVA Billing Determinants'!J19*$O$6*('31. DVA Billing Determinants'!E7/'31. DVA Billing Determinants'!E19)</f>
        <v>-13.560617281528417</v>
      </c>
      <c r="P14" s="251">
        <f>+'31. DVA Billing Determinants'!K19*$P$6*('31. DVA Billing Determinants'!F7/'31. DVA Billing Determinants'!F19)</f>
        <v>-6442.0887364485752</v>
      </c>
      <c r="Q14" s="251"/>
      <c r="R14" s="269">
        <f t="shared" si="5"/>
        <v>248913.55200225199</v>
      </c>
      <c r="S14" s="253">
        <f t="shared" si="6"/>
        <v>3727.3016941795358</v>
      </c>
    </row>
    <row r="15" spans="1:19">
      <c r="A15" s="238" t="s">
        <v>25</v>
      </c>
      <c r="B15" s="300">
        <f>'31. DVA Billing Determinants'!C8/'31. DVA Billing Determinants'!$C$15</f>
        <v>0.21689146666091483</v>
      </c>
      <c r="C15" s="251">
        <f>+B15*$C$6</f>
        <v>-99627.052487184832</v>
      </c>
      <c r="D15" s="251">
        <f>+B15*$D$6</f>
        <v>-46613.134791276694</v>
      </c>
      <c r="E15" s="251"/>
      <c r="F15" s="252">
        <f t="shared" si="0"/>
        <v>-146240.18727846153</v>
      </c>
      <c r="G15" s="252"/>
      <c r="H15" s="301">
        <f>'31. DVA Billing Determinants'!C8/'31. DVA Billing Determinants'!$C$14</f>
        <v>0.2154351418503189</v>
      </c>
      <c r="I15" s="251">
        <f t="shared" si="1"/>
        <v>81763.602280052088</v>
      </c>
      <c r="J15" s="251">
        <f t="shared" si="2"/>
        <v>0</v>
      </c>
      <c r="K15" s="251">
        <f t="shared" si="3"/>
        <v>47851.059078595339</v>
      </c>
      <c r="L15" s="251">
        <f t="shared" si="4"/>
        <v>24010.625706457624</v>
      </c>
      <c r="M15" s="251">
        <f>+'31. DVA Billing Determinants'!H8*$M$6</f>
        <v>-223.78096543867608</v>
      </c>
      <c r="N15" s="251">
        <f>+'31. DVA Billing Determinants'!I8*$N$6</f>
        <v>-876.94730270410957</v>
      </c>
      <c r="O15" s="251">
        <f>+'31. DVA Billing Determinants'!J8*$O$6</f>
        <v>-102.60901992464315</v>
      </c>
      <c r="P15" s="251">
        <f>+'31. DVA Billing Determinants'!K8*$P$6</f>
        <v>-1068.0820371808961</v>
      </c>
      <c r="Q15" s="251"/>
      <c r="R15" s="269">
        <f t="shared" si="5"/>
        <v>151353.86773985671</v>
      </c>
      <c r="S15" s="253">
        <f t="shared" si="6"/>
        <v>5113.6804613951826</v>
      </c>
    </row>
    <row r="16" spans="1:19">
      <c r="A16" s="238" t="s">
        <v>11</v>
      </c>
      <c r="B16" s="300">
        <f>'31. DVA Billing Determinants'!C9/'31. DVA Billing Determinants'!$C$15</f>
        <v>3.2459170869708525E-3</v>
      </c>
      <c r="C16" s="251">
        <f>+B16*$C$6</f>
        <v>-1490.9814432591988</v>
      </c>
      <c r="D16" s="251">
        <f>+B16*$D$6</f>
        <v>-697.59485251130059</v>
      </c>
      <c r="E16" s="251"/>
      <c r="F16" s="252">
        <f t="shared" si="0"/>
        <v>-2188.5762957704992</v>
      </c>
      <c r="G16" s="252"/>
      <c r="H16" s="301">
        <f>'31. DVA Billing Determinants'!C9/'31. DVA Billing Determinants'!$C$14</f>
        <v>3.2241222710674535E-3</v>
      </c>
      <c r="I16" s="251">
        <f t="shared" si="1"/>
        <v>1223.6436860285955</v>
      </c>
      <c r="J16" s="251">
        <f t="shared" si="2"/>
        <v>0</v>
      </c>
      <c r="K16" s="251">
        <f t="shared" si="3"/>
        <v>716.12116734721724</v>
      </c>
      <c r="L16" s="251">
        <f t="shared" si="4"/>
        <v>359.33410128715332</v>
      </c>
      <c r="M16" s="251">
        <f>+'31. DVA Billing Determinants'!H9*$M$6</f>
        <v>0.95425473194324861</v>
      </c>
      <c r="N16" s="251">
        <f>+'31. DVA Billing Determinants'!I9*$N$6</f>
        <v>-23.354122575342465</v>
      </c>
      <c r="O16" s="251">
        <f>+'31. DVA Billing Determinants'!J9*$O$6</f>
        <v>13.931828136320084</v>
      </c>
      <c r="P16" s="251">
        <f>+'31. DVA Billing Determinants'!K9*$P$6</f>
        <v>-152.13037918303564</v>
      </c>
      <c r="Q16" s="251"/>
      <c r="R16" s="269">
        <f t="shared" si="5"/>
        <v>2138.5005357728519</v>
      </c>
      <c r="S16" s="253">
        <f t="shared" si="6"/>
        <v>-50.07575999764731</v>
      </c>
    </row>
    <row r="17" spans="1:19">
      <c r="A17" s="238" t="s">
        <v>12</v>
      </c>
      <c r="B17" s="18"/>
      <c r="C17" s="251"/>
      <c r="D17" s="251"/>
      <c r="E17" s="251"/>
      <c r="F17" s="252"/>
      <c r="G17" s="252"/>
      <c r="H17" s="302"/>
      <c r="I17" s="251"/>
      <c r="J17" s="251"/>
      <c r="K17" s="251"/>
      <c r="L17" s="251"/>
      <c r="M17" s="251"/>
      <c r="N17" s="251"/>
      <c r="O17" s="251"/>
      <c r="P17" s="251"/>
      <c r="Q17" s="251"/>
      <c r="R17" s="269"/>
      <c r="S17" s="253">
        <f t="shared" si="6"/>
        <v>0</v>
      </c>
    </row>
    <row r="18" spans="1:19">
      <c r="A18" s="238" t="s">
        <v>13</v>
      </c>
      <c r="B18" s="300">
        <f>'31. DVA Billing Determinants'!C11/'31. DVA Billing Determinants'!$C$15</f>
        <v>5.7415140386757541E-3</v>
      </c>
      <c r="C18" s="251">
        <f>+B18*$C$6</f>
        <v>-2637.3103990362642</v>
      </c>
      <c r="D18" s="251">
        <f>+B18*$D$6</f>
        <v>-1233.9349809884841</v>
      </c>
      <c r="E18" s="251"/>
      <c r="F18" s="252">
        <f>SUM(C18:E18)</f>
        <v>-3871.2453800247486</v>
      </c>
      <c r="G18" s="252"/>
      <c r="H18" s="301">
        <f>'31. DVA Billing Determinants'!C11/'31. DVA Billing Determinants'!$C$14</f>
        <v>5.7029624558327992E-3</v>
      </c>
      <c r="I18" s="251">
        <f>+H18*$I$6</f>
        <v>2164.4321815461135</v>
      </c>
      <c r="J18" s="251">
        <f>+H18*$J$6</f>
        <v>0</v>
      </c>
      <c r="K18" s="251">
        <f>+H18*$K$6</f>
        <v>1266.7051023025217</v>
      </c>
      <c r="L18" s="251">
        <f>+H18*$L$6</f>
        <v>635.60520242384507</v>
      </c>
      <c r="M18" s="251">
        <f>+'31. DVA Billing Determinants'!H11*$M$6</f>
        <v>-10.532613077990874</v>
      </c>
      <c r="N18" s="251">
        <f>+'31. DVA Billing Determinants'!I11*$N$6</f>
        <v>-23.93797563972603</v>
      </c>
      <c r="O18" s="251">
        <f>+'31. DVA Billing Determinants'!J11*$O$6</f>
        <v>5.7496433578463835</v>
      </c>
      <c r="P18" s="251">
        <f>+'31. DVA Billing Determinants'!K11*$P$6</f>
        <v>-323.27705576395078</v>
      </c>
      <c r="Q18" s="251"/>
      <c r="R18" s="269">
        <f>SUM(I18:Q18)</f>
        <v>3714.7444851486589</v>
      </c>
      <c r="S18" s="253">
        <f t="shared" si="6"/>
        <v>-156.50089487608966</v>
      </c>
    </row>
    <row r="19" spans="1:19">
      <c r="A19" s="238" t="s">
        <v>14</v>
      </c>
      <c r="B19" s="255"/>
      <c r="C19" s="251"/>
      <c r="D19" s="251"/>
      <c r="E19" s="251"/>
      <c r="F19" s="252"/>
      <c r="G19" s="252"/>
      <c r="H19" s="256"/>
      <c r="I19" s="251"/>
      <c r="J19" s="251"/>
      <c r="K19" s="251"/>
      <c r="L19" s="251"/>
      <c r="M19" s="251"/>
      <c r="N19" s="251"/>
      <c r="O19" s="251"/>
      <c r="P19" s="251"/>
      <c r="Q19" s="251"/>
      <c r="R19" s="269"/>
      <c r="S19" s="253">
        <f t="shared" si="6"/>
        <v>0</v>
      </c>
    </row>
    <row r="20" spans="1:19" ht="5.25" customHeight="1">
      <c r="A20" s="257"/>
      <c r="B20" s="258"/>
      <c r="C20" s="259"/>
      <c r="D20" s="259"/>
      <c r="E20" s="259"/>
      <c r="F20" s="260"/>
      <c r="G20" s="260"/>
      <c r="H20" s="261"/>
      <c r="I20" s="259"/>
      <c r="J20" s="259"/>
      <c r="K20" s="259"/>
      <c r="L20" s="259"/>
      <c r="M20" s="259"/>
      <c r="N20" s="259"/>
      <c r="O20" s="259"/>
      <c r="P20" s="259"/>
      <c r="Q20" s="259"/>
      <c r="R20" s="270"/>
      <c r="S20" s="262"/>
    </row>
    <row r="21" spans="1:19">
      <c r="A21" s="138" t="s">
        <v>133</v>
      </c>
      <c r="B21" s="61">
        <f>SUM(B11:B20)</f>
        <v>1</v>
      </c>
      <c r="C21" s="62">
        <f>SUM(C11:C20)</f>
        <v>-459340.5818170819</v>
      </c>
      <c r="D21" s="62">
        <f>SUM(D11:D20)</f>
        <v>-214914.5630710822</v>
      </c>
      <c r="E21" s="62"/>
      <c r="F21" s="62">
        <f>IF(SUM(C21:E21)=SUM(F11:F18), SUM(C21:D21),"check")</f>
        <v>-674255.14488816413</v>
      </c>
      <c r="G21" s="62"/>
      <c r="H21" s="65">
        <f t="shared" ref="H21:P21" si="7">SUM(H11:H20)</f>
        <v>1</v>
      </c>
      <c r="I21" s="62">
        <f t="shared" si="7"/>
        <v>379527.69254730141</v>
      </c>
      <c r="J21" s="62">
        <f t="shared" si="7"/>
        <v>0</v>
      </c>
      <c r="K21" s="62">
        <f t="shared" si="7"/>
        <v>222113.52645447946</v>
      </c>
      <c r="L21" s="62">
        <f t="shared" si="7"/>
        <v>111451.75991361635</v>
      </c>
      <c r="M21" s="62">
        <f t="shared" si="7"/>
        <v>-277.28862024657553</v>
      </c>
      <c r="N21" s="62">
        <f t="shared" si="7"/>
        <v>-5838.5306438356156</v>
      </c>
      <c r="O21" s="62">
        <f t="shared" si="7"/>
        <v>2211.4012914793789</v>
      </c>
      <c r="P21" s="62">
        <f t="shared" si="7"/>
        <v>-31693.82899646576</v>
      </c>
      <c r="Q21" s="62"/>
      <c r="R21" s="62">
        <f>SUM(R11:R20)</f>
        <v>677494.73194632877</v>
      </c>
      <c r="S21" s="245">
        <f t="shared" si="6"/>
        <v>3239.587058164645</v>
      </c>
    </row>
    <row r="22" spans="1:19" ht="22.5" customHeight="1" thickBot="1">
      <c r="A22" s="119" t="s">
        <v>142</v>
      </c>
      <c r="B22" s="89"/>
      <c r="C22" s="90"/>
      <c r="D22" s="91"/>
      <c r="E22" s="92"/>
      <c r="F22" s="92"/>
      <c r="G22" s="92"/>
      <c r="H22" s="93"/>
      <c r="I22" s="92"/>
      <c r="J22" s="92"/>
      <c r="K22" s="92"/>
      <c r="L22" s="92"/>
      <c r="M22" s="92"/>
      <c r="N22" s="92"/>
      <c r="O22" s="92"/>
      <c r="P22" s="92"/>
      <c r="Q22" s="92"/>
      <c r="R22" s="92"/>
      <c r="S22" s="246"/>
    </row>
    <row r="23" spans="1:19">
      <c r="B23" s="81"/>
      <c r="C23" s="81"/>
      <c r="D23" s="81"/>
      <c r="E23" s="83"/>
      <c r="F23" s="83"/>
      <c r="G23" s="120"/>
      <c r="H23" s="120"/>
      <c r="I23" s="120"/>
      <c r="J23" s="120"/>
      <c r="K23" s="120"/>
      <c r="L23" s="120"/>
      <c r="M23" s="120"/>
      <c r="N23" s="120"/>
      <c r="O23" s="120"/>
      <c r="P23" s="120"/>
      <c r="Q23" s="120"/>
      <c r="R23" s="120"/>
      <c r="S23" s="120"/>
    </row>
    <row r="24" spans="1:19" ht="15.75" thickBot="1">
      <c r="A24" s="120"/>
      <c r="B24" s="120"/>
      <c r="C24" s="120"/>
      <c r="D24" s="120"/>
      <c r="E24" s="120"/>
      <c r="F24" s="120"/>
      <c r="G24" s="120"/>
      <c r="H24" s="120"/>
      <c r="I24" s="120"/>
      <c r="J24" s="120"/>
      <c r="K24" s="120"/>
      <c r="L24" s="120"/>
      <c r="M24" s="120"/>
      <c r="N24" s="120"/>
      <c r="O24" s="120"/>
      <c r="P24" s="120"/>
      <c r="Q24" s="120"/>
      <c r="R24" s="120"/>
      <c r="S24" s="120"/>
    </row>
    <row r="25" spans="1:19" ht="21">
      <c r="A25" s="50" t="s">
        <v>135</v>
      </c>
      <c r="B25" s="85"/>
      <c r="C25" s="85"/>
      <c r="D25" s="85"/>
      <c r="E25" s="86"/>
      <c r="F25" s="85"/>
      <c r="G25" s="96"/>
      <c r="H25" s="120"/>
      <c r="I25" s="120"/>
      <c r="J25" s="120"/>
      <c r="K25" s="120"/>
      <c r="L25" s="120"/>
      <c r="M25" s="120"/>
      <c r="N25" s="120"/>
      <c r="O25" s="120"/>
      <c r="P25" s="120"/>
      <c r="Q25" s="120"/>
      <c r="R25" s="120"/>
      <c r="S25" s="120"/>
    </row>
    <row r="26" spans="1:19">
      <c r="A26" s="239" t="s">
        <v>53</v>
      </c>
      <c r="B26" s="53"/>
      <c r="C26" s="53"/>
      <c r="D26" s="53"/>
      <c r="E26" s="121"/>
      <c r="F26" s="55"/>
      <c r="G26" s="240"/>
      <c r="H26" s="120"/>
      <c r="I26" s="120"/>
      <c r="J26" s="120"/>
      <c r="K26" s="120"/>
      <c r="L26" s="120"/>
      <c r="M26" s="120"/>
      <c r="N26" s="120"/>
      <c r="O26" s="120"/>
      <c r="P26" s="120"/>
      <c r="Q26" s="120"/>
      <c r="R26" s="120"/>
      <c r="S26" s="120"/>
    </row>
    <row r="27" spans="1:19">
      <c r="A27" s="133"/>
      <c r="B27" s="53"/>
      <c r="C27" s="53"/>
      <c r="D27" s="122" t="s">
        <v>57</v>
      </c>
      <c r="E27" s="121"/>
      <c r="F27" s="271">
        <f>'[2]7. Allocating Def-Var Balances'!$L$28</f>
        <v>3402883.7563169594</v>
      </c>
      <c r="G27" s="275"/>
      <c r="H27" s="120"/>
      <c r="I27" s="120"/>
      <c r="J27" s="120"/>
      <c r="K27" s="120"/>
      <c r="L27" s="120"/>
      <c r="M27" s="120"/>
      <c r="N27" s="120"/>
      <c r="O27" s="120"/>
      <c r="P27" s="120"/>
      <c r="Q27" s="120"/>
      <c r="R27" s="120"/>
      <c r="S27" s="120"/>
    </row>
    <row r="28" spans="1:19">
      <c r="A28" s="136"/>
      <c r="B28" s="355" t="s">
        <v>121</v>
      </c>
      <c r="C28" s="195"/>
      <c r="D28" s="355" t="s">
        <v>122</v>
      </c>
      <c r="E28" s="121"/>
      <c r="F28" s="355" t="s">
        <v>20</v>
      </c>
      <c r="G28" s="241"/>
      <c r="H28" s="120"/>
      <c r="I28" s="120"/>
      <c r="J28" s="120"/>
      <c r="K28" s="120"/>
      <c r="L28" s="120"/>
      <c r="M28" s="120"/>
      <c r="N28" s="120"/>
      <c r="O28" s="120"/>
      <c r="P28" s="120"/>
      <c r="Q28" s="120"/>
      <c r="R28" s="120"/>
      <c r="S28" s="120"/>
    </row>
    <row r="29" spans="1:19">
      <c r="A29" s="276" t="s">
        <v>2</v>
      </c>
      <c r="B29" s="355"/>
      <c r="C29" s="195"/>
      <c r="D29" s="355"/>
      <c r="E29" s="121"/>
      <c r="F29" s="355"/>
      <c r="G29" s="241"/>
      <c r="H29" s="120"/>
      <c r="I29" s="120"/>
      <c r="J29" s="120"/>
      <c r="K29" s="120"/>
      <c r="L29" s="120"/>
      <c r="M29" s="120"/>
      <c r="N29" s="120"/>
      <c r="O29" s="120"/>
      <c r="P29" s="120"/>
      <c r="Q29" s="120"/>
      <c r="R29" s="120"/>
      <c r="S29" s="120"/>
    </row>
    <row r="30" spans="1:19">
      <c r="A30" s="137"/>
      <c r="B30" s="57"/>
      <c r="C30" s="53"/>
      <c r="D30" s="57"/>
      <c r="E30" s="121"/>
      <c r="F30" s="63"/>
      <c r="G30" s="242"/>
      <c r="H30" s="120"/>
      <c r="I30" s="120"/>
      <c r="J30" s="120"/>
      <c r="K30" s="120"/>
      <c r="L30" s="120"/>
      <c r="M30" s="120"/>
      <c r="N30" s="120"/>
      <c r="O30" s="120"/>
      <c r="P30" s="120"/>
      <c r="Q30" s="120"/>
      <c r="R30" s="120"/>
      <c r="S30" s="120"/>
    </row>
    <row r="31" spans="1:19">
      <c r="A31" s="238" t="s">
        <v>6</v>
      </c>
      <c r="B31" s="300">
        <f>'31. DVA Billing Determinants'!C4/'31. DVA Billing Determinants'!$C$16</f>
        <v>0.35455487635330857</v>
      </c>
      <c r="C31" s="263"/>
      <c r="D31" s="300">
        <f>'31. DVA Billing Determinants'!E4/'31. DVA Billing Determinants'!$E$16</f>
        <v>9.2172822712623656E-2</v>
      </c>
      <c r="E31" s="1"/>
      <c r="F31" s="264">
        <f>+D31*$F$27</f>
        <v>313653.40118266991</v>
      </c>
      <c r="G31" s="297"/>
      <c r="H31" s="120"/>
      <c r="I31" s="120"/>
      <c r="J31" s="120"/>
      <c r="K31" s="120"/>
      <c r="L31" s="120"/>
      <c r="M31" s="120"/>
      <c r="N31" s="120"/>
      <c r="O31" s="120"/>
      <c r="P31" s="120"/>
      <c r="Q31" s="120"/>
      <c r="R31" s="120"/>
      <c r="S31" s="120"/>
    </row>
    <row r="32" spans="1:19">
      <c r="A32" s="238" t="s">
        <v>8</v>
      </c>
      <c r="B32" s="300">
        <f>'31. DVA Billing Determinants'!C5/'31. DVA Billing Determinants'!$C$16</f>
        <v>0.16961377007813688</v>
      </c>
      <c r="C32" s="263"/>
      <c r="D32" s="300">
        <f>'31. DVA Billing Determinants'!E5/'31. DVA Billing Determinants'!$E$16</f>
        <v>8.8607523585765555E-2</v>
      </c>
      <c r="E32" s="1"/>
      <c r="F32" s="264">
        <f>+D32*$F$27</f>
        <v>301521.10269747349</v>
      </c>
      <c r="G32" s="297"/>
      <c r="H32" s="120"/>
      <c r="I32" s="120"/>
      <c r="J32" s="120"/>
      <c r="K32" s="120"/>
      <c r="L32" s="120"/>
      <c r="M32" s="120"/>
      <c r="N32" s="120"/>
      <c r="O32" s="120"/>
      <c r="P32" s="120"/>
      <c r="Q32" s="120"/>
      <c r="R32" s="120"/>
      <c r="S32" s="120"/>
    </row>
    <row r="33" spans="1:19" s="2" customFormat="1" ht="30">
      <c r="A33" s="254" t="s">
        <v>68</v>
      </c>
      <c r="B33" s="300">
        <v>0</v>
      </c>
      <c r="C33" s="263"/>
      <c r="D33" s="300"/>
      <c r="E33" s="1"/>
      <c r="F33" s="264">
        <v>0</v>
      </c>
      <c r="G33" s="297"/>
      <c r="H33" s="120"/>
      <c r="I33" s="120"/>
      <c r="J33" s="120"/>
      <c r="K33" s="120"/>
      <c r="L33" s="120"/>
      <c r="M33" s="120"/>
      <c r="N33" s="120"/>
      <c r="O33" s="120"/>
      <c r="P33" s="120"/>
      <c r="Q33" s="120"/>
      <c r="R33" s="120"/>
      <c r="S33" s="120"/>
    </row>
    <row r="34" spans="1:19">
      <c r="A34" s="238" t="s">
        <v>65</v>
      </c>
      <c r="B34" s="300">
        <f>'31. DVA Billing Determinants'!C7/'31. DVA Billing Determinants'!$C$16</f>
        <v>0.46435474369517565</v>
      </c>
      <c r="C34" s="263"/>
      <c r="D34" s="300">
        <f>'31. DVA Billing Determinants'!E7/'31. DVA Billing Determinants'!$E$16</f>
        <v>0.79583978236948516</v>
      </c>
      <c r="E34" s="1"/>
      <c r="F34" s="264">
        <f>+D34*$F$27</f>
        <v>2708150.2680559452</v>
      </c>
      <c r="G34" s="297"/>
      <c r="H34" s="120"/>
      <c r="I34" s="120"/>
      <c r="J34" s="120"/>
      <c r="K34" s="120"/>
      <c r="L34" s="120"/>
      <c r="M34" s="120"/>
      <c r="N34" s="120"/>
      <c r="O34" s="120"/>
      <c r="P34" s="120"/>
      <c r="Q34" s="120"/>
      <c r="R34" s="120"/>
      <c r="S34" s="120"/>
    </row>
    <row r="35" spans="1:19">
      <c r="A35" s="238" t="s">
        <v>54</v>
      </c>
      <c r="B35" s="300">
        <v>0</v>
      </c>
      <c r="C35" s="263"/>
      <c r="D35" s="300"/>
      <c r="E35" s="1"/>
      <c r="F35" s="264">
        <v>0</v>
      </c>
      <c r="G35" s="297"/>
      <c r="H35" s="120"/>
      <c r="I35" s="120"/>
      <c r="J35" s="120"/>
      <c r="K35" s="120"/>
      <c r="L35" s="120"/>
      <c r="M35" s="120"/>
      <c r="N35" s="120"/>
      <c r="O35" s="120"/>
      <c r="P35" s="120"/>
      <c r="Q35" s="120"/>
      <c r="R35" s="120"/>
      <c r="S35" s="120"/>
    </row>
    <row r="36" spans="1:19">
      <c r="A36" s="238" t="s">
        <v>11</v>
      </c>
      <c r="B36" s="300">
        <f>'31. DVA Billing Determinants'!C9/'31. DVA Billing Determinants'!$C$16</f>
        <v>4.1449134427518413E-3</v>
      </c>
      <c r="C36" s="263"/>
      <c r="D36" s="300">
        <f>'31. DVA Billing Determinants'!E9/'31. DVA Billing Determinants'!$E$16</f>
        <v>5.023611553540786E-3</v>
      </c>
      <c r="E36" s="1"/>
      <c r="F36" s="264">
        <f>+D36*$F$27</f>
        <v>17094.766153590146</v>
      </c>
      <c r="G36" s="297"/>
      <c r="H36" s="120"/>
      <c r="I36" s="120"/>
      <c r="J36" s="120"/>
      <c r="K36" s="120"/>
      <c r="L36" s="120"/>
      <c r="M36" s="120"/>
      <c r="N36" s="120"/>
      <c r="O36" s="120"/>
      <c r="P36" s="120"/>
      <c r="Q36" s="120"/>
      <c r="R36" s="120"/>
      <c r="S36" s="120"/>
    </row>
    <row r="37" spans="1:19">
      <c r="A37" s="238" t="s">
        <v>12</v>
      </c>
      <c r="B37" s="18"/>
      <c r="C37" s="263"/>
      <c r="D37" s="300"/>
      <c r="E37" s="1"/>
      <c r="F37" s="264">
        <f>+D37*$F$27</f>
        <v>0</v>
      </c>
      <c r="G37" s="297"/>
      <c r="H37" s="120"/>
      <c r="I37" s="120"/>
      <c r="J37" s="120"/>
      <c r="K37" s="120"/>
      <c r="L37" s="120"/>
      <c r="M37" s="120"/>
      <c r="N37" s="120"/>
      <c r="O37" s="120"/>
      <c r="P37" s="120"/>
      <c r="Q37" s="120"/>
      <c r="R37" s="120"/>
      <c r="S37" s="120"/>
    </row>
    <row r="38" spans="1:19">
      <c r="A38" s="238" t="s">
        <v>13</v>
      </c>
      <c r="B38" s="300">
        <f>'31. DVA Billing Determinants'!C11/'31. DVA Billing Determinants'!$C$16</f>
        <v>7.3316964306270492E-3</v>
      </c>
      <c r="C38" s="263"/>
      <c r="D38" s="300">
        <f>'31. DVA Billing Determinants'!E11/'31. DVA Billing Determinants'!$E$16</f>
        <v>1.835625977858486E-2</v>
      </c>
      <c r="E38" s="1"/>
      <c r="F38" s="264">
        <f>+D38*$F$27</f>
        <v>62464.218227280762</v>
      </c>
      <c r="G38" s="297"/>
      <c r="H38" s="120"/>
      <c r="I38" s="120"/>
      <c r="J38" s="120"/>
      <c r="K38" s="120"/>
      <c r="L38" s="120"/>
      <c r="M38" s="120"/>
      <c r="N38" s="120"/>
      <c r="O38" s="120"/>
      <c r="P38" s="120"/>
      <c r="Q38" s="120"/>
      <c r="R38" s="120"/>
      <c r="S38" s="120"/>
    </row>
    <row r="39" spans="1:19">
      <c r="A39" s="238" t="s">
        <v>14</v>
      </c>
      <c r="B39" s="255"/>
      <c r="C39" s="264"/>
      <c r="D39" s="264"/>
      <c r="E39" s="1"/>
      <c r="F39" s="264"/>
      <c r="G39" s="298"/>
      <c r="H39" s="120"/>
      <c r="I39" s="120"/>
      <c r="J39" s="120"/>
      <c r="K39" s="120"/>
      <c r="L39" s="120"/>
      <c r="M39" s="120"/>
      <c r="N39" s="120"/>
      <c r="O39" s="120"/>
      <c r="P39" s="120"/>
      <c r="Q39" s="120"/>
      <c r="R39" s="120"/>
      <c r="S39" s="120"/>
    </row>
    <row r="40" spans="1:19">
      <c r="A40" s="257"/>
      <c r="B40" s="258"/>
      <c r="C40" s="263"/>
      <c r="D40" s="265"/>
      <c r="E40" s="1"/>
      <c r="F40" s="296"/>
      <c r="G40" s="299"/>
      <c r="H40" s="120"/>
      <c r="I40" s="120"/>
      <c r="J40" s="120"/>
      <c r="K40" s="120"/>
      <c r="L40" s="120"/>
      <c r="M40" s="120"/>
      <c r="N40" s="120"/>
      <c r="O40" s="120"/>
      <c r="P40" s="120"/>
      <c r="Q40" s="120"/>
      <c r="R40" s="120"/>
      <c r="S40" s="120"/>
    </row>
    <row r="41" spans="1:19">
      <c r="A41" s="138" t="s">
        <v>15</v>
      </c>
      <c r="B41" s="61">
        <f>SUM(B31:B40)</f>
        <v>0.99999999999999989</v>
      </c>
      <c r="C41" s="53"/>
      <c r="D41" s="60">
        <f>SUM(D31:D40)</f>
        <v>1</v>
      </c>
      <c r="E41" s="121"/>
      <c r="F41" s="244">
        <f>SUM(F31:F40)</f>
        <v>3402883.7563169599</v>
      </c>
      <c r="G41" s="243"/>
      <c r="H41" s="120"/>
      <c r="I41" s="120"/>
      <c r="J41" s="120"/>
      <c r="K41" s="120"/>
      <c r="L41" s="120"/>
      <c r="M41" s="120"/>
      <c r="N41" s="120"/>
      <c r="O41" s="120"/>
      <c r="P41" s="120"/>
      <c r="Q41" s="120"/>
      <c r="R41" s="120"/>
      <c r="S41" s="120"/>
    </row>
    <row r="42" spans="1:19">
      <c r="A42" s="138"/>
      <c r="B42" s="61"/>
      <c r="C42" s="53"/>
      <c r="D42" s="60"/>
      <c r="E42" s="121"/>
      <c r="F42" s="244"/>
      <c r="G42" s="243"/>
      <c r="H42" s="120"/>
      <c r="I42" s="120"/>
      <c r="J42" s="120"/>
      <c r="K42" s="120"/>
      <c r="L42" s="120"/>
      <c r="M42" s="120"/>
      <c r="N42" s="120"/>
      <c r="O42" s="120"/>
      <c r="P42" s="120"/>
      <c r="Q42" s="120"/>
      <c r="R42" s="120"/>
      <c r="S42" s="120"/>
    </row>
    <row r="43" spans="1:19">
      <c r="A43" s="277" t="s">
        <v>55</v>
      </c>
      <c r="B43" s="121"/>
      <c r="C43" s="121"/>
      <c r="D43" s="121"/>
      <c r="E43" s="121"/>
      <c r="F43" s="121"/>
      <c r="G43" s="134"/>
      <c r="H43" s="120"/>
      <c r="I43" s="120"/>
      <c r="J43" s="120"/>
      <c r="K43" s="120"/>
      <c r="L43" s="120"/>
      <c r="M43" s="120"/>
      <c r="N43" s="120"/>
      <c r="O43" s="120"/>
      <c r="P43" s="120"/>
      <c r="Q43" s="120"/>
      <c r="R43" s="120"/>
      <c r="S43" s="120"/>
    </row>
    <row r="44" spans="1:19" ht="21.75" thickBot="1">
      <c r="A44" s="119" t="s">
        <v>143</v>
      </c>
      <c r="B44" s="89"/>
      <c r="C44" s="89"/>
      <c r="D44" s="89"/>
      <c r="E44" s="89"/>
      <c r="F44" s="89"/>
      <c r="G44" s="278"/>
      <c r="H44" s="120"/>
      <c r="I44" s="120"/>
      <c r="J44" s="120"/>
      <c r="K44" s="120"/>
      <c r="L44" s="120"/>
      <c r="M44" s="120"/>
      <c r="N44" s="120"/>
      <c r="O44" s="120"/>
      <c r="P44" s="120"/>
      <c r="Q44" s="120"/>
      <c r="R44" s="120"/>
      <c r="S44" s="120"/>
    </row>
  </sheetData>
  <mergeCells count="3">
    <mergeCell ref="F28:F29"/>
    <mergeCell ref="B28:B29"/>
    <mergeCell ref="D28:D29"/>
  </mergeCells>
  <pageMargins left="0.45" right="0.2" top="1.25" bottom="0.75" header="0.7" footer="0.3"/>
  <pageSetup scale="50" orientation="landscape" r:id="rId1"/>
  <headerFooter>
    <oddHeader>&amp;LProposed DVA RR Calculations
&amp;CKingston Hydro
2015 IRM Application EB-2014-0088</oddHead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9"/>
  <sheetViews>
    <sheetView zoomScaleNormal="100" workbookViewId="0">
      <selection activeCell="I23" sqref="I23"/>
    </sheetView>
  </sheetViews>
  <sheetFormatPr defaultRowHeight="15"/>
  <cols>
    <col min="1" max="1" width="50.7109375" customWidth="1"/>
    <col min="2" max="2" width="15.85546875" bestFit="1" customWidth="1"/>
    <col min="3" max="3" width="2" customWidth="1"/>
    <col min="4" max="4" width="20.140625" customWidth="1"/>
    <col min="5" max="5" width="14.85546875" customWidth="1"/>
    <col min="6" max="6" width="15" customWidth="1"/>
    <col min="7" max="7" width="2.140625" customWidth="1"/>
  </cols>
  <sheetData>
    <row r="1" spans="1:8" ht="18.75">
      <c r="A1" s="191" t="s">
        <v>26</v>
      </c>
      <c r="B1" s="85"/>
      <c r="C1" s="85"/>
      <c r="D1" s="85"/>
      <c r="E1" s="85"/>
      <c r="F1" s="85"/>
      <c r="G1" s="96"/>
      <c r="H1" s="120"/>
    </row>
    <row r="2" spans="1:8">
      <c r="A2" s="52" t="s">
        <v>37</v>
      </c>
      <c r="B2" s="53"/>
      <c r="C2" s="53"/>
      <c r="D2" s="105" t="s">
        <v>22</v>
      </c>
      <c r="E2" s="53"/>
      <c r="F2" s="118">
        <v>1</v>
      </c>
      <c r="G2" s="107"/>
      <c r="H2" s="120"/>
    </row>
    <row r="3" spans="1:8">
      <c r="A3" s="52"/>
      <c r="B3" s="356" t="s">
        <v>27</v>
      </c>
      <c r="C3" s="53"/>
      <c r="D3" s="53"/>
      <c r="E3" s="53"/>
      <c r="F3" s="53"/>
      <c r="G3" s="107"/>
      <c r="H3" s="120"/>
    </row>
    <row r="4" spans="1:8">
      <c r="A4" s="52"/>
      <c r="B4" s="356"/>
      <c r="C4" s="53"/>
      <c r="D4" s="356" t="s">
        <v>28</v>
      </c>
      <c r="E4" s="63"/>
      <c r="F4" s="355" t="s">
        <v>58</v>
      </c>
      <c r="G4" s="107"/>
      <c r="H4" s="120"/>
    </row>
    <row r="5" spans="1:8">
      <c r="A5" s="88" t="s">
        <v>2</v>
      </c>
      <c r="B5" s="357"/>
      <c r="C5" s="95"/>
      <c r="D5" s="357"/>
      <c r="E5" s="45" t="s">
        <v>3</v>
      </c>
      <c r="F5" s="358"/>
      <c r="G5" s="107"/>
      <c r="H5" s="120"/>
    </row>
    <row r="6" spans="1:8">
      <c r="A6" s="52"/>
      <c r="B6" s="53"/>
      <c r="C6" s="53"/>
      <c r="D6" s="53"/>
      <c r="E6" s="53"/>
      <c r="F6" s="57"/>
      <c r="G6" s="107"/>
      <c r="H6" s="120"/>
    </row>
    <row r="7" spans="1:8" ht="15.75" thickBot="1">
      <c r="A7" s="51" t="s">
        <v>6</v>
      </c>
      <c r="B7" s="108">
        <f>'33. Proposed Allocations'!S11</f>
        <v>-8537.4034633878036</v>
      </c>
      <c r="C7" s="53"/>
      <c r="D7" s="104">
        <f>+'31. DVA Billing Determinants'!C4</f>
        <v>194606362</v>
      </c>
      <c r="E7" s="94" t="s">
        <v>7</v>
      </c>
      <c r="F7" s="101">
        <f>B7/D7</f>
        <v>-4.3870114911185708E-5</v>
      </c>
      <c r="G7" s="107"/>
      <c r="H7" s="120"/>
    </row>
    <row r="8" spans="1:8" ht="15.75" thickBot="1">
      <c r="A8" s="51" t="s">
        <v>8</v>
      </c>
      <c r="B8" s="108">
        <f>'33. Proposed Allocations'!S12</f>
        <v>-1499.5594367830345</v>
      </c>
      <c r="C8" s="53"/>
      <c r="D8" s="104">
        <f>+'31. DVA Billing Determinants'!C5</f>
        <v>93096784</v>
      </c>
      <c r="E8" s="110" t="s">
        <v>7</v>
      </c>
      <c r="F8" s="101">
        <f t="shared" ref="F8:F12" si="0">B8/D8</f>
        <v>-1.6107532101034065E-5</v>
      </c>
      <c r="G8" s="107"/>
      <c r="H8" s="120"/>
    </row>
    <row r="9" spans="1:8" ht="30.75" thickBot="1">
      <c r="A9" s="123" t="s">
        <v>144</v>
      </c>
      <c r="B9" s="307">
        <f>'33. Proposed Allocations'!S13</f>
        <v>4642.1444576344529</v>
      </c>
      <c r="C9" s="308"/>
      <c r="D9" s="104">
        <f>+'31. DVA Billing Determinants'!D6</f>
        <v>8457.5555999999997</v>
      </c>
      <c r="E9" s="309" t="s">
        <v>10</v>
      </c>
      <c r="F9" s="310">
        <f t="shared" si="0"/>
        <v>0.5488754289282417</v>
      </c>
      <c r="G9" s="112"/>
      <c r="H9" s="120"/>
    </row>
    <row r="10" spans="1:8" s="2" customFormat="1" ht="15.75" thickBot="1">
      <c r="A10" s="51" t="s">
        <v>65</v>
      </c>
      <c r="B10" s="108">
        <f>'33. Proposed Allocations'!S14</f>
        <v>3727.3016941795358</v>
      </c>
      <c r="C10" s="53"/>
      <c r="D10" s="104">
        <f>+'31. DVA Billing Determinants'!D7</f>
        <v>693401.44440000004</v>
      </c>
      <c r="E10" s="110" t="s">
        <v>10</v>
      </c>
      <c r="F10" s="101">
        <f>B10/D10</f>
        <v>5.37538784247092E-3</v>
      </c>
      <c r="G10" s="107"/>
      <c r="H10" s="120"/>
    </row>
    <row r="11" spans="1:8" ht="15.75" thickBot="1">
      <c r="A11" s="51" t="s">
        <v>25</v>
      </c>
      <c r="B11" s="108">
        <f>'33. Proposed Allocations'!S15</f>
        <v>5113.6804613951826</v>
      </c>
      <c r="C11" s="53"/>
      <c r="D11" s="104">
        <f>+'31. DVA Billing Determinants'!D8</f>
        <v>297737</v>
      </c>
      <c r="E11" s="110" t="s">
        <v>10</v>
      </c>
      <c r="F11" s="101">
        <f t="shared" si="0"/>
        <v>1.7175159491078309E-2</v>
      </c>
      <c r="G11" s="112"/>
      <c r="H11" s="120"/>
    </row>
    <row r="12" spans="1:8" ht="15.75" thickBot="1">
      <c r="A12" s="51" t="s">
        <v>11</v>
      </c>
      <c r="B12" s="108">
        <f>'33. Proposed Allocations'!S16</f>
        <v>-50.07575999764731</v>
      </c>
      <c r="C12" s="53"/>
      <c r="D12" s="104">
        <f>+'31. DVA Billing Determinants'!E9</f>
        <v>1092553</v>
      </c>
      <c r="E12" s="110" t="s">
        <v>7</v>
      </c>
      <c r="F12" s="101">
        <f t="shared" si="0"/>
        <v>-4.5833712412713443E-5</v>
      </c>
      <c r="G12" s="107"/>
      <c r="H12" s="120"/>
    </row>
    <row r="13" spans="1:8" ht="15.75" thickBot="1">
      <c r="A13" s="51" t="s">
        <v>12</v>
      </c>
      <c r="B13" s="108">
        <f>'33. Proposed Allocations'!S17</f>
        <v>0</v>
      </c>
      <c r="C13" s="53"/>
      <c r="D13" s="109"/>
      <c r="E13" s="110"/>
      <c r="F13" s="98"/>
      <c r="G13" s="107"/>
      <c r="H13" s="120"/>
    </row>
    <row r="14" spans="1:8">
      <c r="A14" s="51" t="s">
        <v>13</v>
      </c>
      <c r="B14" s="108">
        <f>'33. Proposed Allocations'!S18</f>
        <v>-156.50089487608966</v>
      </c>
      <c r="C14" s="53"/>
      <c r="D14" s="104">
        <f>+'31. DVA Billing Determinants'!F11</f>
        <v>11245.85423238389</v>
      </c>
      <c r="E14" s="113" t="s">
        <v>10</v>
      </c>
      <c r="F14" s="101">
        <f>B14/D14</f>
        <v>-1.3916318995619303E-2</v>
      </c>
      <c r="G14" s="107"/>
      <c r="H14" s="120"/>
    </row>
    <row r="15" spans="1:8">
      <c r="A15" s="51" t="s">
        <v>14</v>
      </c>
      <c r="B15" s="121"/>
      <c r="C15" s="53"/>
      <c r="D15" s="98"/>
      <c r="E15" s="102"/>
      <c r="F15" s="102"/>
      <c r="G15" s="100"/>
      <c r="H15" s="120"/>
    </row>
    <row r="16" spans="1:8">
      <c r="A16" s="54" t="s">
        <v>15</v>
      </c>
      <c r="B16" s="115">
        <f>SUM(B7:B14)</f>
        <v>3239.5870581645963</v>
      </c>
      <c r="C16" s="53"/>
      <c r="D16" s="117"/>
      <c r="E16" s="53"/>
      <c r="F16" s="53"/>
      <c r="G16" s="107"/>
      <c r="H16" s="120"/>
    </row>
    <row r="17" spans="1:8">
      <c r="A17" s="87"/>
      <c r="B17" s="53"/>
      <c r="C17" s="53"/>
      <c r="D17" s="53"/>
      <c r="E17" s="53"/>
      <c r="F17" s="53"/>
      <c r="G17" s="107"/>
      <c r="H17" s="120"/>
    </row>
    <row r="18" spans="1:8" ht="15.75" thickBot="1">
      <c r="A18" s="216" t="s">
        <v>120</v>
      </c>
      <c r="B18" s="116"/>
      <c r="C18" s="116"/>
      <c r="D18" s="116"/>
      <c r="E18" s="116"/>
      <c r="F18" s="116"/>
      <c r="G18" s="97"/>
      <c r="H18" s="120"/>
    </row>
    <row r="19" spans="1:8">
      <c r="A19" s="120"/>
      <c r="B19" s="120"/>
      <c r="C19" s="120"/>
      <c r="D19" s="120"/>
      <c r="E19" s="120"/>
      <c r="F19" s="120"/>
      <c r="G19" s="120"/>
      <c r="H19" s="120"/>
    </row>
    <row r="20" spans="1:8" ht="15.75" thickBot="1">
      <c r="A20" s="120"/>
      <c r="B20" s="120"/>
      <c r="C20" s="120"/>
      <c r="D20" s="120"/>
      <c r="E20" s="120"/>
      <c r="F20" s="120"/>
      <c r="G20" s="120"/>
      <c r="H20" s="120"/>
    </row>
    <row r="21" spans="1:8" ht="18.75">
      <c r="A21" s="191" t="s">
        <v>23</v>
      </c>
      <c r="B21" s="192"/>
      <c r="C21" s="192"/>
      <c r="D21" s="192"/>
      <c r="E21" s="192"/>
      <c r="F21" s="192"/>
      <c r="G21" s="193"/>
      <c r="H21" s="120"/>
    </row>
    <row r="22" spans="1:8">
      <c r="A22" s="194"/>
      <c r="B22" s="195"/>
      <c r="C22" s="195"/>
      <c r="D22" s="105" t="s">
        <v>22</v>
      </c>
      <c r="E22" s="195"/>
      <c r="F22" s="118">
        <v>1</v>
      </c>
      <c r="G22" s="196"/>
      <c r="H22" s="120"/>
    </row>
    <row r="23" spans="1:8">
      <c r="A23" s="194"/>
      <c r="B23" s="359" t="s">
        <v>20</v>
      </c>
      <c r="C23" s="195"/>
      <c r="D23" s="195"/>
      <c r="E23" s="195"/>
      <c r="F23" s="195"/>
      <c r="G23" s="196"/>
      <c r="H23" s="120"/>
    </row>
    <row r="24" spans="1:8">
      <c r="A24" s="194"/>
      <c r="B24" s="359"/>
      <c r="C24" s="195"/>
      <c r="D24" s="359" t="s">
        <v>21</v>
      </c>
      <c r="E24" s="63"/>
      <c r="F24" s="355" t="s">
        <v>19</v>
      </c>
      <c r="G24" s="196"/>
      <c r="H24" s="120"/>
    </row>
    <row r="25" spans="1:8">
      <c r="A25" s="88" t="s">
        <v>2</v>
      </c>
      <c r="B25" s="360"/>
      <c r="C25" s="197"/>
      <c r="D25" s="360"/>
      <c r="E25" s="45" t="s">
        <v>3</v>
      </c>
      <c r="F25" s="358"/>
      <c r="G25" s="196"/>
      <c r="H25" s="120"/>
    </row>
    <row r="26" spans="1:8">
      <c r="A26" s="194"/>
      <c r="B26" s="195"/>
      <c r="C26" s="195"/>
      <c r="D26" s="195"/>
      <c r="E26" s="195"/>
      <c r="F26" s="57"/>
      <c r="G26" s="196"/>
      <c r="H26" s="120"/>
    </row>
    <row r="27" spans="1:8" ht="15.75" thickBot="1">
      <c r="A27" s="205" t="s">
        <v>6</v>
      </c>
      <c r="B27" s="206">
        <f>'33. Proposed Allocations'!F31</f>
        <v>313653.40118266991</v>
      </c>
      <c r="C27" s="195"/>
      <c r="D27" s="207">
        <f>'31. DVA Billing Determinants'!E4</f>
        <v>20046075</v>
      </c>
      <c r="E27" s="208" t="s">
        <v>7</v>
      </c>
      <c r="F27" s="209">
        <f>B27/D27/$F$22</f>
        <v>1.5646624148750812E-2</v>
      </c>
      <c r="G27" s="196"/>
      <c r="H27" s="120"/>
    </row>
    <row r="28" spans="1:8" ht="15.75" thickBot="1">
      <c r="A28" s="205" t="s">
        <v>8</v>
      </c>
      <c r="B28" s="206">
        <f>'33. Proposed Allocations'!F32</f>
        <v>301521.10269747349</v>
      </c>
      <c r="C28" s="195"/>
      <c r="D28" s="207">
        <f>'31. DVA Billing Determinants'!E5</f>
        <v>19270681</v>
      </c>
      <c r="E28" s="210" t="s">
        <v>7</v>
      </c>
      <c r="F28" s="209">
        <f>B28/D28/$F$22</f>
        <v>1.5646624148750815E-2</v>
      </c>
      <c r="G28" s="196"/>
      <c r="H28" s="120"/>
    </row>
    <row r="29" spans="1:8" ht="30.75" thickBot="1">
      <c r="A29" s="123" t="s">
        <v>144</v>
      </c>
      <c r="B29" s="313">
        <v>0</v>
      </c>
      <c r="C29" s="311"/>
      <c r="D29" s="312"/>
      <c r="E29" s="314" t="s">
        <v>10</v>
      </c>
      <c r="F29" s="315">
        <v>0</v>
      </c>
      <c r="G29" s="196"/>
      <c r="H29" s="120"/>
    </row>
    <row r="30" spans="1:8" ht="15.75" thickBot="1">
      <c r="A30" s="205" t="s">
        <v>65</v>
      </c>
      <c r="B30" s="206">
        <f>'33. Proposed Allocations'!F34</f>
        <v>2708150.2680559452</v>
      </c>
      <c r="C30" s="195"/>
      <c r="D30" s="207">
        <f>'31. DVA Billing Determinants'!F7</f>
        <v>472279.87582920241</v>
      </c>
      <c r="E30" s="210" t="s">
        <v>10</v>
      </c>
      <c r="F30" s="209">
        <f>B30/D30/$F$22</f>
        <v>5.7342063607963976</v>
      </c>
      <c r="G30" s="196"/>
      <c r="H30" s="120"/>
    </row>
    <row r="31" spans="1:8" ht="15.75" thickBot="1">
      <c r="A31" s="205" t="s">
        <v>56</v>
      </c>
      <c r="B31" s="206">
        <v>0</v>
      </c>
      <c r="C31" s="195"/>
      <c r="D31" s="207"/>
      <c r="E31" s="211" t="s">
        <v>10</v>
      </c>
      <c r="F31" s="209">
        <v>0</v>
      </c>
      <c r="G31" s="196"/>
      <c r="H31" s="120"/>
    </row>
    <row r="32" spans="1:8" ht="15.75" thickBot="1">
      <c r="A32" s="205" t="s">
        <v>11</v>
      </c>
      <c r="B32" s="206">
        <f>'33. Proposed Allocations'!F36</f>
        <v>17094.766153590146</v>
      </c>
      <c r="C32" s="195"/>
      <c r="D32" s="207">
        <f>'31. DVA Billing Determinants'!E9</f>
        <v>1092553</v>
      </c>
      <c r="E32" s="210" t="s">
        <v>7</v>
      </c>
      <c r="F32" s="209">
        <f>B32/D32/$F$22</f>
        <v>1.5646624148750812E-2</v>
      </c>
      <c r="G32" s="196"/>
      <c r="H32" s="120"/>
    </row>
    <row r="33" spans="1:8" ht="15.75" thickBot="1">
      <c r="A33" s="205" t="s">
        <v>12</v>
      </c>
      <c r="B33" s="206"/>
      <c r="C33" s="195"/>
      <c r="D33" s="212"/>
      <c r="E33" s="210"/>
      <c r="F33" s="213"/>
      <c r="G33" s="196"/>
      <c r="H33" s="120"/>
    </row>
    <row r="34" spans="1:8" ht="17.25">
      <c r="A34" s="205" t="s">
        <v>13</v>
      </c>
      <c r="B34" s="217">
        <f>'33. Proposed Allocations'!F38</f>
        <v>62464.218227280762</v>
      </c>
      <c r="C34" s="195"/>
      <c r="D34" s="207">
        <f>'31. DVA Billing Determinants'!F11</f>
        <v>11245.85423238389</v>
      </c>
      <c r="E34" s="214" t="s">
        <v>10</v>
      </c>
      <c r="F34" s="209">
        <f>B34/D34/$F$22</f>
        <v>5.554421828393167</v>
      </c>
      <c r="G34" s="196"/>
      <c r="H34" s="120"/>
    </row>
    <row r="35" spans="1:8">
      <c r="A35" s="205" t="s">
        <v>14</v>
      </c>
      <c r="B35" s="206"/>
      <c r="C35" s="195"/>
      <c r="D35" s="213"/>
      <c r="E35" s="215"/>
      <c r="F35" s="215"/>
      <c r="G35" s="198"/>
      <c r="H35" s="120"/>
    </row>
    <row r="36" spans="1:8">
      <c r="A36" s="199" t="s">
        <v>15</v>
      </c>
      <c r="B36" s="200">
        <f>SUM(B27:B35)</f>
        <v>3402883.7563169599</v>
      </c>
      <c r="C36" s="195"/>
      <c r="D36" s="201"/>
      <c r="E36" s="195"/>
      <c r="F36" s="195"/>
      <c r="G36" s="196"/>
      <c r="H36" s="120"/>
    </row>
    <row r="37" spans="1:8">
      <c r="A37" s="194"/>
      <c r="B37" s="195"/>
      <c r="C37" s="195"/>
      <c r="D37" s="195"/>
      <c r="E37" s="195"/>
      <c r="F37" s="195"/>
      <c r="G37" s="196"/>
      <c r="H37" s="120"/>
    </row>
    <row r="38" spans="1:8" ht="15.75" thickBot="1">
      <c r="A38" s="202"/>
      <c r="B38" s="203"/>
      <c r="C38" s="203"/>
      <c r="D38" s="203"/>
      <c r="E38" s="203"/>
      <c r="F38" s="203"/>
      <c r="G38" s="204"/>
      <c r="H38" s="120"/>
    </row>
    <row r="39" spans="1:8">
      <c r="A39" s="120"/>
      <c r="B39" s="120"/>
      <c r="C39" s="120"/>
      <c r="D39" s="120"/>
      <c r="E39" s="120"/>
      <c r="F39" s="120"/>
      <c r="G39" s="120"/>
      <c r="H39" s="120"/>
    </row>
  </sheetData>
  <mergeCells count="6">
    <mergeCell ref="B3:B5"/>
    <mergeCell ref="D4:D5"/>
    <mergeCell ref="F4:F5"/>
    <mergeCell ref="B23:B25"/>
    <mergeCell ref="D24:D25"/>
    <mergeCell ref="F24:F25"/>
  </mergeCells>
  <dataValidations disablePrompts="1" count="1">
    <dataValidation type="list" allowBlank="1" showInputMessage="1" showErrorMessage="1" sqref="F2 F22">
      <formula1>"1,2,3,4"</formula1>
    </dataValidation>
  </dataValidations>
  <pageMargins left="0.7" right="0.7" top="0.75" bottom="0.75" header="0.3" footer="0.3"/>
  <pageSetup scale="80" orientation="landscape" r:id="rId1"/>
  <headerFooter>
    <oddHeader>&amp;LProposed DVA RR Calculations
&amp;CKingston Hydro
2015 IRM Application EB-2014-0088</oddHead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Group 1 Review and Disposition</vt:lpstr>
      <vt:lpstr>29. Applicability of Charges</vt:lpstr>
      <vt:lpstr>30. Allocation Basis</vt:lpstr>
      <vt:lpstr>31. DVA Billing Determinants</vt:lpstr>
      <vt:lpstr>32.Default Allocations IRMModel</vt:lpstr>
      <vt:lpstr>33. Proposed Allocations</vt:lpstr>
      <vt:lpstr>34. DVA RR Calc</vt:lpstr>
      <vt:lpstr>'30. Allocation Basis'!Print_Area</vt:lpstr>
      <vt:lpstr>'31. DVA Billing Determinants'!Print_Area</vt:lpstr>
      <vt:lpstr>'33. Proposed Allocations'!Print_Area</vt:lpstr>
      <vt:lpstr>'34. DVA RR Calc'!Print_Area</vt:lpstr>
      <vt:lpstr>'Group 1 Review and Disposition'!Print_Area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Gibson,Sherry</dc:creator>
  <cp:lastModifiedBy>Gibson,Sherry</cp:lastModifiedBy>
  <cp:lastPrinted>2014-10-03T19:38:54Z</cp:lastPrinted>
  <dcterms:created xsi:type="dcterms:W3CDTF">2014-09-15T17:41:12Z</dcterms:created>
  <dcterms:modified xsi:type="dcterms:W3CDTF">2014-10-16T15:01:26Z</dcterms:modified>
</cp:coreProperties>
</file>