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9015" firstSheet="2" activeTab="3"/>
  </bookViews>
  <sheets>
    <sheet name="DV Balances" sheetId="1" r:id="rId1"/>
    <sheet name="Load Forecast" sheetId="2" r:id="rId2"/>
    <sheet name="Allocators" sheetId="5" r:id="rId3"/>
    <sheet name="2014 Rate Riders" sheetId="6" r:id="rId4"/>
  </sheets>
  <calcPr calcId="145621"/>
</workbook>
</file>

<file path=xl/calcChain.xml><?xml version="1.0" encoding="utf-8"?>
<calcChain xmlns="http://schemas.openxmlformats.org/spreadsheetml/2006/main">
  <c r="M14" i="5" l="1"/>
  <c r="M15" i="5"/>
  <c r="M17" i="5"/>
  <c r="M18" i="5"/>
  <c r="I28" i="6" l="1"/>
  <c r="H28" i="6"/>
  <c r="G28" i="6"/>
  <c r="F28" i="6"/>
  <c r="E28" i="6"/>
  <c r="D28" i="6"/>
  <c r="C28" i="6"/>
  <c r="J28" i="6"/>
  <c r="D24" i="6" l="1"/>
  <c r="E24" i="6"/>
  <c r="F24" i="6"/>
  <c r="G24" i="6"/>
  <c r="H24" i="6"/>
  <c r="I24" i="6"/>
  <c r="J24" i="6"/>
  <c r="K24" i="6"/>
  <c r="L24" i="6"/>
  <c r="C24" i="6"/>
  <c r="B21" i="6"/>
  <c r="B19" i="6"/>
  <c r="N13" i="6"/>
  <c r="N15" i="6"/>
  <c r="K28" i="5"/>
  <c r="K27" i="5"/>
  <c r="L9" i="6" s="1"/>
  <c r="K24" i="5"/>
  <c r="L6" i="6" s="1"/>
  <c r="K23" i="5"/>
  <c r="J23" i="5"/>
  <c r="I23" i="5"/>
  <c r="H23" i="5"/>
  <c r="G23" i="5"/>
  <c r="F23" i="5"/>
  <c r="E27" i="5"/>
  <c r="E24" i="5"/>
  <c r="E23" i="5"/>
  <c r="D23" i="5"/>
  <c r="L11" i="6" l="1"/>
  <c r="L10" i="6"/>
  <c r="I30" i="5"/>
  <c r="J14" i="6" s="1"/>
  <c r="K30" i="5"/>
  <c r="G30" i="5"/>
  <c r="C30" i="5"/>
  <c r="D14" i="6" s="1"/>
  <c r="D27" i="6" s="1"/>
  <c r="J30" i="5"/>
  <c r="K14" i="6" s="1"/>
  <c r="K27" i="6" s="1"/>
  <c r="F30" i="5"/>
  <c r="G14" i="6" s="1"/>
  <c r="B30" i="5"/>
  <c r="E30" i="5"/>
  <c r="F14" i="6" s="1"/>
  <c r="M30" i="5"/>
  <c r="H30" i="5"/>
  <c r="D30" i="5"/>
  <c r="E14" i="6" s="1"/>
  <c r="E27" i="6" s="1"/>
  <c r="C14" i="6" l="1"/>
  <c r="C27" i="6" s="1"/>
  <c r="L30" i="5"/>
  <c r="H14" i="6"/>
  <c r="I14" i="6"/>
  <c r="I27" i="6" s="1"/>
  <c r="L14" i="6"/>
  <c r="L27" i="6" s="1"/>
  <c r="F9" i="6" l="1"/>
  <c r="F6" i="6"/>
  <c r="M28" i="5" l="1"/>
  <c r="M23" i="5"/>
  <c r="C23" i="5" s="1"/>
  <c r="M27" i="5"/>
  <c r="M24" i="5"/>
  <c r="B23" i="5" l="1"/>
  <c r="L23" i="5" s="1"/>
  <c r="H27" i="5"/>
  <c r="I9" i="6" s="1"/>
  <c r="F27" i="5"/>
  <c r="G9" i="6" s="1"/>
  <c r="C27" i="5"/>
  <c r="D9" i="6" s="1"/>
  <c r="B27" i="5"/>
  <c r="I27" i="5"/>
  <c r="J9" i="6" s="1"/>
  <c r="J27" i="5"/>
  <c r="K9" i="6" s="1"/>
  <c r="G27" i="5"/>
  <c r="H9" i="6" s="1"/>
  <c r="D27" i="5"/>
  <c r="E9" i="6" s="1"/>
  <c r="G24" i="5"/>
  <c r="H6" i="6" s="1"/>
  <c r="I24" i="5"/>
  <c r="J6" i="6" s="1"/>
  <c r="B24" i="5"/>
  <c r="F24" i="5"/>
  <c r="G6" i="6" s="1"/>
  <c r="J24" i="5"/>
  <c r="K6" i="6" s="1"/>
  <c r="H24" i="5"/>
  <c r="I6" i="6" s="1"/>
  <c r="C24" i="5"/>
  <c r="D6" i="6" s="1"/>
  <c r="D24" i="5"/>
  <c r="E6" i="6" s="1"/>
  <c r="J28" i="5"/>
  <c r="G28" i="5"/>
  <c r="F28" i="5"/>
  <c r="I28" i="5"/>
  <c r="E28" i="5"/>
  <c r="B28" i="5"/>
  <c r="H28" i="5"/>
  <c r="C28" i="5"/>
  <c r="D28" i="5"/>
  <c r="D5" i="6"/>
  <c r="M25" i="5"/>
  <c r="M26" i="5"/>
  <c r="C6" i="6" l="1"/>
  <c r="L24" i="5"/>
  <c r="L28" i="5"/>
  <c r="L27" i="5"/>
  <c r="G10" i="6"/>
  <c r="G11" i="6"/>
  <c r="C10" i="6"/>
  <c r="C11" i="6"/>
  <c r="F10" i="6"/>
  <c r="F11" i="6"/>
  <c r="I11" i="6"/>
  <c r="I10" i="6"/>
  <c r="H11" i="6"/>
  <c r="H10" i="6"/>
  <c r="E11" i="6"/>
  <c r="E10" i="6"/>
  <c r="K11" i="6"/>
  <c r="K10" i="6"/>
  <c r="D11" i="6"/>
  <c r="D10" i="6"/>
  <c r="J10" i="6"/>
  <c r="J11" i="6"/>
  <c r="K26" i="5"/>
  <c r="L8" i="6" s="1"/>
  <c r="E26" i="5"/>
  <c r="I26" i="5"/>
  <c r="J8" i="6" s="1"/>
  <c r="H26" i="5"/>
  <c r="I8" i="6" s="1"/>
  <c r="F26" i="5"/>
  <c r="G8" i="6" s="1"/>
  <c r="C26" i="5"/>
  <c r="B26" i="5"/>
  <c r="J26" i="5"/>
  <c r="K8" i="6" s="1"/>
  <c r="G26" i="5"/>
  <c r="H8" i="6" s="1"/>
  <c r="D26" i="5"/>
  <c r="J25" i="5"/>
  <c r="K7" i="6" s="1"/>
  <c r="G25" i="5"/>
  <c r="H7" i="6" s="1"/>
  <c r="H25" i="5"/>
  <c r="I7" i="6" s="1"/>
  <c r="C25" i="5"/>
  <c r="K25" i="5"/>
  <c r="L7" i="6" s="1"/>
  <c r="E25" i="5"/>
  <c r="B25" i="5"/>
  <c r="F25" i="5"/>
  <c r="G7" i="6" s="1"/>
  <c r="I25" i="5"/>
  <c r="J7" i="6" s="1"/>
  <c r="D25" i="5"/>
  <c r="C9" i="6"/>
  <c r="M9" i="6" s="1"/>
  <c r="N9" i="6" s="1"/>
  <c r="C5" i="6"/>
  <c r="M6" i="6"/>
  <c r="N6" i="6" s="1"/>
  <c r="L26" i="5" l="1"/>
  <c r="L25" i="5"/>
  <c r="H12" i="6"/>
  <c r="H16" i="6" s="1"/>
  <c r="H19" i="6" s="1"/>
  <c r="H21" i="6" s="1"/>
  <c r="M10" i="6"/>
  <c r="N10" i="6" s="1"/>
  <c r="I12" i="6"/>
  <c r="J12" i="6"/>
  <c r="M11" i="6"/>
  <c r="N11" i="6" s="1"/>
  <c r="F7" i="6"/>
  <c r="D8" i="6"/>
  <c r="F8" i="6"/>
  <c r="D7" i="6"/>
  <c r="C8" i="6"/>
  <c r="M5" i="6"/>
  <c r="N5" i="6" s="1"/>
  <c r="C7" i="6"/>
  <c r="E8" i="6"/>
  <c r="M14" i="6"/>
  <c r="N14" i="6" s="1"/>
  <c r="E7" i="6"/>
  <c r="G12" i="6"/>
  <c r="D12" i="6" l="1"/>
  <c r="D16" i="6" s="1"/>
  <c r="D19" i="6" s="1"/>
  <c r="D21" i="6" s="1"/>
  <c r="G16" i="6"/>
  <c r="G19" i="6" s="1"/>
  <c r="G21" i="6" s="1"/>
  <c r="G25" i="6"/>
  <c r="I16" i="6"/>
  <c r="I19" i="6" s="1"/>
  <c r="I21" i="6" s="1"/>
  <c r="I25" i="6"/>
  <c r="J16" i="6"/>
  <c r="J19" i="6" s="1"/>
  <c r="J21" i="6" s="1"/>
  <c r="J25" i="6"/>
  <c r="M7" i="6"/>
  <c r="N7" i="6" s="1"/>
  <c r="F12" i="6"/>
  <c r="L12" i="6"/>
  <c r="C12" i="6"/>
  <c r="M8" i="6"/>
  <c r="K12" i="6"/>
  <c r="E12" i="6"/>
  <c r="D25" i="6" l="1"/>
  <c r="K16" i="6"/>
  <c r="K19" i="6" s="1"/>
  <c r="K21" i="6" s="1"/>
  <c r="K25" i="6"/>
  <c r="F16" i="6"/>
  <c r="F19" i="6" s="1"/>
  <c r="F21" i="6" s="1"/>
  <c r="F25" i="6"/>
  <c r="C16" i="6"/>
  <c r="C19" i="6" s="1"/>
  <c r="C21" i="6" s="1"/>
  <c r="C25" i="6"/>
  <c r="E16" i="6"/>
  <c r="E19" i="6" s="1"/>
  <c r="E21" i="6" s="1"/>
  <c r="E25" i="6"/>
  <c r="L16" i="6"/>
  <c r="L19" i="6" s="1"/>
  <c r="L21" i="6" s="1"/>
  <c r="L25" i="6"/>
  <c r="M12" i="6"/>
  <c r="N8" i="6"/>
  <c r="M16" i="6" l="1"/>
  <c r="N16" i="6" s="1"/>
  <c r="N12" i="6"/>
</calcChain>
</file>

<file path=xl/sharedStrings.xml><?xml version="1.0" encoding="utf-8"?>
<sst xmlns="http://schemas.openxmlformats.org/spreadsheetml/2006/main" count="279" uniqueCount="82">
  <si>
    <t>LV Variance Account</t>
  </si>
  <si>
    <t>Smart Metering Entity Charge Variance</t>
  </si>
  <si>
    <t>RSVA - Wholesale Market Service Charge</t>
  </si>
  <si>
    <t>RSVA - Retail Transmission Network Charge</t>
  </si>
  <si>
    <t>RSVA - Retail Transmission Connection Charge</t>
  </si>
  <si>
    <t>RSVA - Power (excluding Global Adjustment)</t>
  </si>
  <si>
    <t>RSVA - Global Adjustment</t>
  </si>
  <si>
    <t>Recovery of Regulatory Asset Balances</t>
  </si>
  <si>
    <t>Total Group 1 Balance excluding Account 1589 - Global Adjustment</t>
  </si>
  <si>
    <t>Total Group 1 Balance</t>
  </si>
  <si>
    <t>LRAM Variance Account</t>
  </si>
  <si>
    <t>Total including Account 1568</t>
  </si>
  <si>
    <t>Load Forecast 2014 
(kW)
(A)</t>
  </si>
  <si>
    <t>Load Forecast 2014 
(kWh)
(B)</t>
  </si>
  <si>
    <t>Load Forecast 2014 kWh for non-RPP customers 
( C)</t>
  </si>
  <si>
    <t>Load Forecast non-RPP Class A Consumers 
(D)</t>
  </si>
  <si>
    <t>Load Forecast kWh for non-RPP customers less Class A Consumers
( C) - (D)</t>
  </si>
  <si>
    <t>Load Forecast kW for non-RPP customers less Class A Consumers
( E)</t>
  </si>
  <si>
    <t xml:space="preserve">RESIDENTIAL </t>
  </si>
  <si>
    <t xml:space="preserve">GENERAL SERVICE &lt;50 KW </t>
  </si>
  <si>
    <t>GENERAL SERVICE &gt;50 KW</t>
  </si>
  <si>
    <t xml:space="preserve">LARGE USER </t>
  </si>
  <si>
    <t>UNMETERED SCATTERED LOADS</t>
  </si>
  <si>
    <t>STREET LIGHTING</t>
  </si>
  <si>
    <t>Totals</t>
  </si>
  <si>
    <t>EMBEDDED DISTRIBUTOR</t>
  </si>
  <si>
    <t>Load Forecast WMP</t>
  </si>
  <si>
    <t>20142709 kWh</t>
  </si>
  <si>
    <t>Total</t>
  </si>
  <si>
    <t>kW</t>
  </si>
  <si>
    <t>Residential</t>
  </si>
  <si>
    <t xml:space="preserve">GS &lt; 50 </t>
  </si>
  <si>
    <t>GS &gt; 50</t>
  </si>
  <si>
    <t>Large User</t>
  </si>
  <si>
    <t>Unmetered Scattered Load</t>
  </si>
  <si>
    <t>Street Lighting</t>
  </si>
  <si>
    <t>Embedded Distributor</t>
  </si>
  <si>
    <t>Smart Meter Entity Charge</t>
  </si>
  <si>
    <t xml:space="preserve">RSVA - Power </t>
  </si>
  <si>
    <t>Recovery of Regulatory Asset Balances (2011)</t>
  </si>
  <si>
    <t>Recovery of Regulatory Asset Balances (2012)</t>
  </si>
  <si>
    <t>Subtotal - Group 1</t>
  </si>
  <si>
    <t>Balance to be collected or refunded, Variable</t>
  </si>
  <si>
    <t>Number of years for Variable</t>
  </si>
  <si>
    <t>Balance to be collected or refunded per year, Variable</t>
  </si>
  <si>
    <t>Class</t>
  </si>
  <si>
    <t>Deferral and Variance Account Rate Rider, Variable</t>
  </si>
  <si>
    <t>Billing Determinants</t>
  </si>
  <si>
    <t>kWh</t>
  </si>
  <si>
    <t>Global Adjustment Rate Rider</t>
  </si>
  <si>
    <t>Dec 31, 2013 including Projected Interest for 2014</t>
  </si>
  <si>
    <t>GS&lt;50</t>
  </si>
  <si>
    <t>GS&gt;50</t>
  </si>
  <si>
    <t>Large Use</t>
  </si>
  <si>
    <t>USL</t>
  </si>
  <si>
    <t>SL</t>
  </si>
  <si>
    <t>Embedded</t>
  </si>
  <si>
    <t>y</t>
  </si>
  <si>
    <t>n</t>
  </si>
  <si>
    <t>GS &gt; 50  wmp</t>
  </si>
  <si>
    <r>
      <t>Disposition and Recovery/Refund of Regulatory Balances (2008)</t>
    </r>
    <r>
      <rPr>
        <vertAlign val="superscript"/>
        <sz val="9"/>
        <rFont val="Arial"/>
        <family val="2"/>
      </rPr>
      <t>4</t>
    </r>
  </si>
  <si>
    <r>
      <t>Disposition and Recovery/Refund of Regulatory Balances (2009)</t>
    </r>
    <r>
      <rPr>
        <vertAlign val="superscript"/>
        <sz val="9"/>
        <rFont val="Arial"/>
        <family val="2"/>
      </rPr>
      <t>4</t>
    </r>
  </si>
  <si>
    <r>
      <t>Disposition and Recovery/Refund of Regulatory Balances (2010)</t>
    </r>
    <r>
      <rPr>
        <vertAlign val="superscript"/>
        <sz val="9"/>
        <rFont val="Arial"/>
        <family val="2"/>
      </rPr>
      <t>4</t>
    </r>
  </si>
  <si>
    <r>
      <t>Disposition and Recovery/Refund of Regulatory Balances (2011)</t>
    </r>
    <r>
      <rPr>
        <vertAlign val="superscript"/>
        <sz val="9"/>
        <rFont val="Arial"/>
        <family val="2"/>
      </rPr>
      <t>4</t>
    </r>
  </si>
  <si>
    <r>
      <t>Disposition and Recovery/Refund of Regulatory Balances (2012)</t>
    </r>
    <r>
      <rPr>
        <vertAlign val="superscript"/>
        <sz val="9"/>
        <rFont val="Arial"/>
        <family val="2"/>
      </rPr>
      <t>4</t>
    </r>
  </si>
  <si>
    <t>GS &gt; 50  Class A</t>
  </si>
  <si>
    <t>GS&gt;50 non WMP</t>
  </si>
  <si>
    <t>GS &gt; 50
WMP</t>
  </si>
  <si>
    <t>kWh - non RPP</t>
  </si>
  <si>
    <t>Large Use - Class A</t>
  </si>
  <si>
    <t>Large User - class A</t>
  </si>
  <si>
    <t>GS &gt; 50 class A</t>
  </si>
  <si>
    <t>Allocators (based on kWh) - percentages</t>
  </si>
  <si>
    <t>y - non RPP only</t>
  </si>
  <si>
    <t>Forecast Data</t>
  </si>
  <si>
    <t>OEB Account</t>
  </si>
  <si>
    <t>Disposition Balance Requested</t>
  </si>
  <si>
    <t>Table 1</t>
  </si>
  <si>
    <t>Table 2</t>
  </si>
  <si>
    <t>Table 4</t>
  </si>
  <si>
    <t>Table 3</t>
  </si>
  <si>
    <t>kW - non 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</si>
</sst>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&quot;$&quot;#,##0_);\(&quot;$&quot;#,##0\)"/>
    <numFmt numFmtId="165" formatCode="_(* #,##0.00_);_(* \(#,##0.00\);_(* &quot;-&quot;??_);_(@_)"/>
    <numFmt numFmtId="166" formatCode="_ #,##0;[Red]\(#,##0\)"/>
    <numFmt numFmtId="167" formatCode="_(&quot;$&quot;* #,##0_);_(&quot;$&quot;* \(#,##0\);_(&quot;$&quot;* &quot;-&quot;??_);_(@_)"/>
    <numFmt numFmtId="168" formatCode="_(* #,##0_);_(* \(#,##0\);_(* &quot;-&quot;??_);_(@_)"/>
    <numFmt numFmtId="169" formatCode="_(* #,##0.0000_);_(* \(#,##0.0000\);_(* &quot;-&quot;??_);_(@_)"/>
    <numFmt numFmtId="170" formatCode="0.0%"/>
    <numFmt numFmtId="171" formatCode="0.000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b/>
      <sz val="9"/>
      <color indexed="12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1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3" fillId="0" borderId="0"/>
    <xf numFmtId="0" fontId="12" fillId="4" borderId="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87">
    <xf numFmtId="0" fontId="0" fillId="0" borderId="0" xfId="0"/>
    <xf numFmtId="0" fontId="3" fillId="0" borderId="0" xfId="3" applyFont="1" applyBorder="1"/>
    <xf numFmtId="0" fontId="4" fillId="0" borderId="0" xfId="3" applyFont="1" applyBorder="1"/>
    <xf numFmtId="0" fontId="3" fillId="0" borderId="0" xfId="3" applyFont="1" applyFill="1" applyBorder="1"/>
    <xf numFmtId="168" fontId="3" fillId="0" borderId="3" xfId="1" applyNumberFormat="1" applyFont="1" applyFill="1" applyBorder="1" applyAlignment="1">
      <alignment horizontal="right"/>
    </xf>
    <xf numFmtId="168" fontId="3" fillId="3" borderId="3" xfId="1" applyNumberFormat="1" applyFont="1" applyFill="1" applyBorder="1" applyAlignment="1">
      <alignment horizontal="right"/>
    </xf>
    <xf numFmtId="168" fontId="3" fillId="3" borderId="0" xfId="1" applyNumberFormat="1" applyFont="1" applyFill="1" applyBorder="1" applyAlignment="1">
      <alignment horizontal="right"/>
    </xf>
    <xf numFmtId="168" fontId="3" fillId="0" borderId="4" xfId="1" applyNumberFormat="1" applyFont="1" applyFill="1" applyBorder="1" applyAlignment="1">
      <alignment horizontal="right"/>
    </xf>
    <xf numFmtId="168" fontId="3" fillId="3" borderId="4" xfId="1" applyNumberFormat="1" applyFont="1" applyFill="1" applyBorder="1" applyAlignment="1">
      <alignment horizontal="right"/>
    </xf>
    <xf numFmtId="168" fontId="3" fillId="0" borderId="0" xfId="1" applyNumberFormat="1" applyFont="1" applyBorder="1"/>
    <xf numFmtId="168" fontId="3" fillId="0" borderId="0" xfId="1" applyNumberFormat="1" applyFont="1" applyFill="1" applyBorder="1"/>
    <xf numFmtId="168" fontId="3" fillId="0" borderId="5" xfId="1" applyNumberFormat="1" applyFont="1" applyBorder="1"/>
    <xf numFmtId="168" fontId="0" fillId="0" borderId="0" xfId="1" applyNumberFormat="1" applyFont="1"/>
    <xf numFmtId="167" fontId="3" fillId="0" borderId="0" xfId="3" applyNumberFormat="1" applyFont="1" applyFill="1" applyBorder="1" applyAlignment="1">
      <alignment vertical="center"/>
    </xf>
    <xf numFmtId="0" fontId="4" fillId="0" borderId="0" xfId="3" applyFont="1" applyFill="1" applyBorder="1" applyAlignment="1"/>
    <xf numFmtId="167" fontId="4" fillId="0" borderId="0" xfId="3" applyNumberFormat="1" applyFont="1" applyFill="1" applyBorder="1"/>
    <xf numFmtId="0" fontId="0" fillId="0" borderId="0" xfId="0" applyAlignment="1">
      <alignment horizontal="center" wrapText="1"/>
    </xf>
    <xf numFmtId="0" fontId="5" fillId="0" borderId="0" xfId="0" applyFont="1"/>
    <xf numFmtId="0" fontId="6" fillId="0" borderId="1" xfId="2" applyFont="1" applyBorder="1" applyProtection="1"/>
    <xf numFmtId="0" fontId="6" fillId="0" borderId="1" xfId="2" applyFont="1" applyBorder="1" applyAlignment="1" applyProtection="1"/>
    <xf numFmtId="0" fontId="6" fillId="0" borderId="1" xfId="2" applyFont="1" applyBorder="1" applyAlignment="1" applyProtection="1">
      <alignment horizontal="left"/>
    </xf>
    <xf numFmtId="0" fontId="8" fillId="0" borderId="1" xfId="2" applyFont="1" applyBorder="1" applyAlignment="1" applyProtection="1"/>
    <xf numFmtId="0" fontId="8" fillId="0" borderId="1" xfId="2" applyFont="1" applyBorder="1" applyAlignment="1" applyProtection="1">
      <alignment horizontal="left"/>
    </xf>
    <xf numFmtId="0" fontId="6" fillId="0" borderId="1" xfId="2" applyFont="1" applyFill="1" applyBorder="1" applyProtection="1"/>
    <xf numFmtId="0" fontId="9" fillId="0" borderId="1" xfId="2" applyFont="1" applyBorder="1" applyProtection="1"/>
    <xf numFmtId="0" fontId="8" fillId="0" borderId="2" xfId="2" applyFont="1" applyBorder="1" applyProtection="1"/>
    <xf numFmtId="15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6" fillId="0" borderId="0" xfId="2" applyFont="1" applyBorder="1" applyAlignment="1" applyProtection="1">
      <alignment horizontal="center"/>
    </xf>
    <xf numFmtId="166" fontId="6" fillId="0" borderId="0" xfId="2" applyNumberFormat="1" applyFont="1" applyFill="1" applyBorder="1" applyProtection="1"/>
    <xf numFmtId="0" fontId="6" fillId="0" borderId="0" xfId="2" applyFont="1" applyBorder="1" applyProtection="1"/>
    <xf numFmtId="0" fontId="8" fillId="0" borderId="0" xfId="2" applyFont="1" applyBorder="1" applyAlignment="1" applyProtection="1">
      <alignment horizontal="center" vertical="center"/>
    </xf>
    <xf numFmtId="0" fontId="8" fillId="0" borderId="0" xfId="2" applyFont="1" applyBorder="1" applyAlignment="1" applyProtection="1"/>
    <xf numFmtId="0" fontId="8" fillId="0" borderId="0" xfId="2" applyFont="1" applyBorder="1" applyAlignment="1" applyProtection="1">
      <alignment horizontal="center"/>
    </xf>
    <xf numFmtId="0" fontId="6" fillId="0" borderId="0" xfId="2" applyFont="1" applyFill="1" applyBorder="1" applyProtection="1"/>
    <xf numFmtId="0" fontId="9" fillId="0" borderId="0" xfId="2" applyFont="1" applyBorder="1" applyAlignment="1" applyProtection="1">
      <alignment horizontal="center"/>
    </xf>
    <xf numFmtId="0" fontId="6" fillId="0" borderId="7" xfId="2" applyFont="1" applyBorder="1" applyProtection="1"/>
    <xf numFmtId="0" fontId="5" fillId="0" borderId="0" xfId="0" applyFont="1" applyFill="1" applyBorder="1"/>
    <xf numFmtId="0" fontId="0" fillId="0" borderId="0" xfId="0" applyAlignment="1">
      <alignment horizontal="center"/>
    </xf>
    <xf numFmtId="168" fontId="5" fillId="0" borderId="0" xfId="1" applyNumberFormat="1" applyFont="1"/>
    <xf numFmtId="168" fontId="0" fillId="0" borderId="0" xfId="0" applyNumberFormat="1"/>
    <xf numFmtId="170" fontId="0" fillId="0" borderId="0" xfId="0" applyNumberFormat="1"/>
    <xf numFmtId="167" fontId="0" fillId="0" borderId="0" xfId="0" applyNumberFormat="1"/>
    <xf numFmtId="0" fontId="0" fillId="0" borderId="8" xfId="0" applyBorder="1" applyAlignment="1">
      <alignment horizontal="center"/>
    </xf>
    <xf numFmtId="0" fontId="2" fillId="0" borderId="8" xfId="0" applyFont="1" applyBorder="1" applyAlignment="1">
      <alignment horizontal="center" wrapText="1"/>
    </xf>
    <xf numFmtId="0" fontId="10" fillId="0" borderId="8" xfId="0" applyFont="1" applyBorder="1"/>
    <xf numFmtId="0" fontId="8" fillId="0" borderId="8" xfId="2" applyFont="1" applyBorder="1" applyAlignment="1" applyProtection="1">
      <alignment horizontal="center"/>
    </xf>
    <xf numFmtId="0" fontId="4" fillId="2" borderId="0" xfId="3" applyFont="1" applyFill="1" applyBorder="1" applyAlignment="1">
      <alignment horizontal="center" vertical="center" wrapText="1"/>
    </xf>
    <xf numFmtId="0" fontId="0" fillId="0" borderId="0" xfId="0"/>
    <xf numFmtId="0" fontId="0" fillId="0" borderId="8" xfId="0" applyBorder="1" applyAlignment="1">
      <alignment horizontal="center" wrapText="1"/>
    </xf>
    <xf numFmtId="0" fontId="2" fillId="0" borderId="8" xfId="0" applyFont="1" applyBorder="1"/>
    <xf numFmtId="0" fontId="6" fillId="0" borderId="8" xfId="2" applyFont="1" applyBorder="1" applyAlignment="1" applyProtection="1">
      <alignment horizontal="center"/>
    </xf>
    <xf numFmtId="10" fontId="0" fillId="0" borderId="8" xfId="4" applyNumberFormat="1" applyFont="1" applyBorder="1"/>
    <xf numFmtId="0" fontId="0" fillId="0" borderId="8" xfId="0" applyBorder="1"/>
    <xf numFmtId="10" fontId="0" fillId="0" borderId="8" xfId="0" applyNumberFormat="1" applyBorder="1"/>
    <xf numFmtId="0" fontId="0" fillId="0" borderId="0" xfId="0" applyBorder="1"/>
    <xf numFmtId="168" fontId="0" fillId="0" borderId="0" xfId="1" applyNumberFormat="1" applyFont="1" applyBorder="1"/>
    <xf numFmtId="168" fontId="0" fillId="0" borderId="0" xfId="0" applyNumberFormat="1" applyBorder="1"/>
    <xf numFmtId="0" fontId="3" fillId="0" borderId="0" xfId="3" applyFont="1" applyFill="1" applyBorder="1" applyAlignment="1"/>
    <xf numFmtId="167" fontId="0" fillId="0" borderId="0" xfId="0" applyNumberFormat="1" applyBorder="1"/>
    <xf numFmtId="169" fontId="0" fillId="0" borderId="0" xfId="1" applyNumberFormat="1" applyFont="1" applyBorder="1"/>
    <xf numFmtId="0" fontId="0" fillId="0" borderId="0" xfId="0" applyBorder="1" applyAlignment="1">
      <alignment horizontal="right"/>
    </xf>
    <xf numFmtId="0" fontId="4" fillId="2" borderId="0" xfId="3" applyFont="1" applyFill="1" applyBorder="1" applyAlignment="1">
      <alignment horizontal="center" vertical="center" wrapText="1"/>
    </xf>
    <xf numFmtId="171" fontId="0" fillId="0" borderId="0" xfId="4" applyNumberFormat="1" applyFont="1"/>
    <xf numFmtId="0" fontId="0" fillId="0" borderId="10" xfId="0" applyBorder="1"/>
    <xf numFmtId="0" fontId="0" fillId="0" borderId="9" xfId="0" applyBorder="1"/>
    <xf numFmtId="0" fontId="0" fillId="0" borderId="11" xfId="0" applyBorder="1"/>
    <xf numFmtId="168" fontId="5" fillId="0" borderId="10" xfId="1" applyNumberFormat="1" applyFont="1" applyBorder="1"/>
    <xf numFmtId="168" fontId="5" fillId="0" borderId="9" xfId="1" applyNumberFormat="1" applyFont="1" applyBorder="1"/>
    <xf numFmtId="168" fontId="5" fillId="0" borderId="11" xfId="1" applyNumberFormat="1" applyFont="1" applyBorder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67" fontId="3" fillId="0" borderId="5" xfId="3" applyNumberFormat="1" applyFont="1" applyFill="1" applyBorder="1" applyAlignment="1">
      <alignment vertical="center"/>
    </xf>
    <xf numFmtId="168" fontId="0" fillId="0" borderId="5" xfId="1" applyNumberFormat="1" applyFont="1" applyBorder="1"/>
    <xf numFmtId="168" fontId="0" fillId="0" borderId="5" xfId="0" applyNumberFormat="1" applyBorder="1"/>
    <xf numFmtId="167" fontId="4" fillId="0" borderId="5" xfId="3" applyNumberFormat="1" applyFont="1" applyFill="1" applyBorder="1"/>
    <xf numFmtId="0" fontId="4" fillId="2" borderId="0" xfId="3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7">
    <cellStyle name="Comma" xfId="1" builtinId="3"/>
    <cellStyle name="Comma 2" xfId="7"/>
    <cellStyle name="Comma 3" xfId="8"/>
    <cellStyle name="Comma 4" xfId="6"/>
    <cellStyle name="Comma0" xfId="9"/>
    <cellStyle name="Currency0" xfId="10"/>
    <cellStyle name="Date" xfId="11"/>
    <cellStyle name="Fixed" xfId="12"/>
    <cellStyle name="Normal" xfId="0" builtinId="0"/>
    <cellStyle name="Normal 12" xfId="3"/>
    <cellStyle name="Normal 2" xfId="2"/>
    <cellStyle name="Normal 2 2" xfId="13"/>
    <cellStyle name="Normal 3" xfId="5"/>
    <cellStyle name="Normal 4" xfId="16"/>
    <cellStyle name="Note 2" xfId="14"/>
    <cellStyle name="Percent" xfId="4" builtinId="5"/>
    <cellStyle name="Percen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workbookViewId="0">
      <selection activeCell="B2" sqref="B2:B18"/>
    </sheetView>
  </sheetViews>
  <sheetFormatPr defaultRowHeight="15" x14ac:dyDescent="0.25"/>
  <cols>
    <col min="1" max="1" width="54.42578125" style="17" customWidth="1"/>
    <col min="2" max="2" width="9.140625" style="17"/>
    <col min="3" max="3" width="14.5703125" style="37" customWidth="1"/>
    <col min="4" max="4" width="11.5703125" style="37" bestFit="1" customWidth="1"/>
    <col min="6" max="14" width="13.7109375" customWidth="1"/>
  </cols>
  <sheetData>
    <row r="2" spans="1:14" ht="60.75" x14ac:dyDescent="0.25">
      <c r="C2" s="26">
        <v>41274</v>
      </c>
      <c r="D2" s="27" t="s">
        <v>50</v>
      </c>
      <c r="F2" s="16" t="s">
        <v>30</v>
      </c>
      <c r="G2" s="16" t="s">
        <v>51</v>
      </c>
      <c r="H2" s="16" t="s">
        <v>52</v>
      </c>
      <c r="I2" s="16" t="s">
        <v>59</v>
      </c>
      <c r="J2" s="16" t="s">
        <v>65</v>
      </c>
      <c r="K2" s="16" t="s">
        <v>53</v>
      </c>
      <c r="L2" s="16" t="s">
        <v>54</v>
      </c>
      <c r="M2" s="16" t="s">
        <v>55</v>
      </c>
      <c r="N2" s="16" t="s">
        <v>56</v>
      </c>
    </row>
    <row r="4" spans="1:14" x14ac:dyDescent="0.25">
      <c r="A4" s="18" t="s">
        <v>0</v>
      </c>
      <c r="B4" s="28">
        <v>1550</v>
      </c>
      <c r="C4" s="29">
        <v>0</v>
      </c>
      <c r="D4" s="29">
        <v>0</v>
      </c>
    </row>
    <row r="5" spans="1:14" x14ac:dyDescent="0.25">
      <c r="A5" s="18" t="s">
        <v>1</v>
      </c>
      <c r="B5" s="28">
        <v>1551</v>
      </c>
      <c r="C5" s="29">
        <v>0</v>
      </c>
      <c r="D5" s="29">
        <v>53617.168113</v>
      </c>
      <c r="F5" s="38" t="s">
        <v>57</v>
      </c>
      <c r="G5" s="38" t="s">
        <v>57</v>
      </c>
      <c r="H5" s="38" t="s">
        <v>58</v>
      </c>
      <c r="I5" s="38" t="s">
        <v>58</v>
      </c>
      <c r="J5" s="38" t="s">
        <v>58</v>
      </c>
      <c r="K5" s="38" t="s">
        <v>58</v>
      </c>
      <c r="L5" s="38" t="s">
        <v>58</v>
      </c>
      <c r="M5" s="38" t="s">
        <v>58</v>
      </c>
      <c r="N5" s="38" t="s">
        <v>58</v>
      </c>
    </row>
    <row r="6" spans="1:14" x14ac:dyDescent="0.25">
      <c r="A6" s="19" t="s">
        <v>2</v>
      </c>
      <c r="B6" s="28">
        <v>1580</v>
      </c>
      <c r="C6" s="29">
        <v>-111639.73</v>
      </c>
      <c r="D6" s="29">
        <v>-1336115.847976</v>
      </c>
      <c r="F6" s="38" t="s">
        <v>57</v>
      </c>
      <c r="G6" s="38" t="s">
        <v>57</v>
      </c>
      <c r="H6" s="38" t="s">
        <v>57</v>
      </c>
      <c r="I6" s="38" t="s">
        <v>58</v>
      </c>
      <c r="J6" s="38" t="s">
        <v>57</v>
      </c>
      <c r="K6" s="38" t="s">
        <v>57</v>
      </c>
      <c r="L6" s="38" t="s">
        <v>57</v>
      </c>
      <c r="M6" s="38" t="s">
        <v>57</v>
      </c>
      <c r="N6" s="38" t="s">
        <v>58</v>
      </c>
    </row>
    <row r="7" spans="1:14" x14ac:dyDescent="0.25">
      <c r="A7" s="19" t="s">
        <v>3</v>
      </c>
      <c r="B7" s="28">
        <v>1584</v>
      </c>
      <c r="C7" s="29">
        <v>111633.45940940003</v>
      </c>
      <c r="D7" s="29">
        <v>186774.04600039983</v>
      </c>
      <c r="F7" s="38" t="s">
        <v>57</v>
      </c>
      <c r="G7" s="38" t="s">
        <v>57</v>
      </c>
      <c r="H7" s="38" t="s">
        <v>57</v>
      </c>
      <c r="I7" s="38" t="s">
        <v>57</v>
      </c>
      <c r="J7" s="38" t="s">
        <v>57</v>
      </c>
      <c r="K7" s="38" t="s">
        <v>57</v>
      </c>
      <c r="L7" s="38" t="s">
        <v>57</v>
      </c>
      <c r="M7" s="38" t="s">
        <v>57</v>
      </c>
      <c r="N7" s="38" t="s">
        <v>57</v>
      </c>
    </row>
    <row r="8" spans="1:14" x14ac:dyDescent="0.25">
      <c r="A8" s="19" t="s">
        <v>4</v>
      </c>
      <c r="B8" s="28">
        <v>1586</v>
      </c>
      <c r="C8" s="29">
        <v>11928.885261800022</v>
      </c>
      <c r="D8" s="29">
        <v>-87766.999396200103</v>
      </c>
      <c r="F8" s="38" t="s">
        <v>57</v>
      </c>
      <c r="G8" s="38" t="s">
        <v>57</v>
      </c>
      <c r="H8" s="38" t="s">
        <v>57</v>
      </c>
      <c r="I8" s="38" t="s">
        <v>57</v>
      </c>
      <c r="J8" s="38" t="s">
        <v>57</v>
      </c>
      <c r="K8" s="38" t="s">
        <v>57</v>
      </c>
      <c r="L8" s="38" t="s">
        <v>57</v>
      </c>
      <c r="M8" s="38" t="s">
        <v>57</v>
      </c>
      <c r="N8" s="38" t="s">
        <v>57</v>
      </c>
    </row>
    <row r="9" spans="1:14" x14ac:dyDescent="0.25">
      <c r="A9" s="19" t="s">
        <v>5</v>
      </c>
      <c r="B9" s="28">
        <v>1588</v>
      </c>
      <c r="C9" s="29">
        <v>-19826.59</v>
      </c>
      <c r="D9" s="29">
        <v>-1897888.101733</v>
      </c>
      <c r="F9" s="38" t="s">
        <v>57</v>
      </c>
      <c r="G9" s="38" t="s">
        <v>57</v>
      </c>
      <c r="H9" s="38" t="s">
        <v>57</v>
      </c>
      <c r="I9" s="38" t="s">
        <v>58</v>
      </c>
      <c r="J9" s="38" t="s">
        <v>58</v>
      </c>
      <c r="K9" s="38" t="s">
        <v>58</v>
      </c>
      <c r="L9" s="38" t="s">
        <v>57</v>
      </c>
      <c r="M9" s="38" t="s">
        <v>57</v>
      </c>
      <c r="N9" s="38" t="s">
        <v>58</v>
      </c>
    </row>
    <row r="10" spans="1:14" x14ac:dyDescent="0.25">
      <c r="A10" s="19" t="s">
        <v>6</v>
      </c>
      <c r="B10" s="28">
        <v>1589</v>
      </c>
      <c r="C10" s="29">
        <v>59450.16</v>
      </c>
      <c r="D10" s="29">
        <v>521694.31638399971</v>
      </c>
      <c r="F10" s="38" t="s">
        <v>57</v>
      </c>
      <c r="G10" s="38" t="s">
        <v>57</v>
      </c>
      <c r="H10" s="38" t="s">
        <v>57</v>
      </c>
      <c r="I10" s="38" t="s">
        <v>58</v>
      </c>
      <c r="J10" s="38" t="s">
        <v>58</v>
      </c>
      <c r="K10" s="38" t="s">
        <v>58</v>
      </c>
      <c r="L10" s="38" t="s">
        <v>57</v>
      </c>
      <c r="M10" s="38" t="s">
        <v>57</v>
      </c>
      <c r="N10" s="38" t="s">
        <v>58</v>
      </c>
    </row>
    <row r="11" spans="1:14" x14ac:dyDescent="0.25">
      <c r="A11" s="18" t="s">
        <v>7</v>
      </c>
      <c r="B11" s="28">
        <v>1590</v>
      </c>
      <c r="C11" s="29">
        <v>-1.1933333030356152E-3</v>
      </c>
      <c r="D11" s="29">
        <v>-1.1933333030356152E-3</v>
      </c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25">
      <c r="A12" s="20" t="s">
        <v>60</v>
      </c>
      <c r="B12" s="28">
        <v>1595</v>
      </c>
      <c r="C12" s="29">
        <v>0</v>
      </c>
      <c r="D12" s="29">
        <v>0</v>
      </c>
      <c r="F12" s="38"/>
      <c r="G12" s="38"/>
      <c r="H12" s="38"/>
      <c r="I12" s="38"/>
      <c r="J12" s="38"/>
      <c r="K12" s="38"/>
      <c r="L12" s="38"/>
      <c r="M12" s="38"/>
      <c r="N12" s="38"/>
    </row>
    <row r="13" spans="1:14" x14ac:dyDescent="0.25">
      <c r="A13" s="20" t="s">
        <v>61</v>
      </c>
      <c r="B13" s="28">
        <v>1595</v>
      </c>
      <c r="C13" s="29">
        <v>0</v>
      </c>
      <c r="D13" s="29">
        <v>0</v>
      </c>
      <c r="F13" s="38"/>
      <c r="G13" s="38"/>
      <c r="H13" s="38"/>
      <c r="I13" s="38"/>
      <c r="J13" s="38"/>
      <c r="K13" s="38"/>
      <c r="L13" s="38"/>
      <c r="M13" s="38"/>
      <c r="N13" s="38"/>
    </row>
    <row r="14" spans="1:14" x14ac:dyDescent="0.25">
      <c r="A14" s="20" t="s">
        <v>62</v>
      </c>
      <c r="B14" s="28">
        <v>1595</v>
      </c>
      <c r="C14" s="29">
        <v>-209269.78000000003</v>
      </c>
      <c r="D14" s="29">
        <v>0</v>
      </c>
      <c r="F14" s="38"/>
      <c r="G14" s="38"/>
      <c r="H14" s="38"/>
      <c r="I14" s="38"/>
      <c r="J14" s="38"/>
      <c r="K14" s="38"/>
      <c r="L14" s="38"/>
      <c r="M14" s="38"/>
      <c r="N14" s="38"/>
    </row>
    <row r="15" spans="1:14" x14ac:dyDescent="0.25">
      <c r="A15" s="20" t="s">
        <v>63</v>
      </c>
      <c r="B15" s="28">
        <v>1595</v>
      </c>
      <c r="C15" s="29">
        <v>-12569.260000000002</v>
      </c>
      <c r="D15" s="29">
        <v>99134.609126000185</v>
      </c>
      <c r="F15" s="38" t="s">
        <v>57</v>
      </c>
      <c r="G15" s="38" t="s">
        <v>57</v>
      </c>
      <c r="H15" s="38" t="s">
        <v>57</v>
      </c>
      <c r="I15" s="38" t="s">
        <v>57</v>
      </c>
      <c r="J15" s="38" t="s">
        <v>57</v>
      </c>
      <c r="K15" s="38" t="s">
        <v>57</v>
      </c>
      <c r="L15" s="38" t="s">
        <v>57</v>
      </c>
      <c r="M15" s="38" t="s">
        <v>57</v>
      </c>
      <c r="N15" s="38" t="s">
        <v>58</v>
      </c>
    </row>
    <row r="16" spans="1:14" x14ac:dyDescent="0.25">
      <c r="A16" s="20" t="s">
        <v>64</v>
      </c>
      <c r="B16" s="28">
        <v>1595</v>
      </c>
      <c r="C16" s="29">
        <v>161150.51999999999</v>
      </c>
      <c r="D16" s="29">
        <v>-685.50728799997978</v>
      </c>
      <c r="F16" s="38" t="s">
        <v>57</v>
      </c>
      <c r="G16" s="38" t="s">
        <v>57</v>
      </c>
      <c r="H16" s="38" t="s">
        <v>57</v>
      </c>
      <c r="I16" s="38" t="s">
        <v>57</v>
      </c>
      <c r="J16" s="38" t="s">
        <v>57</v>
      </c>
      <c r="K16" s="38" t="s">
        <v>57</v>
      </c>
      <c r="L16" s="38" t="s">
        <v>57</v>
      </c>
      <c r="M16" s="38" t="s">
        <v>57</v>
      </c>
      <c r="N16" s="38" t="s">
        <v>58</v>
      </c>
    </row>
    <row r="17" spans="1:14" x14ac:dyDescent="0.25">
      <c r="A17" s="18"/>
      <c r="B17" s="30"/>
      <c r="C17" s="29"/>
      <c r="D17" s="29"/>
      <c r="F17" s="38"/>
      <c r="G17" s="38"/>
      <c r="H17" s="38"/>
      <c r="I17" s="38"/>
      <c r="J17" s="38"/>
      <c r="K17" s="38"/>
      <c r="L17" s="38"/>
      <c r="M17" s="38"/>
      <c r="N17" s="38"/>
    </row>
    <row r="18" spans="1:14" x14ac:dyDescent="0.25">
      <c r="A18" s="21" t="s">
        <v>6</v>
      </c>
      <c r="B18" s="31">
        <v>1589</v>
      </c>
      <c r="C18" s="29">
        <v>59450.16</v>
      </c>
      <c r="D18" s="29">
        <v>521694.31638399971</v>
      </c>
      <c r="F18" s="38" t="s">
        <v>57</v>
      </c>
      <c r="G18" s="38" t="s">
        <v>57</v>
      </c>
      <c r="H18" s="38" t="s">
        <v>57</v>
      </c>
      <c r="I18" s="38" t="s">
        <v>58</v>
      </c>
      <c r="J18" s="38" t="s">
        <v>58</v>
      </c>
      <c r="K18" s="38" t="s">
        <v>58</v>
      </c>
      <c r="L18" s="38" t="s">
        <v>57</v>
      </c>
      <c r="M18" s="38" t="s">
        <v>57</v>
      </c>
      <c r="N18" s="38" t="s">
        <v>58</v>
      </c>
    </row>
    <row r="19" spans="1:14" x14ac:dyDescent="0.25">
      <c r="A19" s="21" t="s">
        <v>8</v>
      </c>
      <c r="B19" s="32"/>
      <c r="C19" s="29">
        <v>-68592.496522133297</v>
      </c>
      <c r="D19" s="29">
        <v>-2982930.6343471333</v>
      </c>
      <c r="F19" s="38"/>
      <c r="G19" s="38"/>
      <c r="H19" s="38"/>
      <c r="I19" s="38"/>
      <c r="J19" s="38"/>
      <c r="K19" s="38"/>
      <c r="L19" s="38"/>
      <c r="M19" s="38"/>
      <c r="N19" s="38"/>
    </row>
    <row r="20" spans="1:14" x14ac:dyDescent="0.25">
      <c r="A20" s="22" t="s">
        <v>9</v>
      </c>
      <c r="B20" s="33"/>
      <c r="C20" s="29">
        <v>-9142.3365221332933</v>
      </c>
      <c r="D20" s="29">
        <v>-2461236.3179631336</v>
      </c>
      <c r="F20" s="38"/>
      <c r="G20" s="38"/>
      <c r="H20" s="38"/>
      <c r="I20" s="38"/>
      <c r="J20" s="38"/>
      <c r="K20" s="38"/>
      <c r="L20" s="38"/>
      <c r="M20" s="38"/>
      <c r="N20" s="38"/>
    </row>
    <row r="21" spans="1:14" x14ac:dyDescent="0.25">
      <c r="A21" s="23"/>
      <c r="B21" s="34"/>
      <c r="C21" s="29"/>
      <c r="D21" s="29"/>
      <c r="F21" s="38"/>
      <c r="G21" s="38"/>
      <c r="H21" s="38"/>
      <c r="I21" s="38"/>
      <c r="J21" s="38"/>
      <c r="K21" s="38"/>
      <c r="L21" s="38"/>
      <c r="M21" s="38"/>
      <c r="N21" s="38"/>
    </row>
    <row r="22" spans="1:14" x14ac:dyDescent="0.25">
      <c r="A22" s="24" t="s">
        <v>10</v>
      </c>
      <c r="B22" s="35">
        <v>1568</v>
      </c>
      <c r="C22" s="29">
        <v>0</v>
      </c>
      <c r="D22" s="29">
        <v>0</v>
      </c>
      <c r="F22" s="38"/>
      <c r="G22" s="38"/>
      <c r="H22" s="38"/>
      <c r="I22" s="38"/>
      <c r="J22" s="38"/>
      <c r="K22" s="38"/>
      <c r="L22" s="38"/>
      <c r="M22" s="38"/>
      <c r="N22" s="38"/>
    </row>
    <row r="23" spans="1:14" x14ac:dyDescent="0.25">
      <c r="A23" s="23"/>
      <c r="B23" s="34"/>
      <c r="C23" s="29"/>
      <c r="D23" s="29"/>
      <c r="F23" s="38"/>
      <c r="G23" s="38"/>
      <c r="H23" s="38"/>
      <c r="I23" s="38"/>
      <c r="J23" s="38"/>
      <c r="K23" s="38"/>
      <c r="L23" s="38"/>
      <c r="M23" s="38"/>
      <c r="N23" s="38"/>
    </row>
    <row r="24" spans="1:14" ht="15.75" thickBot="1" x14ac:dyDescent="0.3">
      <c r="A24" s="25" t="s">
        <v>11</v>
      </c>
      <c r="B24" s="36"/>
      <c r="C24" s="29">
        <v>-9142.3365221332933</v>
      </c>
      <c r="D24" s="29">
        <v>-2461236.3179631336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2"/>
  <sheetViews>
    <sheetView topLeftCell="A13" workbookViewId="0">
      <selection activeCell="M29" sqref="M29"/>
    </sheetView>
  </sheetViews>
  <sheetFormatPr defaultRowHeight="15" x14ac:dyDescent="0.25"/>
  <cols>
    <col min="6" max="6" width="13.28515625" bestFit="1" customWidth="1"/>
    <col min="7" max="7" width="16.85546875" bestFit="1" customWidth="1"/>
    <col min="8" max="8" width="15.28515625" bestFit="1" customWidth="1"/>
    <col min="9" max="9" width="14.28515625" bestFit="1" customWidth="1"/>
    <col min="10" max="10" width="15.28515625" bestFit="1" customWidth="1"/>
    <col min="11" max="11" width="13.28515625" bestFit="1" customWidth="1"/>
  </cols>
  <sheetData>
    <row r="5" spans="1:11" ht="42.75" customHeight="1" x14ac:dyDescent="0.25">
      <c r="A5" s="76"/>
      <c r="B5" s="76"/>
      <c r="C5" s="76"/>
      <c r="D5" s="76"/>
      <c r="E5" s="76"/>
      <c r="F5" s="76" t="s">
        <v>12</v>
      </c>
      <c r="G5" s="76" t="s">
        <v>13</v>
      </c>
      <c r="H5" s="76" t="s">
        <v>14</v>
      </c>
      <c r="I5" s="76" t="s">
        <v>15</v>
      </c>
      <c r="J5" s="76" t="s">
        <v>16</v>
      </c>
      <c r="K5" s="76" t="s">
        <v>17</v>
      </c>
    </row>
    <row r="6" spans="1:11" ht="42.75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</row>
    <row r="7" spans="1:11" ht="42.75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</row>
    <row r="8" spans="1:11" ht="15.75" thickBot="1" x14ac:dyDescent="0.3">
      <c r="A8" s="1" t="s">
        <v>18</v>
      </c>
      <c r="B8" s="1"/>
      <c r="C8" s="1"/>
      <c r="D8" s="1"/>
      <c r="E8" s="1"/>
      <c r="F8" s="4"/>
      <c r="G8" s="5">
        <v>651728154.69921303</v>
      </c>
      <c r="H8" s="6">
        <v>40365728.271900058</v>
      </c>
      <c r="I8" s="6"/>
      <c r="J8" s="6">
        <v>40365728.271900058</v>
      </c>
      <c r="K8" s="6"/>
    </row>
    <row r="9" spans="1:11" ht="15.75" thickBot="1" x14ac:dyDescent="0.3">
      <c r="A9" s="1" t="s">
        <v>19</v>
      </c>
      <c r="B9" s="1"/>
      <c r="C9" s="1"/>
      <c r="D9" s="1"/>
      <c r="E9" s="1"/>
      <c r="F9" s="7"/>
      <c r="G9" s="8">
        <v>241683206.23983058</v>
      </c>
      <c r="H9" s="6">
        <v>34597541.852099985</v>
      </c>
      <c r="I9" s="6"/>
      <c r="J9" s="6">
        <v>34597541.852099985</v>
      </c>
      <c r="K9" s="6"/>
    </row>
    <row r="10" spans="1:11" ht="15.75" customHeight="1" thickBot="1" x14ac:dyDescent="0.3">
      <c r="A10" s="1" t="s">
        <v>20</v>
      </c>
      <c r="B10" s="1"/>
      <c r="C10" s="1"/>
      <c r="D10" s="1"/>
      <c r="E10" s="1"/>
      <c r="F10" s="8">
        <v>2236471.4981280384</v>
      </c>
      <c r="G10" s="8">
        <v>845285976.7075752</v>
      </c>
      <c r="H10" s="6">
        <v>756939529.6753</v>
      </c>
      <c r="I10" s="6">
        <v>10979521</v>
      </c>
      <c r="J10" s="6">
        <v>745960008.6753</v>
      </c>
      <c r="K10" s="6">
        <v>2172178.3881280385</v>
      </c>
    </row>
    <row r="11" spans="1:11" ht="15.75" customHeight="1" thickBot="1" x14ac:dyDescent="0.3">
      <c r="A11" s="1" t="s">
        <v>21</v>
      </c>
      <c r="B11" s="1"/>
      <c r="C11" s="1"/>
      <c r="D11" s="1"/>
      <c r="E11" s="1"/>
      <c r="F11" s="8">
        <v>63001.717773348704</v>
      </c>
      <c r="G11" s="8">
        <v>31798990.292463161</v>
      </c>
      <c r="H11" s="6">
        <v>69911509.211700007</v>
      </c>
      <c r="I11" s="6">
        <v>69911509</v>
      </c>
      <c r="J11" s="6">
        <v>0</v>
      </c>
      <c r="K11" s="6">
        <v>0</v>
      </c>
    </row>
    <row r="12" spans="1:11" ht="15.75" customHeight="1" thickBot="1" x14ac:dyDescent="0.3">
      <c r="A12" s="1" t="s">
        <v>22</v>
      </c>
      <c r="B12" s="1"/>
      <c r="C12" s="1"/>
      <c r="D12" s="1"/>
      <c r="E12" s="1"/>
      <c r="F12" s="8">
        <v>0</v>
      </c>
      <c r="G12" s="8">
        <v>3417188.4429939534</v>
      </c>
      <c r="H12" s="6">
        <v>0</v>
      </c>
      <c r="I12" s="6"/>
      <c r="J12" s="6">
        <v>0</v>
      </c>
      <c r="K12" s="6">
        <v>0</v>
      </c>
    </row>
    <row r="13" spans="1:11" ht="16.5" customHeight="1" thickBot="1" x14ac:dyDescent="0.3">
      <c r="A13" s="1" t="s">
        <v>23</v>
      </c>
      <c r="B13" s="1"/>
      <c r="C13" s="1"/>
      <c r="D13" s="1"/>
      <c r="E13" s="1"/>
      <c r="F13" s="8">
        <v>45145.286564759699</v>
      </c>
      <c r="G13" s="8">
        <v>16128464.711878158</v>
      </c>
      <c r="H13" s="6">
        <v>16350066.1713</v>
      </c>
      <c r="I13" s="6"/>
      <c r="J13" s="6">
        <v>16350066.1713</v>
      </c>
      <c r="K13" s="6">
        <v>45145.286564759699</v>
      </c>
    </row>
    <row r="14" spans="1:11" ht="16.5" customHeight="1" x14ac:dyDescent="0.25">
      <c r="A14" s="1"/>
      <c r="B14" s="1"/>
      <c r="C14" s="1"/>
      <c r="D14" s="1"/>
      <c r="E14" s="1"/>
      <c r="F14" s="9"/>
      <c r="G14" s="9"/>
      <c r="H14" s="10"/>
      <c r="I14" s="10"/>
      <c r="J14" s="10"/>
      <c r="K14" s="10"/>
    </row>
    <row r="15" spans="1:11" ht="16.5" customHeight="1" x14ac:dyDescent="0.25">
      <c r="A15" s="2" t="s">
        <v>24</v>
      </c>
      <c r="B15" s="1"/>
      <c r="C15" s="1"/>
      <c r="D15" s="1"/>
      <c r="E15" s="1"/>
      <c r="F15" s="11">
        <v>2344618.5024661468</v>
      </c>
      <c r="G15" s="11">
        <v>1790041981.0939538</v>
      </c>
      <c r="H15" s="11">
        <v>918164375.18230009</v>
      </c>
      <c r="I15" s="11">
        <v>80891030</v>
      </c>
      <c r="J15" s="11">
        <v>837273344.97060013</v>
      </c>
      <c r="K15" s="11">
        <v>2217323.6746927984</v>
      </c>
    </row>
    <row r="16" spans="1:11" x14ac:dyDescent="0.25">
      <c r="F16" s="12"/>
      <c r="G16" s="12"/>
      <c r="H16" s="12"/>
      <c r="I16" s="12"/>
      <c r="J16" s="12"/>
      <c r="K16" s="12"/>
    </row>
    <row r="17" spans="1:11" x14ac:dyDescent="0.25">
      <c r="A17" t="s">
        <v>25</v>
      </c>
      <c r="F17" s="12">
        <v>44673.767272727266</v>
      </c>
      <c r="G17" s="12">
        <v>20328822.352727275</v>
      </c>
      <c r="H17" s="12">
        <v>0</v>
      </c>
      <c r="I17" s="12"/>
      <c r="J17" s="12">
        <v>0</v>
      </c>
      <c r="K17" s="12">
        <v>0</v>
      </c>
    </row>
    <row r="18" spans="1:11" x14ac:dyDescent="0.25">
      <c r="F18" s="12"/>
      <c r="G18" s="12"/>
      <c r="H18" s="12"/>
      <c r="I18" s="12"/>
      <c r="J18" s="12"/>
      <c r="K18" s="12"/>
    </row>
    <row r="19" spans="1:11" x14ac:dyDescent="0.25">
      <c r="A19" t="s">
        <v>24</v>
      </c>
      <c r="F19" s="12">
        <v>2389292.2697388739</v>
      </c>
      <c r="G19" s="12">
        <v>1810370803.446681</v>
      </c>
      <c r="H19" s="12">
        <v>918164375.18230009</v>
      </c>
      <c r="I19" s="12">
        <v>80891030</v>
      </c>
      <c r="J19" s="12">
        <v>837273344.97060013</v>
      </c>
      <c r="K19" s="12">
        <v>2217323.6746927984</v>
      </c>
    </row>
    <row r="22" spans="1:11" x14ac:dyDescent="0.25">
      <c r="A22" t="s">
        <v>26</v>
      </c>
      <c r="G22" t="s">
        <v>27</v>
      </c>
    </row>
  </sheetData>
  <mergeCells count="11">
    <mergeCell ref="G5:G7"/>
    <mergeCell ref="H5:H7"/>
    <mergeCell ref="I5:I7"/>
    <mergeCell ref="J5:J7"/>
    <mergeCell ref="K5:K7"/>
    <mergeCell ref="F5:F7"/>
    <mergeCell ref="A5:A7"/>
    <mergeCell ref="B5:B7"/>
    <mergeCell ref="C5:C7"/>
    <mergeCell ref="D5:D7"/>
    <mergeCell ref="E5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5"/>
  <sheetViews>
    <sheetView showGridLines="0" workbookViewId="0">
      <selection activeCell="D22" sqref="D22"/>
    </sheetView>
  </sheetViews>
  <sheetFormatPr defaultRowHeight="15" x14ac:dyDescent="0.25"/>
  <cols>
    <col min="1" max="1" width="16.5703125" customWidth="1"/>
    <col min="2" max="11" width="11" customWidth="1"/>
    <col min="12" max="12" width="14.28515625" bestFit="1" customWidth="1"/>
    <col min="13" max="13" width="14.140625" hidden="1" customWidth="1"/>
  </cols>
  <sheetData>
    <row r="2" spans="1:13" x14ac:dyDescent="0.25">
      <c r="A2" s="77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9"/>
    </row>
    <row r="3" spans="1:13" ht="30" x14ac:dyDescent="0.25">
      <c r="A3" s="45"/>
      <c r="B3" s="44" t="s">
        <v>30</v>
      </c>
      <c r="C3" s="44" t="s">
        <v>51</v>
      </c>
      <c r="D3" s="44" t="s">
        <v>66</v>
      </c>
      <c r="E3" s="44" t="s">
        <v>59</v>
      </c>
      <c r="F3" s="44" t="s">
        <v>65</v>
      </c>
      <c r="G3" s="44" t="s">
        <v>53</v>
      </c>
      <c r="H3" s="44" t="s">
        <v>69</v>
      </c>
      <c r="I3" s="44" t="s">
        <v>54</v>
      </c>
      <c r="J3" s="44" t="s">
        <v>55</v>
      </c>
      <c r="K3" s="44" t="s">
        <v>56</v>
      </c>
    </row>
    <row r="4" spans="1:13" x14ac:dyDescent="0.25">
      <c r="A4" s="46">
        <v>1551</v>
      </c>
      <c r="B4" s="43" t="s">
        <v>57</v>
      </c>
      <c r="C4" s="43" t="s">
        <v>57</v>
      </c>
      <c r="D4" s="43" t="s">
        <v>58</v>
      </c>
      <c r="E4" s="43" t="s">
        <v>58</v>
      </c>
      <c r="F4" s="43" t="s">
        <v>58</v>
      </c>
      <c r="G4" s="43" t="s">
        <v>58</v>
      </c>
      <c r="H4" s="43" t="s">
        <v>58</v>
      </c>
      <c r="I4" s="43" t="s">
        <v>58</v>
      </c>
      <c r="J4" s="43" t="s">
        <v>58</v>
      </c>
      <c r="K4" s="43" t="s">
        <v>58</v>
      </c>
    </row>
    <row r="5" spans="1:13" x14ac:dyDescent="0.25">
      <c r="A5" s="46">
        <v>1580</v>
      </c>
      <c r="B5" s="43" t="s">
        <v>57</v>
      </c>
      <c r="C5" s="43" t="s">
        <v>57</v>
      </c>
      <c r="D5" s="43" t="s">
        <v>57</v>
      </c>
      <c r="E5" s="43" t="s">
        <v>58</v>
      </c>
      <c r="F5" s="43" t="s">
        <v>57</v>
      </c>
      <c r="G5" s="43" t="s">
        <v>57</v>
      </c>
      <c r="H5" s="43" t="s">
        <v>57</v>
      </c>
      <c r="I5" s="43" t="s">
        <v>57</v>
      </c>
      <c r="J5" s="43" t="s">
        <v>57</v>
      </c>
      <c r="K5" s="43" t="s">
        <v>58</v>
      </c>
    </row>
    <row r="6" spans="1:13" x14ac:dyDescent="0.25">
      <c r="A6" s="46">
        <v>1584</v>
      </c>
      <c r="B6" s="43" t="s">
        <v>57</v>
      </c>
      <c r="C6" s="43" t="s">
        <v>57</v>
      </c>
      <c r="D6" s="43" t="s">
        <v>57</v>
      </c>
      <c r="E6" s="43" t="s">
        <v>57</v>
      </c>
      <c r="F6" s="43" t="s">
        <v>57</v>
      </c>
      <c r="G6" s="43" t="s">
        <v>57</v>
      </c>
      <c r="H6" s="43" t="s">
        <v>57</v>
      </c>
      <c r="I6" s="43" t="s">
        <v>57</v>
      </c>
      <c r="J6" s="43" t="s">
        <v>57</v>
      </c>
      <c r="K6" s="43" t="s">
        <v>57</v>
      </c>
    </row>
    <row r="7" spans="1:13" x14ac:dyDescent="0.25">
      <c r="A7" s="46">
        <v>1586</v>
      </c>
      <c r="B7" s="43" t="s">
        <v>57</v>
      </c>
      <c r="C7" s="43" t="s">
        <v>57</v>
      </c>
      <c r="D7" s="43" t="s">
        <v>57</v>
      </c>
      <c r="E7" s="43" t="s">
        <v>57</v>
      </c>
      <c r="F7" s="43" t="s">
        <v>57</v>
      </c>
      <c r="G7" s="43" t="s">
        <v>57</v>
      </c>
      <c r="H7" s="43" t="s">
        <v>57</v>
      </c>
      <c r="I7" s="43" t="s">
        <v>57</v>
      </c>
      <c r="J7" s="43" t="s">
        <v>57</v>
      </c>
      <c r="K7" s="43" t="s">
        <v>57</v>
      </c>
    </row>
    <row r="8" spans="1:13" x14ac:dyDescent="0.25">
      <c r="A8" s="46">
        <v>1588</v>
      </c>
      <c r="B8" s="43" t="s">
        <v>57</v>
      </c>
      <c r="C8" s="43" t="s">
        <v>57</v>
      </c>
      <c r="D8" s="43" t="s">
        <v>57</v>
      </c>
      <c r="E8" s="43" t="s">
        <v>58</v>
      </c>
      <c r="F8" s="43" t="s">
        <v>57</v>
      </c>
      <c r="G8" s="43" t="s">
        <v>57</v>
      </c>
      <c r="H8" s="43" t="s">
        <v>57</v>
      </c>
      <c r="I8" s="43" t="s">
        <v>57</v>
      </c>
      <c r="J8" s="43" t="s">
        <v>57</v>
      </c>
      <c r="K8" s="43" t="s">
        <v>58</v>
      </c>
    </row>
    <row r="9" spans="1:13" ht="30" x14ac:dyDescent="0.25">
      <c r="A9" s="46">
        <v>1589</v>
      </c>
      <c r="B9" s="49" t="s">
        <v>73</v>
      </c>
      <c r="C9" s="49" t="s">
        <v>73</v>
      </c>
      <c r="D9" s="49" t="s">
        <v>73</v>
      </c>
      <c r="E9" s="43" t="s">
        <v>58</v>
      </c>
      <c r="F9" s="43" t="s">
        <v>58</v>
      </c>
      <c r="G9" s="43" t="s">
        <v>57</v>
      </c>
      <c r="H9" s="43" t="s">
        <v>58</v>
      </c>
      <c r="I9" s="43" t="s">
        <v>57</v>
      </c>
      <c r="J9" s="43" t="s">
        <v>57</v>
      </c>
      <c r="K9" s="43" t="s">
        <v>58</v>
      </c>
    </row>
    <row r="10" spans="1:13" x14ac:dyDescent="0.25">
      <c r="A10" s="46">
        <v>1595</v>
      </c>
      <c r="B10" s="43" t="s">
        <v>57</v>
      </c>
      <c r="C10" s="43" t="s">
        <v>57</v>
      </c>
      <c r="D10" s="43" t="s">
        <v>57</v>
      </c>
      <c r="E10" s="43" t="s">
        <v>57</v>
      </c>
      <c r="F10" s="43" t="s">
        <v>57</v>
      </c>
      <c r="G10" s="43" t="s">
        <v>57</v>
      </c>
      <c r="H10" s="43" t="s">
        <v>57</v>
      </c>
      <c r="I10" s="43" t="s">
        <v>57</v>
      </c>
      <c r="J10" s="43" t="s">
        <v>57</v>
      </c>
      <c r="K10" s="43" t="s">
        <v>58</v>
      </c>
    </row>
    <row r="11" spans="1:13" s="48" customFormat="1" x14ac:dyDescent="0.25">
      <c r="A11" s="33"/>
      <c r="B11" s="70"/>
      <c r="C11" s="70"/>
      <c r="D11" s="70"/>
      <c r="E11" s="70"/>
      <c r="F11" s="70"/>
      <c r="G11" s="70"/>
      <c r="H11" s="70"/>
      <c r="I11" s="70"/>
      <c r="J11" s="70"/>
      <c r="K11" s="70"/>
    </row>
    <row r="12" spans="1:13" x14ac:dyDescent="0.25">
      <c r="A12" s="77" t="s">
        <v>78</v>
      </c>
      <c r="B12" s="78"/>
      <c r="C12" s="78"/>
      <c r="D12" s="78"/>
      <c r="E12" s="78"/>
      <c r="F12" s="78"/>
      <c r="G12" s="78"/>
      <c r="H12" s="78"/>
      <c r="I12" s="78"/>
      <c r="J12" s="78"/>
      <c r="K12" s="79"/>
    </row>
    <row r="13" spans="1:13" ht="30" x14ac:dyDescent="0.25">
      <c r="A13" s="44" t="s">
        <v>74</v>
      </c>
      <c r="B13" s="44" t="s">
        <v>30</v>
      </c>
      <c r="C13" s="44" t="s">
        <v>51</v>
      </c>
      <c r="D13" s="44" t="s">
        <v>66</v>
      </c>
      <c r="E13" s="44" t="s">
        <v>59</v>
      </c>
      <c r="F13" s="44" t="s">
        <v>65</v>
      </c>
      <c r="G13" s="44" t="s">
        <v>53</v>
      </c>
      <c r="H13" s="44" t="s">
        <v>69</v>
      </c>
      <c r="I13" s="44" t="s">
        <v>54</v>
      </c>
      <c r="J13" s="44" t="s">
        <v>55</v>
      </c>
      <c r="K13" s="44" t="s">
        <v>56</v>
      </c>
    </row>
    <row r="14" spans="1:13" ht="22.5" customHeight="1" x14ac:dyDescent="0.25">
      <c r="A14" s="64" t="s">
        <v>48</v>
      </c>
      <c r="B14" s="67">
        <v>651728154.69921303</v>
      </c>
      <c r="C14" s="67">
        <v>241683206.23983058</v>
      </c>
      <c r="D14" s="67">
        <v>800528796.03835618</v>
      </c>
      <c r="E14" s="67">
        <v>20142709.227200001</v>
      </c>
      <c r="F14" s="67">
        <v>24617730.365922764</v>
      </c>
      <c r="G14" s="67">
        <v>0</v>
      </c>
      <c r="H14" s="67">
        <v>31798990</v>
      </c>
      <c r="I14" s="67">
        <v>3417188.4429939534</v>
      </c>
      <c r="J14" s="67">
        <v>16128464.711878158</v>
      </c>
      <c r="K14" s="67">
        <v>20328822.352727275</v>
      </c>
      <c r="M14" s="39">
        <f>SUM(B14:K14)</f>
        <v>1810374062.0781217</v>
      </c>
    </row>
    <row r="15" spans="1:13" x14ac:dyDescent="0.25">
      <c r="A15" s="65" t="s">
        <v>68</v>
      </c>
      <c r="B15" s="68">
        <v>39794681.480299115</v>
      </c>
      <c r="C15" s="68">
        <v>33671916.642184705</v>
      </c>
      <c r="D15" s="68">
        <v>705540575.27165842</v>
      </c>
      <c r="E15" s="68"/>
      <c r="F15" s="68"/>
      <c r="G15" s="68"/>
      <c r="H15" s="68"/>
      <c r="I15" s="68"/>
      <c r="J15" s="68">
        <v>16128464.711878158</v>
      </c>
      <c r="K15" s="68"/>
      <c r="M15" s="39">
        <f>SUM(B15:K15)</f>
        <v>795135638.10602045</v>
      </c>
    </row>
    <row r="16" spans="1:13" x14ac:dyDescent="0.25">
      <c r="A16" s="65"/>
      <c r="B16" s="68"/>
      <c r="C16" s="68"/>
      <c r="D16" s="68"/>
      <c r="E16" s="68"/>
      <c r="F16" s="68"/>
      <c r="G16" s="68"/>
      <c r="H16" s="68"/>
      <c r="I16" s="68"/>
      <c r="J16" s="68"/>
      <c r="K16" s="68"/>
      <c r="M16" s="39"/>
    </row>
    <row r="17" spans="1:15" x14ac:dyDescent="0.25">
      <c r="A17" s="65" t="s">
        <v>29</v>
      </c>
      <c r="B17" s="68"/>
      <c r="C17" s="68"/>
      <c r="D17" s="68">
        <v>2183177.1020988361</v>
      </c>
      <c r="E17" s="68">
        <v>52605.792048849056</v>
      </c>
      <c r="F17" s="68">
        <v>64293</v>
      </c>
      <c r="G17" s="68"/>
      <c r="H17" s="68">
        <v>63002</v>
      </c>
      <c r="I17" s="68"/>
      <c r="J17" s="68">
        <v>45145</v>
      </c>
      <c r="K17" s="68">
        <v>44674</v>
      </c>
      <c r="M17" s="39">
        <f>SUM(B17:K17)</f>
        <v>2452896.8941476853</v>
      </c>
      <c r="O17" s="63"/>
    </row>
    <row r="18" spans="1:15" x14ac:dyDescent="0.25">
      <c r="A18" s="66" t="s">
        <v>81</v>
      </c>
      <c r="B18" s="69"/>
      <c r="C18" s="69"/>
      <c r="D18" s="69">
        <v>1866730.4076952166</v>
      </c>
      <c r="E18" s="69"/>
      <c r="F18" s="69"/>
      <c r="G18" s="69"/>
      <c r="H18" s="69">
        <v>63001.999999999993</v>
      </c>
      <c r="I18" s="69"/>
      <c r="J18" s="69">
        <v>45145</v>
      </c>
      <c r="K18" s="69"/>
      <c r="M18" s="39">
        <f>SUM(B18:K18)</f>
        <v>1974877.4076952166</v>
      </c>
    </row>
    <row r="19" spans="1:15" x14ac:dyDescent="0.25"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</row>
    <row r="20" spans="1:15" s="48" customFormat="1" x14ac:dyDescent="0.25">
      <c r="A20" s="80" t="s">
        <v>80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2"/>
    </row>
    <row r="21" spans="1:15" x14ac:dyDescent="0.25">
      <c r="A21" s="83" t="s">
        <v>72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5"/>
    </row>
    <row r="22" spans="1:15" s="48" customFormat="1" ht="30" x14ac:dyDescent="0.25">
      <c r="A22" s="50"/>
      <c r="B22" s="44" t="s">
        <v>30</v>
      </c>
      <c r="C22" s="44" t="s">
        <v>51</v>
      </c>
      <c r="D22" s="44" t="s">
        <v>66</v>
      </c>
      <c r="E22" s="44" t="s">
        <v>59</v>
      </c>
      <c r="F22" s="44" t="s">
        <v>65</v>
      </c>
      <c r="G22" s="44" t="s">
        <v>53</v>
      </c>
      <c r="H22" s="44" t="s">
        <v>69</v>
      </c>
      <c r="I22" s="44" t="s">
        <v>54</v>
      </c>
      <c r="J22" s="44" t="s">
        <v>55</v>
      </c>
      <c r="K22" s="44" t="s">
        <v>56</v>
      </c>
      <c r="L22" s="44" t="s">
        <v>28</v>
      </c>
    </row>
    <row r="23" spans="1:15" x14ac:dyDescent="0.25">
      <c r="A23" s="51">
        <v>1551</v>
      </c>
      <c r="B23" s="52">
        <f t="shared" ref="B23:K23" si="0">IF(B4="y",+B$14/($M23),0)</f>
        <v>0.729482725644094</v>
      </c>
      <c r="C23" s="52">
        <f t="shared" si="0"/>
        <v>0.27051727435590595</v>
      </c>
      <c r="D23" s="52">
        <f t="shared" si="0"/>
        <v>0</v>
      </c>
      <c r="E23" s="52">
        <f t="shared" si="0"/>
        <v>0</v>
      </c>
      <c r="F23" s="52">
        <f t="shared" si="0"/>
        <v>0</v>
      </c>
      <c r="G23" s="52">
        <f t="shared" si="0"/>
        <v>0</v>
      </c>
      <c r="H23" s="52">
        <f t="shared" si="0"/>
        <v>0</v>
      </c>
      <c r="I23" s="52">
        <f t="shared" si="0"/>
        <v>0</v>
      </c>
      <c r="J23" s="52">
        <f t="shared" si="0"/>
        <v>0</v>
      </c>
      <c r="K23" s="52">
        <f t="shared" si="0"/>
        <v>0</v>
      </c>
      <c r="L23" s="52">
        <f>SUM(B23:K23)</f>
        <v>1</v>
      </c>
      <c r="M23" s="40">
        <f>+B14+C14</f>
        <v>893411360.93904364</v>
      </c>
      <c r="N23" s="41"/>
    </row>
    <row r="24" spans="1:15" x14ac:dyDescent="0.25">
      <c r="A24" s="51">
        <v>1580</v>
      </c>
      <c r="B24" s="52">
        <f t="shared" ref="B24:K24" si="1">IF(B5="y",+B$14/($M24),0)</f>
        <v>0.36822827442128336</v>
      </c>
      <c r="C24" s="52">
        <f t="shared" si="1"/>
        <v>0.13655170387930982</v>
      </c>
      <c r="D24" s="52">
        <f t="shared" si="1"/>
        <v>0.45230106304951284</v>
      </c>
      <c r="E24" s="52">
        <f t="shared" si="1"/>
        <v>0</v>
      </c>
      <c r="F24" s="52">
        <f t="shared" si="1"/>
        <v>1.3909088179558302E-2</v>
      </c>
      <c r="G24" s="52">
        <f t="shared" si="1"/>
        <v>0</v>
      </c>
      <c r="H24" s="52">
        <f t="shared" si="1"/>
        <v>1.7966520445083029E-2</v>
      </c>
      <c r="I24" s="52">
        <f t="shared" si="1"/>
        <v>1.9307212595668071E-3</v>
      </c>
      <c r="J24" s="52">
        <f t="shared" si="1"/>
        <v>9.1126287656859255E-3</v>
      </c>
      <c r="K24" s="52">
        <f t="shared" si="1"/>
        <v>0</v>
      </c>
      <c r="L24" s="52">
        <f t="shared" ref="L24:L28" si="2">SUM(B24:K24)</f>
        <v>1.0000000000000002</v>
      </c>
      <c r="M24" s="40">
        <f>+M14-E14-K14</f>
        <v>1769902530.4981945</v>
      </c>
      <c r="N24" s="41"/>
    </row>
    <row r="25" spans="1:15" x14ac:dyDescent="0.25">
      <c r="A25" s="51">
        <v>1584</v>
      </c>
      <c r="B25" s="52">
        <f t="shared" ref="B25:K25" si="3">IF(B6="y",+B$14/($M25),0)</f>
        <v>0.35999640535674526</v>
      </c>
      <c r="C25" s="52">
        <f t="shared" si="3"/>
        <v>0.13349904381771982</v>
      </c>
      <c r="D25" s="52">
        <f t="shared" si="3"/>
        <v>0.44218971802956131</v>
      </c>
      <c r="E25" s="52">
        <f t="shared" si="3"/>
        <v>1.1126269233043619E-2</v>
      </c>
      <c r="F25" s="52">
        <f t="shared" si="3"/>
        <v>1.3598145754289123E-2</v>
      </c>
      <c r="G25" s="52">
        <f t="shared" si="3"/>
        <v>0</v>
      </c>
      <c r="H25" s="52">
        <f t="shared" si="3"/>
        <v>1.7564872733261575E-2</v>
      </c>
      <c r="I25" s="52">
        <f t="shared" si="3"/>
        <v>1.8875593252100484E-3</v>
      </c>
      <c r="J25" s="52">
        <f t="shared" si="3"/>
        <v>8.9089128317295669E-3</v>
      </c>
      <c r="K25" s="52">
        <f t="shared" si="3"/>
        <v>1.1229072918439793E-2</v>
      </c>
      <c r="L25" s="52">
        <f t="shared" si="2"/>
        <v>1</v>
      </c>
      <c r="M25" s="40">
        <f>+M14</f>
        <v>1810374062.0781217</v>
      </c>
      <c r="N25" s="41"/>
    </row>
    <row r="26" spans="1:15" x14ac:dyDescent="0.25">
      <c r="A26" s="51">
        <v>1586</v>
      </c>
      <c r="B26" s="52">
        <f t="shared" ref="B26:K26" si="4">IF(B7="y",+B$14/($M26),0)</f>
        <v>0.35999640535674526</v>
      </c>
      <c r="C26" s="52">
        <f t="shared" si="4"/>
        <v>0.13349904381771982</v>
      </c>
      <c r="D26" s="52">
        <f t="shared" si="4"/>
        <v>0.44218971802956131</v>
      </c>
      <c r="E26" s="52">
        <f t="shared" si="4"/>
        <v>1.1126269233043619E-2</v>
      </c>
      <c r="F26" s="52">
        <f t="shared" si="4"/>
        <v>1.3598145754289123E-2</v>
      </c>
      <c r="G26" s="52">
        <f t="shared" si="4"/>
        <v>0</v>
      </c>
      <c r="H26" s="52">
        <f t="shared" si="4"/>
        <v>1.7564872733261575E-2</v>
      </c>
      <c r="I26" s="52">
        <f t="shared" si="4"/>
        <v>1.8875593252100484E-3</v>
      </c>
      <c r="J26" s="52">
        <f t="shared" si="4"/>
        <v>8.9089128317295669E-3</v>
      </c>
      <c r="K26" s="52">
        <f t="shared" si="4"/>
        <v>1.1229072918439793E-2</v>
      </c>
      <c r="L26" s="52">
        <f t="shared" si="2"/>
        <v>1</v>
      </c>
      <c r="M26" s="40">
        <f>+M14</f>
        <v>1810374062.0781217</v>
      </c>
      <c r="N26" s="41"/>
    </row>
    <row r="27" spans="1:15" x14ac:dyDescent="0.25">
      <c r="A27" s="51">
        <v>1588</v>
      </c>
      <c r="B27" s="52">
        <f t="shared" ref="B27:K27" si="5">IF(B8="y",+B$14/($M27),0)</f>
        <v>0.36822827442128336</v>
      </c>
      <c r="C27" s="52">
        <f t="shared" si="5"/>
        <v>0.13655170387930982</v>
      </c>
      <c r="D27" s="52">
        <f t="shared" si="5"/>
        <v>0.45230106304951284</v>
      </c>
      <c r="E27" s="52">
        <f t="shared" si="5"/>
        <v>0</v>
      </c>
      <c r="F27" s="52">
        <f t="shared" si="5"/>
        <v>1.3909088179558302E-2</v>
      </c>
      <c r="G27" s="52">
        <f t="shared" si="5"/>
        <v>0</v>
      </c>
      <c r="H27" s="52">
        <f t="shared" si="5"/>
        <v>1.7966520445083029E-2</v>
      </c>
      <c r="I27" s="52">
        <f t="shared" si="5"/>
        <v>1.9307212595668071E-3</v>
      </c>
      <c r="J27" s="52">
        <f t="shared" si="5"/>
        <v>9.1126287656859255E-3</v>
      </c>
      <c r="K27" s="52">
        <f t="shared" si="5"/>
        <v>0</v>
      </c>
      <c r="L27" s="52">
        <f t="shared" si="2"/>
        <v>1.0000000000000002</v>
      </c>
      <c r="M27" s="40">
        <f>+B14+C14+D14+F14+H14+I14+J14</f>
        <v>1769902530.4981945</v>
      </c>
      <c r="N27" s="41"/>
    </row>
    <row r="28" spans="1:15" x14ac:dyDescent="0.25">
      <c r="A28" s="51">
        <v>1595</v>
      </c>
      <c r="B28" s="52">
        <f t="shared" ref="B28:K28" si="6">IF(B10="y",+B$14/($M28),0)</f>
        <v>0.36408473944445824</v>
      </c>
      <c r="C28" s="52">
        <f t="shared" si="6"/>
        <v>0.13501513865476744</v>
      </c>
      <c r="D28" s="52">
        <f t="shared" si="6"/>
        <v>0.44721148844325459</v>
      </c>
      <c r="E28" s="52">
        <f t="shared" si="6"/>
        <v>1.1252625788547129E-2</v>
      </c>
      <c r="F28" s="52">
        <f t="shared" si="6"/>
        <v>1.3752574415213829E-2</v>
      </c>
      <c r="G28" s="52">
        <f t="shared" si="6"/>
        <v>0</v>
      </c>
      <c r="H28" s="52">
        <f t="shared" si="6"/>
        <v>1.7764349913792228E-2</v>
      </c>
      <c r="I28" s="52">
        <f t="shared" si="6"/>
        <v>1.9089955757309095E-3</v>
      </c>
      <c r="J28" s="52">
        <f t="shared" si="6"/>
        <v>9.0100877642357111E-3</v>
      </c>
      <c r="K28" s="52">
        <f t="shared" si="6"/>
        <v>0</v>
      </c>
      <c r="L28" s="52">
        <f t="shared" si="2"/>
        <v>1</v>
      </c>
      <c r="M28" s="40">
        <f>+B14+C14+D14+E14+F14+H14+I14+J14</f>
        <v>1790045239.7253945</v>
      </c>
      <c r="N28" s="41"/>
    </row>
    <row r="29" spans="1:15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5" x14ac:dyDescent="0.25">
      <c r="A30" s="51">
        <v>1589</v>
      </c>
      <c r="B30" s="52">
        <f>+B15/M15</f>
        <v>5.0047664289187652E-2</v>
      </c>
      <c r="C30" s="52">
        <f>+C15/M15</f>
        <v>4.2347387072713516E-2</v>
      </c>
      <c r="D30" s="52">
        <f>+D15/M15</f>
        <v>0.88732103236150539</v>
      </c>
      <c r="E30" s="52">
        <f>+E15/M15</f>
        <v>0</v>
      </c>
      <c r="F30" s="52">
        <f>+F15/M15</f>
        <v>0</v>
      </c>
      <c r="G30" s="52">
        <f>+G15/M15</f>
        <v>0</v>
      </c>
      <c r="H30" s="52">
        <f>+H15/M15</f>
        <v>0</v>
      </c>
      <c r="I30" s="52">
        <f>+I15/M15</f>
        <v>0</v>
      </c>
      <c r="J30" s="52">
        <f>+J15/M15</f>
        <v>2.0283916276593362E-2</v>
      </c>
      <c r="K30" s="52">
        <f>+K15/M15</f>
        <v>0</v>
      </c>
      <c r="L30" s="52">
        <f>SUM(B30:K30)</f>
        <v>0.99999999999999989</v>
      </c>
      <c r="M30" s="40">
        <f>+M15</f>
        <v>795135638.10602045</v>
      </c>
      <c r="N30" s="41"/>
    </row>
    <row r="31" spans="1:15" x14ac:dyDescent="0.25">
      <c r="A31" s="28"/>
    </row>
    <row r="32" spans="1:15" x14ac:dyDescent="0.25">
      <c r="A32" s="28"/>
    </row>
    <row r="33" spans="1:1" x14ac:dyDescent="0.25">
      <c r="A33" s="28"/>
    </row>
    <row r="34" spans="1:1" x14ac:dyDescent="0.25">
      <c r="A34" s="28"/>
    </row>
    <row r="35" spans="1:1" x14ac:dyDescent="0.25">
      <c r="A35" s="28"/>
    </row>
  </sheetData>
  <mergeCells count="4">
    <mergeCell ref="A2:K2"/>
    <mergeCell ref="A12:K12"/>
    <mergeCell ref="A20:L20"/>
    <mergeCell ref="A21:L21"/>
  </mergeCells>
  <pageMargins left="0.7" right="0.7" top="0.75" bottom="0.75" header="0.3" footer="0.3"/>
  <pageSetup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showGridLines="0" tabSelected="1" workbookViewId="0">
      <selection activeCell="B9" sqref="B9"/>
    </sheetView>
  </sheetViews>
  <sheetFormatPr defaultRowHeight="15" x14ac:dyDescent="0.25"/>
  <cols>
    <col min="1" max="1" width="47.42578125" customWidth="1"/>
    <col min="2" max="2" width="16.85546875" customWidth="1"/>
    <col min="3" max="3" width="15" bestFit="1" customWidth="1"/>
    <col min="4" max="4" width="13.42578125" bestFit="1" customWidth="1"/>
    <col min="5" max="7" width="11.85546875" customWidth="1"/>
    <col min="8" max="8" width="11.85546875" hidden="1" customWidth="1"/>
    <col min="9" max="13" width="11.85546875" customWidth="1"/>
    <col min="14" max="14" width="0" hidden="1" customWidth="1"/>
  </cols>
  <sheetData>
    <row r="1" spans="1:14" s="48" customFormat="1" x14ac:dyDescent="0.25"/>
    <row r="2" spans="1:14" x14ac:dyDescent="0.25">
      <c r="A2" s="86" t="s">
        <v>79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4" x14ac:dyDescent="0.2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38.25" x14ac:dyDescent="0.25">
      <c r="A4" s="62" t="s">
        <v>75</v>
      </c>
      <c r="B4" s="62" t="s">
        <v>76</v>
      </c>
      <c r="C4" s="47" t="s">
        <v>30</v>
      </c>
      <c r="D4" s="47" t="s">
        <v>31</v>
      </c>
      <c r="E4" s="47" t="s">
        <v>32</v>
      </c>
      <c r="F4" s="47" t="s">
        <v>67</v>
      </c>
      <c r="G4" s="47" t="s">
        <v>71</v>
      </c>
      <c r="H4" s="47" t="s">
        <v>33</v>
      </c>
      <c r="I4" s="47" t="s">
        <v>70</v>
      </c>
      <c r="J4" s="47" t="s">
        <v>34</v>
      </c>
      <c r="K4" s="47" t="s">
        <v>35</v>
      </c>
      <c r="L4" s="47" t="s">
        <v>36</v>
      </c>
      <c r="M4" s="47" t="s">
        <v>28</v>
      </c>
    </row>
    <row r="5" spans="1:14" x14ac:dyDescent="0.25">
      <c r="A5" s="1" t="s">
        <v>37</v>
      </c>
      <c r="B5" s="13">
        <v>53617.168113</v>
      </c>
      <c r="C5" s="56">
        <f>+B5*Allocators!B23</f>
        <v>39112.797936388844</v>
      </c>
      <c r="D5" s="56">
        <f>+B5*Allocators!C23</f>
        <v>14504.370176611154</v>
      </c>
      <c r="E5" s="57"/>
      <c r="F5" s="57"/>
      <c r="G5" s="57"/>
      <c r="H5" s="57"/>
      <c r="I5" s="57"/>
      <c r="J5" s="57"/>
      <c r="K5" s="57"/>
      <c r="L5" s="57"/>
      <c r="M5" s="57">
        <f>SUM(C5:L5)</f>
        <v>53617.168113</v>
      </c>
      <c r="N5" s="42">
        <f>+B5-M5</f>
        <v>0</v>
      </c>
    </row>
    <row r="6" spans="1:14" x14ac:dyDescent="0.25">
      <c r="A6" s="1" t="s">
        <v>2</v>
      </c>
      <c r="B6" s="13">
        <v>-1336115.847976</v>
      </c>
      <c r="C6" s="56">
        <f>+B6*Allocators!B24</f>
        <v>-491995.63312713226</v>
      </c>
      <c r="D6" s="56">
        <f>+B6*Allocators!C24</f>
        <v>-182448.89562127169</v>
      </c>
      <c r="E6" s="56">
        <f>+$B6*Allocators!D24</f>
        <v>-604326.61839684611</v>
      </c>
      <c r="F6" s="56">
        <f>+$B6*Allocators!E24</f>
        <v>0</v>
      </c>
      <c r="G6" s="56">
        <f>+$B6*Allocators!F24</f>
        <v>-18584.153147603502</v>
      </c>
      <c r="H6" s="56">
        <f>+$B6*Allocators!G24</f>
        <v>0</v>
      </c>
      <c r="I6" s="56">
        <f>+$B6*Allocators!H24</f>
        <v>-24005.352699660252</v>
      </c>
      <c r="J6" s="56">
        <f>+$B6*Allocators!I24</f>
        <v>-2579.6672729313955</v>
      </c>
      <c r="K6" s="56">
        <f>+$B6*Allocators!J24</f>
        <v>-12175.527710554941</v>
      </c>
      <c r="L6" s="56">
        <f>+$B6*Allocators!K24</f>
        <v>0</v>
      </c>
      <c r="M6" s="57">
        <f t="shared" ref="M6:M11" si="0">SUM(C6:L6)</f>
        <v>-1336115.8479760003</v>
      </c>
      <c r="N6" s="42">
        <f t="shared" ref="N6:N16" si="1">+B6-M6</f>
        <v>0</v>
      </c>
    </row>
    <row r="7" spans="1:14" x14ac:dyDescent="0.25">
      <c r="A7" s="1" t="s">
        <v>3</v>
      </c>
      <c r="B7" s="13">
        <v>186774.04600039983</v>
      </c>
      <c r="C7" s="56">
        <f>+B7*Allocators!B25</f>
        <v>67237.985174079324</v>
      </c>
      <c r="D7" s="56">
        <f>+B7*Allocators!C25</f>
        <v>24934.156551020194</v>
      </c>
      <c r="E7" s="56">
        <f>+$B7*Allocators!D25</f>
        <v>82589.56273615711</v>
      </c>
      <c r="F7" s="56">
        <f>+$B7*Allocators!E25</f>
        <v>2078.0983215453221</v>
      </c>
      <c r="G7" s="56">
        <f>+$B7*Allocators!F25</f>
        <v>2539.7807006317385</v>
      </c>
      <c r="H7" s="56">
        <f>+$B7*Allocators!G25</f>
        <v>0</v>
      </c>
      <c r="I7" s="56">
        <f>+$B7*Allocators!H25</f>
        <v>3280.6623478733663</v>
      </c>
      <c r="J7" s="56">
        <f>+$B7*Allocators!I25</f>
        <v>352.54709223526521</v>
      </c>
      <c r="K7" s="56">
        <f>+$B7*Allocators!J25</f>
        <v>1663.9536950470103</v>
      </c>
      <c r="L7" s="56">
        <f>+$B7*Allocators!K25</f>
        <v>2097.2993818105178</v>
      </c>
      <c r="M7" s="57">
        <f t="shared" si="0"/>
        <v>186774.04600039983</v>
      </c>
      <c r="N7" s="42">
        <f t="shared" si="1"/>
        <v>0</v>
      </c>
    </row>
    <row r="8" spans="1:14" x14ac:dyDescent="0.25">
      <c r="A8" s="1" t="s">
        <v>4</v>
      </c>
      <c r="B8" s="13">
        <v>-87766.999396200103</v>
      </c>
      <c r="C8" s="56">
        <f>+B8*Allocators!B26</f>
        <v>-31595.804291579669</v>
      </c>
      <c r="D8" s="56">
        <f>+B8*Allocators!C26</f>
        <v>-11716.810498143106</v>
      </c>
      <c r="E8" s="56">
        <f>+$B8*Allocators!D26</f>
        <v>-38809.664715306404</v>
      </c>
      <c r="F8" s="56">
        <f>+$B8*Allocators!E26</f>
        <v>-976.51926505849906</v>
      </c>
      <c r="G8" s="56">
        <f>+$B8*Allocators!F26</f>
        <v>-1193.4684502061345</v>
      </c>
      <c r="H8" s="56">
        <f>+$B8*Allocators!G26</f>
        <v>0</v>
      </c>
      <c r="I8" s="56">
        <f>+$B8*Allocators!H26</f>
        <v>-1541.6161745745003</v>
      </c>
      <c r="J8" s="56">
        <f>+$B8*Allocators!I26</f>
        <v>-165.66541815600218</v>
      </c>
      <c r="K8" s="56">
        <f>+$B8*Allocators!J26</f>
        <v>-781.90854712320822</v>
      </c>
      <c r="L8" s="56">
        <f>+$B8*Allocators!K26</f>
        <v>-985.54203605259215</v>
      </c>
      <c r="M8" s="57">
        <f t="shared" si="0"/>
        <v>-87766.999396200103</v>
      </c>
      <c r="N8" s="42">
        <f t="shared" si="1"/>
        <v>0</v>
      </c>
    </row>
    <row r="9" spans="1:14" x14ac:dyDescent="0.25">
      <c r="A9" s="1" t="s">
        <v>38</v>
      </c>
      <c r="B9" s="13">
        <v>-1897888.101733</v>
      </c>
      <c r="C9" s="56">
        <f>+B9*Allocators!B27</f>
        <v>-698856.06074582774</v>
      </c>
      <c r="D9" s="56">
        <f>+B9*Allocators!C27</f>
        <v>-259159.85406391005</v>
      </c>
      <c r="E9" s="56">
        <f>+$B9*Allocators!D27</f>
        <v>-858416.80596285791</v>
      </c>
      <c r="F9" s="56">
        <f>+$B9*Allocators!E27</f>
        <v>0</v>
      </c>
      <c r="G9" s="56">
        <f>+$B9*Allocators!F27</f>
        <v>-26397.892961938815</v>
      </c>
      <c r="H9" s="56">
        <f>+$B9*Allocators!G27</f>
        <v>0</v>
      </c>
      <c r="I9" s="56">
        <f>+$B9*Allocators!H27</f>
        <v>-34098.445382265767</v>
      </c>
      <c r="J9" s="56">
        <f>+$B9*Allocators!I27</f>
        <v>-3664.2929062947942</v>
      </c>
      <c r="K9" s="56">
        <f>+$B9*Allocators!J27</f>
        <v>-17294.749709905191</v>
      </c>
      <c r="L9" s="56">
        <f>+$B9*Allocators!K27</f>
        <v>0</v>
      </c>
      <c r="M9" s="57">
        <f t="shared" si="0"/>
        <v>-1897888.1017330003</v>
      </c>
      <c r="N9" s="42">
        <f t="shared" si="1"/>
        <v>0</v>
      </c>
    </row>
    <row r="10" spans="1:14" x14ac:dyDescent="0.25">
      <c r="A10" s="1" t="s">
        <v>39</v>
      </c>
      <c r="B10" s="13">
        <v>99134.609126000185</v>
      </c>
      <c r="C10" s="56">
        <f>+$B10*Allocators!B28</f>
        <v>36093.398333567988</v>
      </c>
      <c r="D10" s="56">
        <f>+$B10*Allocators!C28</f>
        <v>13384.672996633089</v>
      </c>
      <c r="E10" s="56">
        <f>+$B10*Allocators!D28</f>
        <v>44334.136103478791</v>
      </c>
      <c r="F10" s="56">
        <f>+$B10*Allocators!E28</f>
        <v>1115.5246591887692</v>
      </c>
      <c r="G10" s="56">
        <f>+$B10*Allocators!F28</f>
        <v>1363.3560891284535</v>
      </c>
      <c r="H10" s="56">
        <f>+$B10*Allocators!G28</f>
        <v>0</v>
      </c>
      <c r="I10" s="56">
        <f>+$B10*Allocators!H28</f>
        <v>1761.0618850812875</v>
      </c>
      <c r="J10" s="56">
        <f>+$B10*Allocators!I28</f>
        <v>189.24753022334738</v>
      </c>
      <c r="K10" s="56">
        <f>+$B10*Allocators!J28</f>
        <v>893.21152869846412</v>
      </c>
      <c r="L10" s="56">
        <f>+$B10*Allocators!K28</f>
        <v>0</v>
      </c>
      <c r="M10" s="57">
        <f t="shared" si="0"/>
        <v>99134.609126000199</v>
      </c>
      <c r="N10" s="42">
        <f t="shared" si="1"/>
        <v>0</v>
      </c>
    </row>
    <row r="11" spans="1:14" x14ac:dyDescent="0.25">
      <c r="A11" s="1" t="s">
        <v>40</v>
      </c>
      <c r="B11" s="72">
        <v>-685.50728799997978</v>
      </c>
      <c r="C11" s="73">
        <f>+$B11*Allocators!B28</f>
        <v>-249.58274233874982</v>
      </c>
      <c r="D11" s="73">
        <f>+$B11*Allocators!C28</f>
        <v>-92.553861538170864</v>
      </c>
      <c r="E11" s="73">
        <f>+$B11*Allocators!D28</f>
        <v>-306.56673460516976</v>
      </c>
      <c r="F11" s="73">
        <f>+$B11*Allocators!E28</f>
        <v>-7.713756987185576</v>
      </c>
      <c r="G11" s="73">
        <f>+$B11*Allocators!F28</f>
        <v>-9.4274899903911393</v>
      </c>
      <c r="H11" s="73">
        <f>+$B11*Allocators!G28</f>
        <v>0</v>
      </c>
      <c r="I11" s="73">
        <f>+$B11*Allocators!H28</f>
        <v>-12.177591332486385</v>
      </c>
      <c r="J11" s="73">
        <f>+$B11*Allocators!I28</f>
        <v>-1.3086303799232557</v>
      </c>
      <c r="K11" s="73">
        <f>+$B11*Allocators!J28</f>
        <v>-6.1764808279030232</v>
      </c>
      <c r="L11" s="73">
        <f>+$B11*Allocators!K28</f>
        <v>0</v>
      </c>
      <c r="M11" s="74">
        <f t="shared" si="0"/>
        <v>-685.50728799997967</v>
      </c>
      <c r="N11" s="42">
        <f t="shared" si="1"/>
        <v>0</v>
      </c>
    </row>
    <row r="12" spans="1:14" x14ac:dyDescent="0.25">
      <c r="A12" s="14" t="s">
        <v>41</v>
      </c>
      <c r="B12" s="15">
        <v>-2982930.6331537999</v>
      </c>
      <c r="C12" s="57">
        <f>SUM(C5:C11)</f>
        <v>-1080252.8994628424</v>
      </c>
      <c r="D12" s="57">
        <f t="shared" ref="D12:M12" si="2">SUM(D5:D11)</f>
        <v>-400594.91432059859</v>
      </c>
      <c r="E12" s="57">
        <f t="shared" si="2"/>
        <v>-1374935.9569699799</v>
      </c>
      <c r="F12" s="57">
        <f t="shared" si="2"/>
        <v>2209.3899586884063</v>
      </c>
      <c r="G12" s="57">
        <f t="shared" ref="G12" si="3">SUM(G5:G11)</f>
        <v>-42281.805259978653</v>
      </c>
      <c r="H12" s="57">
        <f t="shared" ref="H12" si="4">SUM(H5:H11)</f>
        <v>0</v>
      </c>
      <c r="I12" s="57">
        <f t="shared" ref="I12" si="5">SUM(I5:I11)</f>
        <v>-54615.867614878349</v>
      </c>
      <c r="J12" s="57">
        <f t="shared" si="2"/>
        <v>-5869.1396053035032</v>
      </c>
      <c r="K12" s="57">
        <f t="shared" si="2"/>
        <v>-27701.197224665772</v>
      </c>
      <c r="L12" s="57">
        <f t="shared" si="2"/>
        <v>1111.7573457579256</v>
      </c>
      <c r="M12" s="57">
        <f t="shared" si="2"/>
        <v>-2982930.6331538009</v>
      </c>
      <c r="N12" s="42">
        <f t="shared" si="1"/>
        <v>0</v>
      </c>
    </row>
    <row r="13" spans="1:14" x14ac:dyDescent="0.25">
      <c r="A13" s="58"/>
      <c r="B13" s="3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42">
        <f t="shared" si="1"/>
        <v>0</v>
      </c>
    </row>
    <row r="14" spans="1:14" x14ac:dyDescent="0.25">
      <c r="A14" s="1" t="s">
        <v>6</v>
      </c>
      <c r="B14" s="72">
        <v>521694.31638399971</v>
      </c>
      <c r="C14" s="73">
        <f>+$B14*Allocators!B30</f>
        <v>26109.582007963665</v>
      </c>
      <c r="D14" s="73">
        <f>+$B14*Allocators!C30</f>
        <v>22092.391149547904</v>
      </c>
      <c r="E14" s="73">
        <f>+$B14*Allocators!D30</f>
        <v>462910.33939098043</v>
      </c>
      <c r="F14" s="73">
        <f>+$B14*Allocators!E30</f>
        <v>0</v>
      </c>
      <c r="G14" s="73">
        <f>+$B14*Allocators!F30</f>
        <v>0</v>
      </c>
      <c r="H14" s="73">
        <f>+$B14*Allocators!G30</f>
        <v>0</v>
      </c>
      <c r="I14" s="73">
        <f>+$B14*Allocators!H30</f>
        <v>0</v>
      </c>
      <c r="J14" s="73">
        <f>+$B14*Allocators!I30</f>
        <v>0</v>
      </c>
      <c r="K14" s="73">
        <f>+$B14*Allocators!J30</f>
        <v>10582.003835507659</v>
      </c>
      <c r="L14" s="73">
        <f>+$B14*Allocators!K30</f>
        <v>0</v>
      </c>
      <c r="M14" s="73">
        <f>SUM(C14:L14)</f>
        <v>521694.31638399966</v>
      </c>
      <c r="N14" s="42">
        <f t="shared" si="1"/>
        <v>0</v>
      </c>
    </row>
    <row r="15" spans="1:14" x14ac:dyDescent="0.25">
      <c r="A15" s="58"/>
      <c r="B15" s="3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42">
        <f t="shared" si="1"/>
        <v>0</v>
      </c>
    </row>
    <row r="16" spans="1:14" x14ac:dyDescent="0.25">
      <c r="A16" s="14"/>
      <c r="B16" s="75">
        <v>-2461236.3167698001</v>
      </c>
      <c r="C16" s="74">
        <f>+C12+C14</f>
        <v>-1054143.3174548787</v>
      </c>
      <c r="D16" s="74">
        <f t="shared" ref="D16:M16" si="6">+D12+D14</f>
        <v>-378502.52317105071</v>
      </c>
      <c r="E16" s="74">
        <f t="shared" si="6"/>
        <v>-912025.61757899949</v>
      </c>
      <c r="F16" s="74">
        <f t="shared" si="6"/>
        <v>2209.3899586884063</v>
      </c>
      <c r="G16" s="74">
        <f t="shared" si="6"/>
        <v>-42281.805259978653</v>
      </c>
      <c r="H16" s="74">
        <f t="shared" si="6"/>
        <v>0</v>
      </c>
      <c r="I16" s="74">
        <f t="shared" si="6"/>
        <v>-54615.867614878349</v>
      </c>
      <c r="J16" s="74">
        <f t="shared" si="6"/>
        <v>-5869.1396053035032</v>
      </c>
      <c r="K16" s="74">
        <f t="shared" si="6"/>
        <v>-17119.193389158114</v>
      </c>
      <c r="L16" s="74">
        <f t="shared" si="6"/>
        <v>1111.7573457579256</v>
      </c>
      <c r="M16" s="74">
        <f t="shared" si="6"/>
        <v>-2461236.3167698011</v>
      </c>
      <c r="N16" s="42">
        <f t="shared" si="1"/>
        <v>0</v>
      </c>
    </row>
    <row r="17" spans="1:13" x14ac:dyDescent="0.25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18" spans="1:13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</row>
    <row r="19" spans="1:13" x14ac:dyDescent="0.25">
      <c r="A19" s="55" t="s">
        <v>42</v>
      </c>
      <c r="B19" s="59">
        <f>+B16</f>
        <v>-2461236.3167698001</v>
      </c>
      <c r="C19" s="57">
        <f>+C16</f>
        <v>-1054143.3174548787</v>
      </c>
      <c r="D19" s="57">
        <f t="shared" ref="D19:L19" si="7">+D16</f>
        <v>-378502.52317105071</v>
      </c>
      <c r="E19" s="57">
        <f t="shared" si="7"/>
        <v>-912025.61757899949</v>
      </c>
      <c r="F19" s="57">
        <f t="shared" si="7"/>
        <v>2209.3899586884063</v>
      </c>
      <c r="G19" s="57">
        <f t="shared" si="7"/>
        <v>-42281.805259978653</v>
      </c>
      <c r="H19" s="57">
        <f t="shared" si="7"/>
        <v>0</v>
      </c>
      <c r="I19" s="57">
        <f t="shared" si="7"/>
        <v>-54615.867614878349</v>
      </c>
      <c r="J19" s="57">
        <f t="shared" si="7"/>
        <v>-5869.1396053035032</v>
      </c>
      <c r="K19" s="57">
        <f t="shared" si="7"/>
        <v>-17119.193389158114</v>
      </c>
      <c r="L19" s="57">
        <f t="shared" si="7"/>
        <v>1111.7573457579256</v>
      </c>
      <c r="M19" s="57"/>
    </row>
    <row r="20" spans="1:13" x14ac:dyDescent="0.25">
      <c r="A20" s="55" t="s">
        <v>43</v>
      </c>
      <c r="B20" s="55">
        <v>1</v>
      </c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</row>
    <row r="21" spans="1:13" x14ac:dyDescent="0.25">
      <c r="A21" s="55" t="s">
        <v>44</v>
      </c>
      <c r="B21" s="59">
        <f>+B19</f>
        <v>-2461236.3167698001</v>
      </c>
      <c r="C21" s="57">
        <f>+C19</f>
        <v>-1054143.3174548787</v>
      </c>
      <c r="D21" s="57">
        <f t="shared" ref="D21:L21" si="8">+D19</f>
        <v>-378502.52317105071</v>
      </c>
      <c r="E21" s="57">
        <f t="shared" si="8"/>
        <v>-912025.61757899949</v>
      </c>
      <c r="F21" s="57">
        <f t="shared" si="8"/>
        <v>2209.3899586884063</v>
      </c>
      <c r="G21" s="57">
        <f t="shared" si="8"/>
        <v>-42281.805259978653</v>
      </c>
      <c r="H21" s="57">
        <f t="shared" si="8"/>
        <v>0</v>
      </c>
      <c r="I21" s="57">
        <f t="shared" si="8"/>
        <v>-54615.867614878349</v>
      </c>
      <c r="J21" s="57">
        <f t="shared" si="8"/>
        <v>-5869.1396053035032</v>
      </c>
      <c r="K21" s="57">
        <f t="shared" si="8"/>
        <v>-17119.193389158114</v>
      </c>
      <c r="L21" s="57">
        <f t="shared" si="8"/>
        <v>1111.7573457579256</v>
      </c>
      <c r="M21" s="57"/>
    </row>
    <row r="22" spans="1:13" x14ac:dyDescent="0.25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</row>
    <row r="23" spans="1:13" x14ac:dyDescent="0.2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</row>
    <row r="24" spans="1:13" ht="45" x14ac:dyDescent="0.25">
      <c r="A24" s="55" t="s">
        <v>45</v>
      </c>
      <c r="B24" s="55"/>
      <c r="C24" s="71" t="str">
        <f>+C4</f>
        <v>Residential</v>
      </c>
      <c r="D24" s="71" t="str">
        <f t="shared" ref="D24:L24" si="9">+D4</f>
        <v xml:space="preserve">GS &lt; 50 </v>
      </c>
      <c r="E24" s="71" t="str">
        <f t="shared" si="9"/>
        <v>GS &gt; 50</v>
      </c>
      <c r="F24" s="71" t="str">
        <f t="shared" si="9"/>
        <v>GS &gt; 50
WMP</v>
      </c>
      <c r="G24" s="71" t="str">
        <f t="shared" si="9"/>
        <v>GS &gt; 50 class A</v>
      </c>
      <c r="H24" s="71" t="str">
        <f t="shared" si="9"/>
        <v>Large User</v>
      </c>
      <c r="I24" s="71" t="str">
        <f t="shared" si="9"/>
        <v>Large User - class A</v>
      </c>
      <c r="J24" s="71" t="str">
        <f t="shared" si="9"/>
        <v>Unmetered Scattered Load</v>
      </c>
      <c r="K24" s="71" t="str">
        <f t="shared" si="9"/>
        <v>Street Lighting</v>
      </c>
      <c r="L24" s="71" t="str">
        <f t="shared" si="9"/>
        <v>Embedded Distributor</v>
      </c>
      <c r="M24" s="55"/>
    </row>
    <row r="25" spans="1:13" x14ac:dyDescent="0.25">
      <c r="A25" s="55" t="s">
        <v>46</v>
      </c>
      <c r="B25" s="55"/>
      <c r="C25" s="60">
        <f>+C12/Allocators!B14</f>
        <v>-1.6575206881485778E-3</v>
      </c>
      <c r="D25" s="60">
        <f>+D12/Allocators!C14</f>
        <v>-1.6575206881485776E-3</v>
      </c>
      <c r="E25" s="60">
        <f>+E12/Allocators!D17</f>
        <v>-0.62978672488281451</v>
      </c>
      <c r="F25" s="60">
        <f>+F12/Allocators!E17</f>
        <v>4.1998986663612924E-2</v>
      </c>
      <c r="G25" s="60">
        <f>+G12/Allocators!F17</f>
        <v>-0.65764243790115029</v>
      </c>
      <c r="H25" s="60"/>
      <c r="I25" s="60">
        <f>+I12/Allocators!H17</f>
        <v>-0.86689101321987161</v>
      </c>
      <c r="J25" s="60">
        <f>+J12/Allocators!I14</f>
        <v>-1.717534664304695E-3</v>
      </c>
      <c r="K25" s="60">
        <f>+K12/Allocators!J17</f>
        <v>-0.61360498891717297</v>
      </c>
      <c r="L25" s="60">
        <f>+L12/Allocators!K17</f>
        <v>2.488600406853932E-2</v>
      </c>
      <c r="M25" s="55"/>
    </row>
    <row r="26" spans="1:13" x14ac:dyDescent="0.25">
      <c r="A26" s="55" t="s">
        <v>47</v>
      </c>
      <c r="B26" s="55"/>
      <c r="C26" s="61" t="s">
        <v>48</v>
      </c>
      <c r="D26" s="61" t="s">
        <v>48</v>
      </c>
      <c r="E26" s="61" t="s">
        <v>29</v>
      </c>
      <c r="F26" s="61" t="s">
        <v>29</v>
      </c>
      <c r="G26" s="61" t="s">
        <v>29</v>
      </c>
      <c r="H26" s="61" t="s">
        <v>48</v>
      </c>
      <c r="I26" s="61" t="s">
        <v>29</v>
      </c>
      <c r="J26" s="61" t="s">
        <v>48</v>
      </c>
      <c r="K26" s="61" t="s">
        <v>29</v>
      </c>
      <c r="L26" s="61" t="s">
        <v>29</v>
      </c>
      <c r="M26" s="55"/>
    </row>
    <row r="27" spans="1:13" x14ac:dyDescent="0.25">
      <c r="A27" s="55" t="s">
        <v>49</v>
      </c>
      <c r="B27" s="55"/>
      <c r="C27" s="60">
        <f>+C14/Allocators!B15</f>
        <v>6.5610732481649744E-4</v>
      </c>
      <c r="D27" s="60">
        <f>+D14/Allocators!C15</f>
        <v>6.5610732481649744E-4</v>
      </c>
      <c r="E27" s="60">
        <f>+E14/Allocators!D18</f>
        <v>0.24797921407543727</v>
      </c>
      <c r="F27" s="60"/>
      <c r="G27" s="60"/>
      <c r="H27" s="60"/>
      <c r="I27" s="60">
        <f>+I14/Allocators!H18</f>
        <v>0</v>
      </c>
      <c r="J27" s="60"/>
      <c r="K27" s="60">
        <f>+K14/Allocators!J18</f>
        <v>0.23440035076991161</v>
      </c>
      <c r="L27" s="60">
        <f>+L14/Allocators!K17</f>
        <v>0</v>
      </c>
      <c r="M27" s="55"/>
    </row>
    <row r="28" spans="1:13" x14ac:dyDescent="0.25">
      <c r="A28" s="55" t="s">
        <v>47</v>
      </c>
      <c r="B28" s="55"/>
      <c r="C28" s="61" t="str">
        <f t="shared" ref="C28:I28" si="10">+C26</f>
        <v>kWh</v>
      </c>
      <c r="D28" s="61" t="str">
        <f t="shared" si="10"/>
        <v>kWh</v>
      </c>
      <c r="E28" s="61" t="str">
        <f t="shared" si="10"/>
        <v>kW</v>
      </c>
      <c r="F28" s="61" t="str">
        <f t="shared" si="10"/>
        <v>kW</v>
      </c>
      <c r="G28" s="61" t="str">
        <f t="shared" si="10"/>
        <v>kW</v>
      </c>
      <c r="H28" s="61" t="str">
        <f t="shared" si="10"/>
        <v>kWh</v>
      </c>
      <c r="I28" s="61" t="str">
        <f t="shared" si="10"/>
        <v>kW</v>
      </c>
      <c r="J28" s="61" t="str">
        <f>+J26</f>
        <v>kWh</v>
      </c>
      <c r="K28" s="61" t="s">
        <v>29</v>
      </c>
      <c r="L28" s="61" t="s">
        <v>29</v>
      </c>
      <c r="M28" s="55"/>
    </row>
    <row r="29" spans="1:13" x14ac:dyDescent="0.25">
      <c r="A29" s="55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</row>
  </sheetData>
  <mergeCells count="1">
    <mergeCell ref="A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DV Balances</vt:lpstr>
      <vt:lpstr>Load Forecast</vt:lpstr>
      <vt:lpstr>Allocators</vt:lpstr>
      <vt:lpstr>2014 Rate Riders</vt:lpstr>
    </vt:vector>
  </TitlesOfParts>
  <Company>Kitchener-Wilmot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Muir, Liz</dc:creator>
  <cp:lastModifiedBy>Nanninga, Margaret</cp:lastModifiedBy>
  <cp:lastPrinted>2014-10-29T17:26:30Z</cp:lastPrinted>
  <dcterms:created xsi:type="dcterms:W3CDTF">2014-10-24T21:02:22Z</dcterms:created>
  <dcterms:modified xsi:type="dcterms:W3CDTF">2014-10-29T19:37:18Z</dcterms:modified>
</cp:coreProperties>
</file>