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480" windowHeight="10035" activeTab="1"/>
  </bookViews>
  <sheets>
    <sheet name="Residential 800" sheetId="11" r:id="rId1"/>
    <sheet name="Residential 1000" sheetId="6" r:id="rId2"/>
    <sheet name="GS &lt; 50 " sheetId="8" r:id="rId3"/>
  </sheets>
  <calcPr calcId="145621"/>
</workbook>
</file>

<file path=xl/calcChain.xml><?xml version="1.0" encoding="utf-8"?>
<calcChain xmlns="http://schemas.openxmlformats.org/spreadsheetml/2006/main">
  <c r="G29" i="11" l="1"/>
  <c r="D29" i="11"/>
  <c r="H29" i="11" s="1"/>
  <c r="I29" i="11" s="1"/>
  <c r="G28" i="11"/>
  <c r="D28" i="11"/>
  <c r="E28" i="11" s="1"/>
  <c r="H27" i="11"/>
  <c r="I27" i="11" s="1"/>
  <c r="K27" i="11" s="1"/>
  <c r="G27" i="11"/>
  <c r="E27" i="11"/>
  <c r="D27" i="11"/>
  <c r="D26" i="11"/>
  <c r="H26" i="11" s="1"/>
  <c r="I26" i="11" s="1"/>
  <c r="I25" i="11"/>
  <c r="K25" i="11" s="1"/>
  <c r="H25" i="11"/>
  <c r="E25" i="11"/>
  <c r="L25" i="11" s="1"/>
  <c r="H24" i="11"/>
  <c r="I24" i="11" s="1"/>
  <c r="K24" i="11" s="1"/>
  <c r="D24" i="11"/>
  <c r="E24" i="11" s="1"/>
  <c r="D23" i="11"/>
  <c r="H23" i="11" s="1"/>
  <c r="I23" i="11" s="1"/>
  <c r="D21" i="11"/>
  <c r="E21" i="11" s="1"/>
  <c r="D20" i="11"/>
  <c r="H20" i="11" s="1"/>
  <c r="I20" i="11" s="1"/>
  <c r="H18" i="11"/>
  <c r="I18" i="11" s="1"/>
  <c r="K18" i="11" s="1"/>
  <c r="E18" i="11"/>
  <c r="L18" i="11" s="1"/>
  <c r="E17" i="11"/>
  <c r="L17" i="11" s="1"/>
  <c r="D17" i="11"/>
  <c r="H17" i="11" s="1"/>
  <c r="I17" i="11" s="1"/>
  <c r="G16" i="11"/>
  <c r="D16" i="11"/>
  <c r="E16" i="11" s="1"/>
  <c r="C16" i="11"/>
  <c r="G15" i="11"/>
  <c r="I15" i="11" s="1"/>
  <c r="D15" i="11"/>
  <c r="H15" i="11" s="1"/>
  <c r="C15" i="11"/>
  <c r="E15" i="11" s="1"/>
  <c r="I13" i="11"/>
  <c r="H13" i="11"/>
  <c r="D13" i="11"/>
  <c r="E13" i="11" s="1"/>
  <c r="C13" i="11"/>
  <c r="H12" i="11"/>
  <c r="I12" i="11" s="1"/>
  <c r="K12" i="11" s="1"/>
  <c r="G12" i="11"/>
  <c r="E12" i="11"/>
  <c r="L12" i="11" s="1"/>
  <c r="C12" i="11"/>
  <c r="E11" i="11"/>
  <c r="D11" i="11"/>
  <c r="H11" i="11" s="1"/>
  <c r="I11" i="11" s="1"/>
  <c r="I10" i="11"/>
  <c r="K10" i="11" s="1"/>
  <c r="H10" i="11"/>
  <c r="E10" i="11"/>
  <c r="K29" i="11" l="1"/>
  <c r="K13" i="11"/>
  <c r="H21" i="11"/>
  <c r="I21" i="11" s="1"/>
  <c r="E26" i="11"/>
  <c r="E29" i="11"/>
  <c r="K11" i="11"/>
  <c r="L11" i="11"/>
  <c r="K17" i="11"/>
  <c r="L13" i="11"/>
  <c r="K21" i="11"/>
  <c r="L21" i="11" s="1"/>
  <c r="L10" i="11"/>
  <c r="K15" i="11"/>
  <c r="L15" i="11" s="1"/>
  <c r="L24" i="11"/>
  <c r="L27" i="11"/>
  <c r="E14" i="11"/>
  <c r="H16" i="11"/>
  <c r="I16" i="11" s="1"/>
  <c r="K16" i="11" s="1"/>
  <c r="L16" i="11" s="1"/>
  <c r="E20" i="11"/>
  <c r="E23" i="11"/>
  <c r="H28" i="11"/>
  <c r="I28" i="11" s="1"/>
  <c r="K28" i="11" s="1"/>
  <c r="L28" i="11" s="1"/>
  <c r="I14" i="11"/>
  <c r="G29" i="6"/>
  <c r="G28" i="6"/>
  <c r="G27" i="6"/>
  <c r="L26" i="11" l="1"/>
  <c r="K26" i="11"/>
  <c r="L29" i="11"/>
  <c r="E19" i="11"/>
  <c r="K23" i="11"/>
  <c r="L23" i="11" s="1"/>
  <c r="K14" i="11"/>
  <c r="L14" i="11" s="1"/>
  <c r="I19" i="11"/>
  <c r="K20" i="11"/>
  <c r="L20" i="11" s="1"/>
  <c r="G16" i="8"/>
  <c r="D29" i="8"/>
  <c r="D28" i="8"/>
  <c r="D27" i="8"/>
  <c r="D26" i="8"/>
  <c r="H26" i="8" s="1"/>
  <c r="H25" i="8"/>
  <c r="E25" i="8"/>
  <c r="D24" i="8"/>
  <c r="D23" i="8"/>
  <c r="H22" i="8"/>
  <c r="E21" i="8"/>
  <c r="D21" i="8"/>
  <c r="H21" i="8" s="1"/>
  <c r="D20" i="8"/>
  <c r="E20" i="8" s="1"/>
  <c r="H19" i="8"/>
  <c r="H18" i="8"/>
  <c r="I18" i="8" s="1"/>
  <c r="K18" i="8" s="1"/>
  <c r="E18" i="8"/>
  <c r="D17" i="8"/>
  <c r="E17" i="8" s="1"/>
  <c r="L17" i="8" s="1"/>
  <c r="D16" i="8"/>
  <c r="H16" i="8" s="1"/>
  <c r="C16" i="8"/>
  <c r="G15" i="8"/>
  <c r="D15" i="8"/>
  <c r="H15" i="8" s="1"/>
  <c r="C15" i="8"/>
  <c r="H14" i="8"/>
  <c r="G13" i="8"/>
  <c r="D13" i="8"/>
  <c r="E13" i="8" s="1"/>
  <c r="C13" i="8"/>
  <c r="H12" i="8"/>
  <c r="G12" i="8"/>
  <c r="C12" i="8"/>
  <c r="E12" i="8" s="1"/>
  <c r="D11" i="8"/>
  <c r="H11" i="8" s="1"/>
  <c r="H10" i="8"/>
  <c r="E10" i="8"/>
  <c r="G16" i="6"/>
  <c r="D29" i="6"/>
  <c r="D28" i="6"/>
  <c r="D27" i="6"/>
  <c r="D26" i="6"/>
  <c r="H26" i="6" s="1"/>
  <c r="H25" i="6"/>
  <c r="E25" i="6"/>
  <c r="D24" i="6"/>
  <c r="D23" i="6"/>
  <c r="D21" i="6"/>
  <c r="H21" i="6" s="1"/>
  <c r="D20" i="6"/>
  <c r="H20" i="6" s="1"/>
  <c r="H18" i="6"/>
  <c r="I18" i="6" s="1"/>
  <c r="E18" i="6"/>
  <c r="D17" i="6"/>
  <c r="H17" i="6" s="1"/>
  <c r="D16" i="6"/>
  <c r="H16" i="6" s="1"/>
  <c r="C16" i="6"/>
  <c r="D15" i="6"/>
  <c r="H15" i="6" s="1"/>
  <c r="C15" i="6"/>
  <c r="G15" i="6" s="1"/>
  <c r="D13" i="6"/>
  <c r="C13" i="6"/>
  <c r="H12" i="6"/>
  <c r="G12" i="6"/>
  <c r="C12" i="6"/>
  <c r="E12" i="6" s="1"/>
  <c r="D11" i="6"/>
  <c r="E11" i="6" s="1"/>
  <c r="H10" i="6"/>
  <c r="E10" i="6"/>
  <c r="K19" i="11" l="1"/>
  <c r="L19" i="11" s="1"/>
  <c r="I22" i="11"/>
  <c r="E22" i="11"/>
  <c r="I12" i="8"/>
  <c r="E15" i="8"/>
  <c r="I15" i="8"/>
  <c r="I21" i="8"/>
  <c r="K21" i="8" s="1"/>
  <c r="L21" i="8" s="1"/>
  <c r="H20" i="8"/>
  <c r="I20" i="8" s="1"/>
  <c r="K20" i="8" s="1"/>
  <c r="L20" i="8" s="1"/>
  <c r="H13" i="8"/>
  <c r="H17" i="8"/>
  <c r="E26" i="8"/>
  <c r="H11" i="6"/>
  <c r="I11" i="6" s="1"/>
  <c r="K11" i="6" s="1"/>
  <c r="L11" i="6" s="1"/>
  <c r="E26" i="6"/>
  <c r="E15" i="6"/>
  <c r="K12" i="8"/>
  <c r="L12" i="8" s="1"/>
  <c r="H28" i="8"/>
  <c r="E28" i="8"/>
  <c r="L18" i="8"/>
  <c r="E23" i="8"/>
  <c r="H23" i="8"/>
  <c r="I16" i="8"/>
  <c r="E24" i="8"/>
  <c r="H24" i="8"/>
  <c r="I26" i="8"/>
  <c r="H29" i="8"/>
  <c r="E29" i="8"/>
  <c r="I11" i="8"/>
  <c r="E11" i="8"/>
  <c r="E16" i="8"/>
  <c r="H27" i="8"/>
  <c r="E27" i="8"/>
  <c r="I10" i="8"/>
  <c r="I13" i="8"/>
  <c r="K13" i="8" s="1"/>
  <c r="L13" i="8" s="1"/>
  <c r="I25" i="8"/>
  <c r="I21" i="6"/>
  <c r="H29" i="6"/>
  <c r="E29" i="6"/>
  <c r="I10" i="6"/>
  <c r="E13" i="6"/>
  <c r="E14" i="6" s="1"/>
  <c r="H13" i="6"/>
  <c r="I16" i="6"/>
  <c r="K18" i="6"/>
  <c r="L18" i="6" s="1"/>
  <c r="E21" i="6"/>
  <c r="E24" i="6"/>
  <c r="H24" i="6"/>
  <c r="I26" i="6"/>
  <c r="H28" i="6"/>
  <c r="E28" i="6"/>
  <c r="I17" i="6"/>
  <c r="I20" i="6"/>
  <c r="H27" i="6"/>
  <c r="E27" i="6"/>
  <c r="I12" i="6"/>
  <c r="K12" i="6" s="1"/>
  <c r="L12" i="6" s="1"/>
  <c r="I15" i="6"/>
  <c r="E16" i="6"/>
  <c r="E17" i="6"/>
  <c r="L17" i="6" s="1"/>
  <c r="E20" i="6"/>
  <c r="E23" i="6"/>
  <c r="H23" i="6"/>
  <c r="I25" i="6"/>
  <c r="K22" i="11" l="1"/>
  <c r="L22" i="11" s="1"/>
  <c r="I31" i="11"/>
  <c r="E31" i="11"/>
  <c r="K15" i="8"/>
  <c r="L15" i="8" s="1"/>
  <c r="I17" i="8"/>
  <c r="K17" i="8" s="1"/>
  <c r="K11" i="8"/>
  <c r="L11" i="8" s="1"/>
  <c r="K26" i="8"/>
  <c r="L26" i="8" s="1"/>
  <c r="K21" i="6"/>
  <c r="L21" i="6" s="1"/>
  <c r="K26" i="6"/>
  <c r="L26" i="6" s="1"/>
  <c r="K15" i="6"/>
  <c r="L15" i="6" s="1"/>
  <c r="E14" i="8"/>
  <c r="I29" i="8"/>
  <c r="K29" i="8" s="1"/>
  <c r="L29" i="8" s="1"/>
  <c r="K25" i="8"/>
  <c r="L25" i="8" s="1"/>
  <c r="I27" i="8"/>
  <c r="K27" i="8" s="1"/>
  <c r="L27" i="8" s="1"/>
  <c r="I14" i="8"/>
  <c r="K10" i="8"/>
  <c r="L10" i="8" s="1"/>
  <c r="I24" i="8"/>
  <c r="K24" i="8" s="1"/>
  <c r="L24" i="8" s="1"/>
  <c r="K16" i="8"/>
  <c r="L16" i="8" s="1"/>
  <c r="I23" i="8"/>
  <c r="K23" i="8" s="1"/>
  <c r="L23" i="8" s="1"/>
  <c r="I28" i="8"/>
  <c r="K28" i="8" s="1"/>
  <c r="L28" i="8" s="1"/>
  <c r="I27" i="6"/>
  <c r="K27" i="6" s="1"/>
  <c r="L27" i="6" s="1"/>
  <c r="K20" i="6"/>
  <c r="L20" i="6" s="1"/>
  <c r="I13" i="6"/>
  <c r="K13" i="6" s="1"/>
  <c r="L13" i="6" s="1"/>
  <c r="K17" i="6"/>
  <c r="I24" i="6"/>
  <c r="K24" i="6" s="1"/>
  <c r="L24" i="6" s="1"/>
  <c r="K16" i="6"/>
  <c r="L16" i="6" s="1"/>
  <c r="K10" i="6"/>
  <c r="L10" i="6" s="1"/>
  <c r="K25" i="6"/>
  <c r="L25" i="6" s="1"/>
  <c r="I28" i="6"/>
  <c r="K28" i="6" s="1"/>
  <c r="L28" i="6" s="1"/>
  <c r="I29" i="6"/>
  <c r="K29" i="6" s="1"/>
  <c r="L29" i="6" s="1"/>
  <c r="I23" i="6"/>
  <c r="K23" i="6" s="1"/>
  <c r="L23" i="6" s="1"/>
  <c r="E19" i="6"/>
  <c r="K31" i="11" l="1"/>
  <c r="L31" i="11" s="1"/>
  <c r="I33" i="11"/>
  <c r="I32" i="11"/>
  <c r="E32" i="11"/>
  <c r="E33" i="11" s="1"/>
  <c r="I19" i="8"/>
  <c r="K14" i="8"/>
  <c r="E19" i="8"/>
  <c r="E22" i="6"/>
  <c r="I14" i="6"/>
  <c r="E35" i="11" l="1"/>
  <c r="E34" i="11"/>
  <c r="K33" i="11"/>
  <c r="L33" i="11" s="1"/>
  <c r="I34" i="11"/>
  <c r="K34" i="11" s="1"/>
  <c r="K32" i="11"/>
  <c r="L32" i="11" s="1"/>
  <c r="L14" i="8"/>
  <c r="K19" i="8"/>
  <c r="L19" i="8" s="1"/>
  <c r="I22" i="8"/>
  <c r="E22" i="8"/>
  <c r="E31" i="6"/>
  <c r="K14" i="6"/>
  <c r="L14" i="6" s="1"/>
  <c r="I19" i="6"/>
  <c r="L34" i="11" l="1"/>
  <c r="I35" i="11"/>
  <c r="K35" i="11" s="1"/>
  <c r="L35" i="11" s="1"/>
  <c r="K22" i="8"/>
  <c r="L22" i="8" s="1"/>
  <c r="I31" i="8"/>
  <c r="E31" i="8"/>
  <c r="E32" i="6"/>
  <c r="I22" i="6"/>
  <c r="K19" i="6"/>
  <c r="L19" i="6" l="1"/>
  <c r="I32" i="8"/>
  <c r="K31" i="8"/>
  <c r="L31" i="8" s="1"/>
  <c r="E32" i="8"/>
  <c r="K22" i="6"/>
  <c r="L22" i="6" s="1"/>
  <c r="I31" i="6"/>
  <c r="E33" i="6"/>
  <c r="K32" i="8" l="1"/>
  <c r="L32" i="8" s="1"/>
  <c r="E33" i="8"/>
  <c r="I33" i="8"/>
  <c r="E34" i="6"/>
  <c r="E35" i="6" s="1"/>
  <c r="I32" i="6"/>
  <c r="K32" i="6" s="1"/>
  <c r="L32" i="6" s="1"/>
  <c r="K31" i="6"/>
  <c r="L31" i="6" s="1"/>
  <c r="E34" i="8" l="1"/>
  <c r="K33" i="8"/>
  <c r="L33" i="8" s="1"/>
  <c r="I34" i="8"/>
  <c r="I33" i="6"/>
  <c r="K34" i="8" l="1"/>
  <c r="L34" i="8" s="1"/>
  <c r="I35" i="8"/>
  <c r="E35" i="8"/>
  <c r="K33" i="6"/>
  <c r="L33" i="6" s="1"/>
  <c r="I34" i="6"/>
  <c r="I35" i="6" s="1"/>
  <c r="K35" i="6" s="1"/>
  <c r="L35" i="6" s="1"/>
  <c r="K35" i="8" l="1"/>
  <c r="L35" i="8" s="1"/>
  <c r="K34" i="6"/>
  <c r="L34" i="6" s="1"/>
</calcChain>
</file>

<file path=xl/sharedStrings.xml><?xml version="1.0" encoding="utf-8"?>
<sst xmlns="http://schemas.openxmlformats.org/spreadsheetml/2006/main" count="132" uniqueCount="39">
  <si>
    <t>Rate Class</t>
  </si>
  <si>
    <t>Loss Factor</t>
  </si>
  <si>
    <t>Consumption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</si>
  <si>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</si>
  <si>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</si>
  <si>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</si>
  <si>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</si>
  <si>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</si>
  <si>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</si>
  <si>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</si>
  <si>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</si>
  <si>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</si>
  <si>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</si>
  <si>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</si>
  <si>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</si>
  <si>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</si>
  <si>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</si>
  <si>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</si>
  <si>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</si>
  <si>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</si>
  <si>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</si>
  <si>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</si>
  <si>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</si>
  <si>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</si>
  <si>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</si>
  <si>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</si>
  <si>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</si>
  <si>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</si>
  <si>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</si>
  <si>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</si>
  <si>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</si>
  <si>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</si>
  <si>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</si>
  <si>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</si>
  <si>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</si>
  <si>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t>Total Bill on TOU (including OCEB)</t>
  </si>
  <si>
    <t>Residential</t>
  </si>
  <si>
    <t xml:space="preserve">Ontario Clean Energy Benefit </t>
  </si>
  <si>
    <t>General Service &lt;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</si>
</sst>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_-* #,##0_-;\-* #,##0_-;_-* &quot;-&quot;??_-;_-@_-"/>
    <numFmt numFmtId="166" formatCode="#,##0.0000_ ;\-#,##0.0000\ 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3" applyFont="1" applyAlignment="1" applyProtection="1">
      <alignment horizontal="right"/>
      <protection locked="0"/>
    </xf>
    <xf numFmtId="0" fontId="3" fillId="0" borderId="0" xfId="3" applyFont="1" applyAlignment="1" applyProtection="1">
      <alignment horizontal="right"/>
    </xf>
    <xf numFmtId="0" fontId="3" fillId="0" borderId="0" xfId="3" applyProtection="1"/>
    <xf numFmtId="0" fontId="3" fillId="0" borderId="0" xfId="3" applyFont="1" applyProtection="1"/>
    <xf numFmtId="0" fontId="4" fillId="0" borderId="5" xfId="3" applyFont="1" applyBorder="1" applyAlignment="1" applyProtection="1">
      <alignment horizontal="center"/>
    </xf>
    <xf numFmtId="0" fontId="4" fillId="0" borderId="6" xfId="3" applyFont="1" applyBorder="1" applyAlignment="1" applyProtection="1">
      <alignment horizontal="center"/>
    </xf>
    <xf numFmtId="0" fontId="4" fillId="0" borderId="7" xfId="3" applyFont="1" applyBorder="1" applyAlignment="1" applyProtection="1">
      <alignment horizontal="center"/>
    </xf>
    <xf numFmtId="0" fontId="4" fillId="0" borderId="9" xfId="3" quotePrefix="1" applyFont="1" applyBorder="1" applyAlignment="1" applyProtection="1">
      <alignment horizontal="center"/>
    </xf>
    <xf numFmtId="0" fontId="4" fillId="0" borderId="10" xfId="3" quotePrefix="1" applyFont="1" applyBorder="1" applyAlignment="1" applyProtection="1">
      <alignment horizontal="center"/>
    </xf>
    <xf numFmtId="0" fontId="3" fillId="0" borderId="0" xfId="3" applyBorder="1" applyAlignment="1" applyProtection="1">
      <alignment vertical="top"/>
    </xf>
    <xf numFmtId="44" fontId="1" fillId="2" borderId="8" xfId="2" applyFont="1" applyFill="1" applyBorder="1" applyAlignment="1" applyProtection="1">
      <alignment horizontal="right" vertical="center"/>
      <protection locked="0"/>
    </xf>
    <xf numFmtId="0" fontId="5" fillId="0" borderId="8" xfId="3" applyFont="1" applyFill="1" applyBorder="1" applyAlignment="1" applyProtection="1">
      <alignment horizontal="right" vertical="center"/>
      <protection locked="0"/>
    </xf>
    <xf numFmtId="44" fontId="1" fillId="0" borderId="6" xfId="4" applyFont="1" applyBorder="1" applyAlignment="1" applyProtection="1">
      <alignment horizontal="right" vertical="center"/>
    </xf>
    <xf numFmtId="0" fontId="5" fillId="0" borderId="0" xfId="3" applyFont="1" applyBorder="1" applyAlignment="1" applyProtection="1">
      <alignment horizontal="right" vertical="center"/>
      <protection locked="0"/>
    </xf>
    <xf numFmtId="0" fontId="5" fillId="0" borderId="6" xfId="3" applyFont="1" applyFill="1" applyBorder="1" applyAlignment="1" applyProtection="1">
      <alignment horizontal="right" vertical="center"/>
      <protection locked="0"/>
    </xf>
    <xf numFmtId="44" fontId="1" fillId="0" borderId="6" xfId="4" applyNumberFormat="1" applyFont="1" applyBorder="1" applyAlignment="1" applyProtection="1">
      <alignment horizontal="right" vertical="center"/>
    </xf>
    <xf numFmtId="44" fontId="5" fillId="0" borderId="8" xfId="3" applyNumberFormat="1" applyFont="1" applyBorder="1" applyAlignment="1" applyProtection="1">
      <alignment horizontal="right" vertical="center"/>
    </xf>
    <xf numFmtId="10" fontId="1" fillId="0" borderId="6" xfId="5" applyNumberFormat="1" applyFont="1" applyBorder="1" applyAlignment="1" applyProtection="1">
      <alignment horizontal="right" vertical="center"/>
    </xf>
    <xf numFmtId="164" fontId="1" fillId="2" borderId="8" xfId="4" applyNumberFormat="1" applyFont="1" applyFill="1" applyBorder="1" applyAlignment="1" applyProtection="1">
      <alignment horizontal="right" vertical="center"/>
      <protection locked="0"/>
    </xf>
    <xf numFmtId="165" fontId="5" fillId="0" borderId="8" xfId="3" applyNumberFormat="1" applyFont="1" applyFill="1" applyBorder="1" applyAlignment="1" applyProtection="1">
      <alignment horizontal="right" vertical="center"/>
      <protection locked="0"/>
    </xf>
    <xf numFmtId="165" fontId="5" fillId="0" borderId="6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ill="1" applyBorder="1" applyAlignment="1" applyProtection="1">
      <alignment vertical="top"/>
    </xf>
    <xf numFmtId="44" fontId="1" fillId="2" borderId="8" xfId="4" applyNumberFormat="1" applyFont="1" applyFill="1" applyBorder="1" applyAlignment="1" applyProtection="1">
      <alignment horizontal="right" vertical="center"/>
      <protection locked="0"/>
    </xf>
    <xf numFmtId="0" fontId="3" fillId="0" borderId="1" xfId="3" applyBorder="1" applyAlignment="1" applyProtection="1">
      <alignment vertical="top"/>
    </xf>
    <xf numFmtId="0" fontId="3" fillId="0" borderId="1" xfId="3" applyFill="1" applyBorder="1" applyAlignment="1" applyProtection="1">
      <alignment vertical="top"/>
    </xf>
    <xf numFmtId="166" fontId="1" fillId="2" borderId="9" xfId="4" applyNumberFormat="1" applyFont="1" applyFill="1" applyBorder="1" applyAlignment="1" applyProtection="1">
      <alignment horizontal="right" vertical="center"/>
      <protection locked="0"/>
    </xf>
    <xf numFmtId="165" fontId="5" fillId="0" borderId="9" xfId="3" applyNumberFormat="1" applyFont="1" applyFill="1" applyBorder="1" applyAlignment="1" applyProtection="1">
      <alignment horizontal="right" vertical="center"/>
      <protection locked="0"/>
    </xf>
    <xf numFmtId="44" fontId="1" fillId="0" borderId="10" xfId="4" applyFont="1" applyBorder="1" applyAlignment="1" applyProtection="1">
      <alignment horizontal="right" vertical="center"/>
    </xf>
    <xf numFmtId="0" fontId="5" fillId="0" borderId="1" xfId="3" applyFont="1" applyBorder="1" applyAlignment="1" applyProtection="1">
      <alignment horizontal="right" vertical="center"/>
      <protection locked="0"/>
    </xf>
    <xf numFmtId="165" fontId="5" fillId="0" borderId="10" xfId="3" applyNumberFormat="1" applyFont="1" applyFill="1" applyBorder="1" applyAlignment="1" applyProtection="1">
      <alignment horizontal="right" vertical="center"/>
      <protection locked="0"/>
    </xf>
    <xf numFmtId="44" fontId="5" fillId="0" borderId="9" xfId="3" applyNumberFormat="1" applyFont="1" applyBorder="1" applyAlignment="1" applyProtection="1">
      <alignment horizontal="right" vertical="center"/>
    </xf>
    <xf numFmtId="10" fontId="1" fillId="0" borderId="10" xfId="5" applyNumberFormat="1" applyFont="1" applyBorder="1" applyAlignment="1" applyProtection="1">
      <alignment horizontal="right" vertical="center"/>
    </xf>
    <xf numFmtId="0" fontId="4" fillId="3" borderId="11" xfId="3" applyFont="1" applyFill="1" applyBorder="1" applyAlignment="1" applyProtection="1">
      <alignment vertical="top"/>
    </xf>
    <xf numFmtId="0" fontId="3" fillId="3" borderId="1" xfId="3" applyFill="1" applyBorder="1" applyAlignment="1" applyProtection="1">
      <alignment vertical="top"/>
    </xf>
    <xf numFmtId="164" fontId="1" fillId="3" borderId="9" xfId="4" applyNumberFormat="1" applyFont="1" applyFill="1" applyBorder="1" applyAlignment="1" applyProtection="1">
      <alignment horizontal="right" vertical="center"/>
      <protection locked="0"/>
    </xf>
    <xf numFmtId="0" fontId="5" fillId="3" borderId="9" xfId="3" applyFont="1" applyFill="1" applyBorder="1" applyAlignment="1" applyProtection="1">
      <alignment horizontal="right" vertical="center"/>
      <protection locked="0"/>
    </xf>
    <xf numFmtId="44" fontId="1" fillId="3" borderId="10" xfId="4" applyFont="1" applyFill="1" applyBorder="1" applyAlignment="1" applyProtection="1">
      <alignment horizontal="right" vertical="center"/>
    </xf>
    <xf numFmtId="0" fontId="5" fillId="2" borderId="0" xfId="3" applyFont="1" applyFill="1" applyAlignment="1" applyProtection="1">
      <alignment horizontal="right" vertical="center"/>
      <protection locked="0"/>
    </xf>
    <xf numFmtId="0" fontId="5" fillId="3" borderId="10" xfId="3" applyFont="1" applyFill="1" applyBorder="1" applyAlignment="1" applyProtection="1">
      <alignment horizontal="right" vertical="center"/>
      <protection locked="0"/>
    </xf>
    <xf numFmtId="0" fontId="5" fillId="3" borderId="0" xfId="3" applyFont="1" applyFill="1" applyAlignment="1" applyProtection="1">
      <alignment horizontal="right" vertical="center"/>
      <protection locked="0"/>
    </xf>
    <xf numFmtId="44" fontId="6" fillId="3" borderId="9" xfId="3" applyNumberFormat="1" applyFont="1" applyFill="1" applyBorder="1" applyAlignment="1" applyProtection="1">
      <alignment horizontal="right" vertical="center"/>
    </xf>
    <xf numFmtId="10" fontId="6" fillId="3" borderId="10" xfId="5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vertical="top" wrapText="1"/>
    </xf>
    <xf numFmtId="0" fontId="3" fillId="0" borderId="0" xfId="3" applyAlignment="1" applyProtection="1">
      <alignment vertical="top"/>
    </xf>
    <xf numFmtId="165" fontId="5" fillId="0" borderId="8" xfId="1" applyNumberFormat="1" applyFont="1" applyFill="1" applyBorder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166" fontId="1" fillId="2" borderId="8" xfId="4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Alignment="1" applyProtection="1">
      <alignment vertical="top"/>
    </xf>
    <xf numFmtId="0" fontId="4" fillId="3" borderId="2" xfId="3" applyFont="1" applyFill="1" applyBorder="1" applyAlignment="1" applyProtection="1">
      <alignment vertical="top" wrapText="1"/>
    </xf>
    <xf numFmtId="0" fontId="5" fillId="3" borderId="12" xfId="3" applyFont="1" applyFill="1" applyBorder="1" applyAlignment="1" applyProtection="1">
      <alignment horizontal="right" vertical="center"/>
      <protection locked="0"/>
    </xf>
    <xf numFmtId="44" fontId="6" fillId="3" borderId="4" xfId="3" applyNumberFormat="1" applyFont="1" applyFill="1" applyBorder="1" applyAlignment="1" applyProtection="1">
      <alignment horizontal="right" vertical="center"/>
    </xf>
    <xf numFmtId="0" fontId="5" fillId="3" borderId="4" xfId="3" applyFont="1" applyFill="1" applyBorder="1" applyAlignment="1" applyProtection="1">
      <alignment horizontal="right" vertical="center"/>
      <protection locked="0"/>
    </xf>
    <xf numFmtId="44" fontId="6" fillId="3" borderId="12" xfId="3" applyNumberFormat="1" applyFont="1" applyFill="1" applyBorder="1" applyAlignment="1" applyProtection="1">
      <alignment horizontal="right" vertical="center"/>
    </xf>
    <xf numFmtId="10" fontId="6" fillId="3" borderId="4" xfId="5" applyNumberFormat="1" applyFont="1" applyFill="1" applyBorder="1" applyAlignment="1" applyProtection="1">
      <alignment horizontal="right" vertical="center"/>
    </xf>
    <xf numFmtId="0" fontId="3" fillId="0" borderId="0" xfId="3" applyAlignment="1" applyProtection="1">
      <alignment vertical="center"/>
    </xf>
    <xf numFmtId="165" fontId="5" fillId="2" borderId="8" xfId="1" applyNumberFormat="1" applyFont="1" applyFill="1" applyBorder="1" applyAlignment="1" applyProtection="1">
      <alignment horizontal="right" vertical="center"/>
      <protection locked="0"/>
    </xf>
    <xf numFmtId="165" fontId="5" fillId="2" borderId="6" xfId="1" applyNumberFormat="1" applyFont="1" applyFill="1" applyBorder="1" applyAlignment="1" applyProtection="1">
      <alignment horizontal="right" vertical="center"/>
      <protection locked="0"/>
    </xf>
    <xf numFmtId="0" fontId="3" fillId="3" borderId="3" xfId="3" applyFill="1" applyBorder="1" applyAlignment="1" applyProtection="1">
      <alignment vertical="top"/>
    </xf>
    <xf numFmtId="0" fontId="6" fillId="2" borderId="0" xfId="3" applyFont="1" applyFill="1" applyAlignment="1" applyProtection="1">
      <alignment horizontal="right" vertical="center"/>
      <protection locked="0"/>
    </xf>
    <xf numFmtId="0" fontId="6" fillId="3" borderId="12" xfId="3" applyFont="1" applyFill="1" applyBorder="1" applyAlignment="1" applyProtection="1">
      <alignment horizontal="right" vertical="center"/>
      <protection locked="0"/>
    </xf>
    <xf numFmtId="0" fontId="6" fillId="3" borderId="4" xfId="3" applyFont="1" applyFill="1" applyBorder="1" applyAlignment="1" applyProtection="1">
      <alignment horizontal="right" vertical="center"/>
      <protection locked="0"/>
    </xf>
    <xf numFmtId="0" fontId="6" fillId="3" borderId="0" xfId="3" applyFont="1" applyFill="1" applyAlignment="1" applyProtection="1">
      <alignment horizontal="right" vertical="center"/>
      <protection locked="0"/>
    </xf>
    <xf numFmtId="0" fontId="3" fillId="0" borderId="0" xfId="3" applyAlignment="1" applyProtection="1">
      <alignment vertical="top" wrapText="1"/>
    </xf>
    <xf numFmtId="164" fontId="5" fillId="2" borderId="8" xfId="4" applyNumberFormat="1" applyFont="1" applyFill="1" applyBorder="1" applyAlignment="1" applyProtection="1">
      <alignment horizontal="right" vertical="center"/>
      <protection locked="0"/>
    </xf>
    <xf numFmtId="44" fontId="5" fillId="0" borderId="6" xfId="4" applyFont="1" applyBorder="1" applyAlignment="1" applyProtection="1">
      <alignment horizontal="right" vertical="center"/>
    </xf>
    <xf numFmtId="10" fontId="5" fillId="0" borderId="6" xfId="5" applyNumberFormat="1" applyFont="1" applyBorder="1" applyAlignment="1" applyProtection="1">
      <alignment horizontal="right" vertical="center"/>
    </xf>
    <xf numFmtId="164" fontId="5" fillId="0" borderId="8" xfId="4" applyNumberFormat="1" applyFont="1" applyFill="1" applyBorder="1" applyAlignment="1" applyProtection="1">
      <alignment horizontal="right" vertical="center"/>
      <protection locked="0"/>
    </xf>
    <xf numFmtId="0" fontId="3" fillId="4" borderId="13" xfId="3" applyFont="1" applyFill="1" applyBorder="1" applyProtection="1"/>
    <xf numFmtId="0" fontId="3" fillId="4" borderId="14" xfId="3" applyFill="1" applyBorder="1" applyAlignment="1" applyProtection="1">
      <alignment vertical="top"/>
    </xf>
    <xf numFmtId="164" fontId="5" fillId="4" borderId="15" xfId="4" applyNumberFormat="1" applyFont="1" applyFill="1" applyBorder="1" applyAlignment="1" applyProtection="1">
      <alignment horizontal="right" vertical="center"/>
      <protection locked="0"/>
    </xf>
    <xf numFmtId="0" fontId="5" fillId="4" borderId="16" xfId="3" applyFont="1" applyFill="1" applyBorder="1" applyAlignment="1" applyProtection="1">
      <alignment horizontal="right" vertical="center"/>
      <protection locked="0"/>
    </xf>
    <xf numFmtId="44" fontId="5" fillId="4" borderId="14" xfId="4" applyFont="1" applyFill="1" applyBorder="1" applyAlignment="1" applyProtection="1">
      <alignment horizontal="right" vertical="center"/>
    </xf>
    <xf numFmtId="0" fontId="5" fillId="4" borderId="14" xfId="3" applyFont="1" applyFill="1" applyBorder="1" applyAlignment="1" applyProtection="1">
      <alignment horizontal="right" vertical="center"/>
      <protection locked="0"/>
    </xf>
    <xf numFmtId="0" fontId="5" fillId="4" borderId="15" xfId="3" applyFont="1" applyFill="1" applyBorder="1" applyAlignment="1" applyProtection="1">
      <alignment horizontal="right" vertical="center"/>
      <protection locked="0"/>
    </xf>
    <xf numFmtId="44" fontId="5" fillId="4" borderId="15" xfId="3" applyNumberFormat="1" applyFont="1" applyFill="1" applyBorder="1" applyAlignment="1" applyProtection="1">
      <alignment horizontal="right" vertical="center"/>
    </xf>
    <xf numFmtId="10" fontId="5" fillId="4" borderId="17" xfId="5" applyNumberFormat="1" applyFont="1" applyFill="1" applyBorder="1" applyAlignment="1" applyProtection="1">
      <alignment horizontal="right" vertical="center"/>
    </xf>
    <xf numFmtId="0" fontId="4" fillId="0" borderId="0" xfId="3" applyFont="1" applyFill="1" applyAlignment="1" applyProtection="1">
      <alignment vertical="top"/>
    </xf>
    <xf numFmtId="9" fontId="5" fillId="0" borderId="8" xfId="3" applyNumberFormat="1" applyFont="1" applyFill="1" applyBorder="1" applyAlignment="1" applyProtection="1">
      <alignment horizontal="right" vertical="center"/>
    </xf>
    <xf numFmtId="9" fontId="5" fillId="0" borderId="0" xfId="3" applyNumberFormat="1" applyFont="1" applyFill="1" applyBorder="1" applyAlignment="1" applyProtection="1">
      <alignment horizontal="right" vertical="center"/>
    </xf>
    <xf numFmtId="44" fontId="6" fillId="0" borderId="18" xfId="3" applyNumberFormat="1" applyFont="1" applyFill="1" applyBorder="1" applyAlignment="1" applyProtection="1">
      <alignment horizontal="right" vertical="center"/>
    </xf>
    <xf numFmtId="0" fontId="6" fillId="0" borderId="8" xfId="3" applyFont="1" applyFill="1" applyBorder="1" applyAlignment="1" applyProtection="1">
      <alignment horizontal="right" vertical="center"/>
    </xf>
    <xf numFmtId="9" fontId="6" fillId="0" borderId="8" xfId="3" applyNumberFormat="1" applyFont="1" applyFill="1" applyBorder="1" applyAlignment="1" applyProtection="1">
      <alignment horizontal="right" vertical="center"/>
    </xf>
    <xf numFmtId="44" fontId="6" fillId="0" borderId="19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Border="1" applyAlignment="1" applyProtection="1">
      <alignment horizontal="right" vertical="center"/>
      <protection locked="0"/>
    </xf>
    <xf numFmtId="44" fontId="6" fillId="0" borderId="8" xfId="3" applyNumberFormat="1" applyFont="1" applyFill="1" applyBorder="1" applyAlignment="1" applyProtection="1">
      <alignment horizontal="right" vertical="center"/>
    </xf>
    <xf numFmtId="10" fontId="6" fillId="0" borderId="6" xfId="5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top" indent="1"/>
    </xf>
    <xf numFmtId="0" fontId="5" fillId="0" borderId="0" xfId="3" applyFont="1" applyFill="1" applyBorder="1" applyAlignment="1" applyProtection="1">
      <alignment horizontal="right" vertical="center"/>
    </xf>
    <xf numFmtId="44" fontId="5" fillId="0" borderId="18" xfId="3" applyNumberFormat="1" applyFont="1" applyFill="1" applyBorder="1" applyAlignment="1" applyProtection="1">
      <alignment horizontal="right" vertical="center"/>
    </xf>
    <xf numFmtId="0" fontId="5" fillId="0" borderId="8" xfId="3" applyFont="1" applyFill="1" applyBorder="1" applyAlignment="1" applyProtection="1">
      <alignment horizontal="right" vertical="center"/>
    </xf>
    <xf numFmtId="44" fontId="5" fillId="0" borderId="6" xfId="3" applyNumberFormat="1" applyFont="1" applyFill="1" applyBorder="1" applyAlignment="1" applyProtection="1">
      <alignment horizontal="right" vertical="center"/>
    </xf>
    <xf numFmtId="0" fontId="5" fillId="0" borderId="0" xfId="3" applyFont="1" applyFill="1" applyBorder="1" applyAlignment="1" applyProtection="1">
      <alignment horizontal="right" vertical="center"/>
      <protection locked="0"/>
    </xf>
    <xf numFmtId="44" fontId="5" fillId="0" borderId="8" xfId="3" applyNumberFormat="1" applyFont="1" applyFill="1" applyBorder="1" applyAlignment="1" applyProtection="1">
      <alignment horizontal="right" vertical="center"/>
    </xf>
    <xf numFmtId="10" fontId="5" fillId="0" borderId="6" xfId="5" applyNumberFormat="1" applyFont="1" applyFill="1" applyBorder="1" applyAlignment="1" applyProtection="1">
      <alignment horizontal="right" vertical="center"/>
    </xf>
    <xf numFmtId="0" fontId="4" fillId="0" borderId="0" xfId="3" applyFont="1" applyAlignment="1" applyProtection="1">
      <alignment horizontal="left" vertical="top" wrapText="1" indent="1"/>
    </xf>
    <xf numFmtId="44" fontId="2" fillId="0" borderId="18" xfId="3" applyNumberFormat="1" applyFont="1" applyFill="1" applyBorder="1" applyAlignment="1" applyProtection="1">
      <alignment horizontal="right" vertical="center"/>
    </xf>
    <xf numFmtId="44" fontId="2" fillId="0" borderId="6" xfId="3" applyNumberFormat="1" applyFont="1" applyFill="1" applyBorder="1" applyAlignment="1" applyProtection="1">
      <alignment horizontal="right" vertical="center"/>
    </xf>
    <xf numFmtId="44" fontId="2" fillId="0" borderId="8" xfId="3" applyNumberFormat="1" applyFont="1" applyFill="1" applyBorder="1" applyAlignment="1" applyProtection="1">
      <alignment horizontal="right" vertical="center"/>
    </xf>
    <xf numFmtId="10" fontId="2" fillId="0" borderId="6" xfId="5" applyNumberFormat="1" applyFont="1" applyFill="1" applyBorder="1" applyAlignment="1" applyProtection="1">
      <alignment horizontal="right" vertical="center"/>
    </xf>
    <xf numFmtId="0" fontId="5" fillId="3" borderId="9" xfId="3" applyFont="1" applyFill="1" applyBorder="1" applyAlignment="1" applyProtection="1">
      <alignment horizontal="right" vertical="center"/>
    </xf>
    <xf numFmtId="0" fontId="5" fillId="3" borderId="1" xfId="3" applyFont="1" applyFill="1" applyBorder="1" applyAlignment="1" applyProtection="1">
      <alignment horizontal="right" vertical="center"/>
    </xf>
    <xf numFmtId="44" fontId="6" fillId="3" borderId="11" xfId="3" applyNumberFormat="1" applyFont="1" applyFill="1" applyBorder="1" applyAlignment="1" applyProtection="1">
      <alignment horizontal="right" vertical="center"/>
    </xf>
    <xf numFmtId="0" fontId="6" fillId="3" borderId="9" xfId="3" applyFont="1" applyFill="1" applyBorder="1" applyAlignment="1" applyProtection="1">
      <alignment horizontal="right" vertical="center"/>
    </xf>
    <xf numFmtId="44" fontId="6" fillId="3" borderId="10" xfId="3" applyNumberFormat="1" applyFont="1" applyFill="1" applyBorder="1" applyAlignment="1" applyProtection="1">
      <alignment horizontal="right" vertical="center"/>
    </xf>
    <xf numFmtId="0" fontId="6" fillId="3" borderId="1" xfId="3" applyFont="1" applyFill="1" applyBorder="1" applyAlignment="1" applyProtection="1">
      <alignment horizontal="right" vertical="center"/>
      <protection locked="0"/>
    </xf>
    <xf numFmtId="164" fontId="3" fillId="4" borderId="16" xfId="4" applyNumberFormat="1" applyFill="1" applyBorder="1" applyAlignment="1" applyProtection="1">
      <alignment vertical="top"/>
      <protection locked="0"/>
    </xf>
    <xf numFmtId="0" fontId="3" fillId="4" borderId="14" xfId="3" applyFill="1" applyBorder="1" applyAlignment="1" applyProtection="1">
      <alignment vertical="center"/>
      <protection locked="0"/>
    </xf>
    <xf numFmtId="44" fontId="3" fillId="4" borderId="20" xfId="4" applyFill="1" applyBorder="1" applyAlignment="1" applyProtection="1">
      <alignment vertical="center"/>
      <protection locked="0"/>
    </xf>
    <xf numFmtId="0" fontId="3" fillId="4" borderId="16" xfId="3" applyFill="1" applyBorder="1" applyAlignment="1" applyProtection="1">
      <alignment vertical="center"/>
      <protection locked="0"/>
    </xf>
    <xf numFmtId="44" fontId="3" fillId="4" borderId="15" xfId="4" applyFill="1" applyBorder="1" applyAlignment="1" applyProtection="1">
      <alignment vertical="center"/>
      <protection locked="0"/>
    </xf>
    <xf numFmtId="44" fontId="3" fillId="4" borderId="16" xfId="3" applyNumberFormat="1" applyFill="1" applyBorder="1" applyAlignment="1" applyProtection="1">
      <alignment vertical="center"/>
      <protection locked="0"/>
    </xf>
    <xf numFmtId="10" fontId="3" fillId="4" borderId="17" xfId="5" applyNumberFormat="1" applyFill="1" applyBorder="1" applyAlignment="1" applyProtection="1">
      <alignment vertical="center"/>
      <protection locked="0"/>
    </xf>
    <xf numFmtId="44" fontId="5" fillId="2" borderId="8" xfId="4" applyNumberFormat="1" applyFont="1" applyFill="1" applyBorder="1" applyAlignment="1" applyProtection="1">
      <alignment horizontal="right" vertical="center"/>
      <protection locked="0"/>
    </xf>
    <xf numFmtId="15" fontId="0" fillId="0" borderId="0" xfId="0" applyNumberFormat="1"/>
    <xf numFmtId="14" fontId="0" fillId="0" borderId="0" xfId="0" quotePrefix="1" applyNumberFormat="1"/>
    <xf numFmtId="17" fontId="0" fillId="0" borderId="0" xfId="0" applyNumberFormat="1"/>
    <xf numFmtId="0" fontId="4" fillId="3" borderId="2" xfId="3" applyFont="1" applyFill="1" applyBorder="1" applyAlignment="1" applyProtection="1">
      <alignment horizontal="left" vertical="top" wrapText="1"/>
    </xf>
    <xf numFmtId="0" fontId="4" fillId="3" borderId="3" xfId="3" applyFont="1" applyFill="1" applyBorder="1" applyAlignment="1" applyProtection="1">
      <alignment horizontal="left" vertical="top" wrapText="1"/>
    </xf>
    <xf numFmtId="0" fontId="4" fillId="3" borderId="4" xfId="3" applyFont="1" applyFill="1" applyBorder="1" applyAlignment="1" applyProtection="1">
      <alignment horizontal="left" vertical="top" wrapText="1"/>
    </xf>
    <xf numFmtId="0" fontId="3" fillId="0" borderId="1" xfId="3" applyBorder="1" applyAlignment="1" applyProtection="1">
      <alignment horizontal="left" vertical="center" wrapText="1"/>
    </xf>
    <xf numFmtId="0" fontId="7" fillId="0" borderId="0" xfId="3" applyFont="1" applyAlignment="1" applyProtection="1">
      <alignment horizontal="left" vertical="top" wrapText="1" indent="1"/>
    </xf>
    <xf numFmtId="0" fontId="4" fillId="3" borderId="0" xfId="3" applyFont="1" applyFill="1" applyAlignment="1" applyProtection="1">
      <alignment horizontal="left" vertical="top" wrapText="1"/>
    </xf>
    <xf numFmtId="0" fontId="4" fillId="0" borderId="8" xfId="3" applyFont="1" applyFill="1" applyBorder="1" applyAlignment="1" applyProtection="1">
      <alignment horizontal="center" wrapText="1"/>
    </xf>
    <xf numFmtId="0" fontId="3" fillId="0" borderId="9" xfId="3" applyBorder="1" applyAlignment="1" applyProtection="1">
      <alignment wrapText="1"/>
    </xf>
    <xf numFmtId="0" fontId="4" fillId="0" borderId="6" xfId="3" applyFont="1" applyFill="1" applyBorder="1" applyAlignment="1" applyProtection="1">
      <alignment horizontal="center" wrapText="1"/>
    </xf>
    <xf numFmtId="0" fontId="3" fillId="0" borderId="10" xfId="3" applyBorder="1" applyAlignment="1" applyProtection="1">
      <alignment wrapText="1"/>
    </xf>
    <xf numFmtId="0" fontId="4" fillId="0" borderId="2" xfId="3" applyFont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4" fillId="0" borderId="3" xfId="3" applyFont="1" applyBorder="1" applyAlignment="1" applyProtection="1">
      <alignment horizontal="center"/>
    </xf>
  </cellXfs>
  <cellStyles count="6">
    <cellStyle name="Comma" xfId="1" builtinId="3"/>
    <cellStyle name="Currency" xfId="2" builtinId="4"/>
    <cellStyle name="Currency 2" xfId="4"/>
    <cellStyle name="Normal" xfId="0" builtinId="0"/>
    <cellStyle name="Normal 2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H5" sqref="H5"/>
    </sheetView>
  </sheetViews>
  <sheetFormatPr defaultRowHeight="14.25" x14ac:dyDescent="0.2"/>
  <cols>
    <col min="1" max="1" width="19.25" bestFit="1" customWidth="1"/>
    <col min="6" max="6" width="4.625" customWidth="1"/>
    <col min="8" max="8" width="9.375" bestFit="1" customWidth="1"/>
    <col min="10" max="10" width="5.375" customWidth="1"/>
  </cols>
  <sheetData>
    <row r="1" spans="1:12" x14ac:dyDescent="0.2">
      <c r="A1" s="1" t="s">
        <v>0</v>
      </c>
      <c r="B1" t="s">
        <v>36</v>
      </c>
    </row>
    <row r="2" spans="1:12" ht="9" customHeight="1" x14ac:dyDescent="0.2">
      <c r="A2" s="2"/>
    </row>
    <row r="3" spans="1:12" x14ac:dyDescent="0.2">
      <c r="A3" s="1" t="s">
        <v>1</v>
      </c>
      <c r="B3">
        <v>1.0377000000000001</v>
      </c>
    </row>
    <row r="4" spans="1:12" ht="8.25" customHeight="1" x14ac:dyDescent="0.2">
      <c r="A4" s="2"/>
    </row>
    <row r="5" spans="1:12" x14ac:dyDescent="0.2">
      <c r="A5" s="1" t="s">
        <v>2</v>
      </c>
      <c r="B5">
        <v>800</v>
      </c>
      <c r="D5" s="115"/>
      <c r="H5" s="114"/>
    </row>
    <row r="6" spans="1:12" ht="10.5" customHeight="1" x14ac:dyDescent="0.2">
      <c r="A6" s="3"/>
    </row>
    <row r="7" spans="1:12" x14ac:dyDescent="0.2">
      <c r="A7" s="4"/>
      <c r="B7" s="3"/>
      <c r="C7" s="127" t="s">
        <v>3</v>
      </c>
      <c r="D7" s="129"/>
      <c r="E7" s="128"/>
      <c r="F7" s="3"/>
      <c r="G7" s="127" t="s">
        <v>4</v>
      </c>
      <c r="H7" s="129"/>
      <c r="I7" s="128"/>
      <c r="J7" s="3"/>
      <c r="K7" s="127" t="s">
        <v>5</v>
      </c>
      <c r="L7" s="128"/>
    </row>
    <row r="8" spans="1:12" x14ac:dyDescent="0.2">
      <c r="A8" s="4"/>
      <c r="B8" s="3"/>
      <c r="C8" s="5" t="s">
        <v>6</v>
      </c>
      <c r="D8" s="5" t="s">
        <v>7</v>
      </c>
      <c r="E8" s="6" t="s">
        <v>8</v>
      </c>
      <c r="F8" s="3"/>
      <c r="G8" s="5" t="s">
        <v>6</v>
      </c>
      <c r="H8" s="7" t="s">
        <v>7</v>
      </c>
      <c r="I8" s="6" t="s">
        <v>8</v>
      </c>
      <c r="J8" s="3"/>
      <c r="K8" s="123" t="s">
        <v>9</v>
      </c>
      <c r="L8" s="125" t="s">
        <v>10</v>
      </c>
    </row>
    <row r="9" spans="1:12" x14ac:dyDescent="0.2">
      <c r="A9" s="4"/>
      <c r="B9" s="3"/>
      <c r="C9" s="8" t="s">
        <v>11</v>
      </c>
      <c r="D9" s="8"/>
      <c r="E9" s="9" t="s">
        <v>11</v>
      </c>
      <c r="F9" s="3"/>
      <c r="G9" s="8" t="s">
        <v>11</v>
      </c>
      <c r="H9" s="9"/>
      <c r="I9" s="9" t="s">
        <v>11</v>
      </c>
      <c r="J9" s="3"/>
      <c r="K9" s="124"/>
      <c r="L9" s="126"/>
    </row>
    <row r="10" spans="1:12" x14ac:dyDescent="0.2">
      <c r="A10" s="10" t="s">
        <v>12</v>
      </c>
      <c r="B10" s="10"/>
      <c r="C10" s="11">
        <v>10.94</v>
      </c>
      <c r="D10" s="12">
        <v>1</v>
      </c>
      <c r="E10" s="13">
        <f>D10*C10</f>
        <v>10.94</v>
      </c>
      <c r="F10" s="14"/>
      <c r="G10" s="11">
        <v>11.06</v>
      </c>
      <c r="H10" s="15">
        <f t="shared" ref="H10" si="0">D10</f>
        <v>1</v>
      </c>
      <c r="I10" s="16">
        <f>H10*G10</f>
        <v>11.06</v>
      </c>
      <c r="J10" s="14"/>
      <c r="K10" s="17">
        <f>I10-E10</f>
        <v>0.12000000000000099</v>
      </c>
      <c r="L10" s="18">
        <f t="shared" ref="L10:L35" si="1">IF((E10)=0,"",(K10/E10))</f>
        <v>1.0968921389396801E-2</v>
      </c>
    </row>
    <row r="11" spans="1:12" x14ac:dyDescent="0.2">
      <c r="A11" s="10" t="s">
        <v>13</v>
      </c>
      <c r="B11" s="10"/>
      <c r="C11" s="19">
        <v>2.0400000000000001E-2</v>
      </c>
      <c r="D11" s="20">
        <f>B5</f>
        <v>800</v>
      </c>
      <c r="E11" s="13">
        <f>D11*C11</f>
        <v>16.32</v>
      </c>
      <c r="F11" s="14"/>
      <c r="G11" s="19">
        <v>2.06E-2</v>
      </c>
      <c r="H11" s="21">
        <f>D11</f>
        <v>800</v>
      </c>
      <c r="I11" s="13">
        <f>H11*G11</f>
        <v>16.48</v>
      </c>
      <c r="J11" s="14"/>
      <c r="K11" s="17">
        <f t="shared" ref="K11:K35" si="2">I11-E11</f>
        <v>0.16000000000000014</v>
      </c>
      <c r="L11" s="18">
        <f t="shared" si="1"/>
        <v>9.8039215686274595E-3</v>
      </c>
    </row>
    <row r="12" spans="1:12" x14ac:dyDescent="0.2">
      <c r="A12" s="22" t="s">
        <v>14</v>
      </c>
      <c r="B12" s="22"/>
      <c r="C12" s="23">
        <f>0.69-0.42</f>
        <v>0.26999999999999996</v>
      </c>
      <c r="D12" s="12">
        <v>1</v>
      </c>
      <c r="E12" s="13">
        <f>D12*C12</f>
        <v>0.26999999999999996</v>
      </c>
      <c r="F12" s="14"/>
      <c r="G12" s="23">
        <f>0.69-0.42</f>
        <v>0.26999999999999996</v>
      </c>
      <c r="H12" s="15">
        <f t="shared" ref="H12:H29" si="3">D12</f>
        <v>1</v>
      </c>
      <c r="I12" s="16">
        <f>H12*G12</f>
        <v>0.26999999999999996</v>
      </c>
      <c r="J12" s="14"/>
      <c r="K12" s="17">
        <f t="shared" si="2"/>
        <v>0</v>
      </c>
      <c r="L12" s="18">
        <f t="shared" si="1"/>
        <v>0</v>
      </c>
    </row>
    <row r="13" spans="1:12" x14ac:dyDescent="0.2">
      <c r="A13" s="24" t="s">
        <v>15</v>
      </c>
      <c r="B13" s="25"/>
      <c r="C13" s="26">
        <f>-0.0003+0.0013</f>
        <v>1E-3</v>
      </c>
      <c r="D13" s="27">
        <f>B5</f>
        <v>800</v>
      </c>
      <c r="E13" s="28">
        <f>D13*C13</f>
        <v>0.8</v>
      </c>
      <c r="F13" s="29"/>
      <c r="G13" s="26">
        <v>-2.9999999999999997E-4</v>
      </c>
      <c r="H13" s="30">
        <f t="shared" si="3"/>
        <v>800</v>
      </c>
      <c r="I13" s="28">
        <f>H13*G13</f>
        <v>-0.24</v>
      </c>
      <c r="J13" s="14"/>
      <c r="K13" s="31">
        <f t="shared" si="2"/>
        <v>-1.04</v>
      </c>
      <c r="L13" s="32">
        <f t="shared" si="1"/>
        <v>-1.3</v>
      </c>
    </row>
    <row r="14" spans="1:12" ht="15" x14ac:dyDescent="0.2">
      <c r="A14" s="33" t="s">
        <v>16</v>
      </c>
      <c r="B14" s="34"/>
      <c r="C14" s="35"/>
      <c r="D14" s="36"/>
      <c r="E14" s="37">
        <f>SUM(E10:E13)</f>
        <v>28.33</v>
      </c>
      <c r="F14" s="38"/>
      <c r="G14" s="35"/>
      <c r="H14" s="39"/>
      <c r="I14" s="37">
        <f>SUM(I10:I13)</f>
        <v>27.57</v>
      </c>
      <c r="J14" s="14"/>
      <c r="K14" s="41">
        <f t="shared" si="2"/>
        <v>-0.75999999999999801</v>
      </c>
      <c r="L14" s="42">
        <f t="shared" si="1"/>
        <v>-2.6826685492410803E-2</v>
      </c>
    </row>
    <row r="15" spans="1:12" ht="25.5" x14ac:dyDescent="0.2">
      <c r="A15" s="43" t="s">
        <v>17</v>
      </c>
      <c r="B15" s="44"/>
      <c r="C15" s="19">
        <f>C27*0.64+C28*0.18+C29*0.18</f>
        <v>9.5000000000000001E-2</v>
      </c>
      <c r="D15" s="45">
        <f>B5*(B3-1)</f>
        <v>30.160000000000053</v>
      </c>
      <c r="E15" s="13">
        <f>C15*D15</f>
        <v>2.8652000000000051</v>
      </c>
      <c r="F15" s="38"/>
      <c r="G15" s="19">
        <f>C15</f>
        <v>9.5000000000000001E-2</v>
      </c>
      <c r="H15" s="45">
        <f t="shared" si="3"/>
        <v>30.160000000000053</v>
      </c>
      <c r="I15" s="13">
        <f>G15*H15</f>
        <v>2.8652000000000051</v>
      </c>
      <c r="J15" s="14"/>
      <c r="K15" s="17">
        <f t="shared" si="2"/>
        <v>0</v>
      </c>
      <c r="L15" s="18">
        <f t="shared" si="1"/>
        <v>0</v>
      </c>
    </row>
    <row r="16" spans="1:12" ht="25.5" x14ac:dyDescent="0.2">
      <c r="A16" s="43" t="s">
        <v>18</v>
      </c>
      <c r="B16" s="44"/>
      <c r="C16" s="47">
        <f>0.001-0.0052</f>
        <v>-4.1999999999999997E-3</v>
      </c>
      <c r="D16" s="45">
        <f>B5</f>
        <v>800</v>
      </c>
      <c r="E16" s="13">
        <f>D16*C16</f>
        <v>-3.36</v>
      </c>
      <c r="F16" s="38"/>
      <c r="G16" s="47">
        <f>0.001-0.0052</f>
        <v>-4.1999999999999997E-3</v>
      </c>
      <c r="H16" s="45">
        <f t="shared" si="3"/>
        <v>800</v>
      </c>
      <c r="I16" s="13">
        <f>H16*G16</f>
        <v>-3.36</v>
      </c>
      <c r="J16" s="14"/>
      <c r="K16" s="17">
        <f t="shared" si="2"/>
        <v>0</v>
      </c>
      <c r="L16" s="18">
        <f t="shared" si="1"/>
        <v>0</v>
      </c>
    </row>
    <row r="17" spans="1:12" x14ac:dyDescent="0.2">
      <c r="A17" s="48" t="s">
        <v>19</v>
      </c>
      <c r="B17" s="44"/>
      <c r="C17" s="19">
        <v>0</v>
      </c>
      <c r="D17" s="45">
        <f>B5</f>
        <v>800</v>
      </c>
      <c r="E17" s="13">
        <f>D17*C17</f>
        <v>0</v>
      </c>
      <c r="F17" s="38"/>
      <c r="G17" s="19">
        <v>0</v>
      </c>
      <c r="H17" s="45">
        <f t="shared" si="3"/>
        <v>800</v>
      </c>
      <c r="I17" s="13">
        <f>H17*G17</f>
        <v>0</v>
      </c>
      <c r="J17" s="14"/>
      <c r="K17" s="17">
        <f t="shared" si="2"/>
        <v>0</v>
      </c>
      <c r="L17" s="18" t="str">
        <f t="shared" si="1"/>
        <v/>
      </c>
    </row>
    <row r="18" spans="1:12" x14ac:dyDescent="0.2">
      <c r="A18" s="48" t="s">
        <v>20</v>
      </c>
      <c r="B18" s="44"/>
      <c r="C18" s="19">
        <v>0.79</v>
      </c>
      <c r="D18" s="45">
        <v>1</v>
      </c>
      <c r="E18" s="13">
        <f>D18*C18</f>
        <v>0.79</v>
      </c>
      <c r="F18" s="38"/>
      <c r="G18" s="19">
        <v>0.79</v>
      </c>
      <c r="H18" s="45">
        <f t="shared" si="3"/>
        <v>1</v>
      </c>
      <c r="I18" s="13">
        <f>H18*G18</f>
        <v>0.79</v>
      </c>
      <c r="J18" s="14"/>
      <c r="K18" s="17">
        <f t="shared" si="2"/>
        <v>0</v>
      </c>
      <c r="L18" s="18">
        <f t="shared" si="1"/>
        <v>0</v>
      </c>
    </row>
    <row r="19" spans="1:12" ht="15" x14ac:dyDescent="0.2">
      <c r="A19" s="117" t="s">
        <v>21</v>
      </c>
      <c r="B19" s="118"/>
      <c r="C19" s="118"/>
      <c r="D19" s="119"/>
      <c r="E19" s="51">
        <f>SUM(E14:E18)</f>
        <v>28.625200000000003</v>
      </c>
      <c r="F19" s="38"/>
      <c r="G19" s="50"/>
      <c r="H19" s="52"/>
      <c r="I19" s="51">
        <f>SUM(I14:I18)</f>
        <v>27.865200000000005</v>
      </c>
      <c r="J19" s="14"/>
      <c r="K19" s="53">
        <f t="shared" si="2"/>
        <v>-0.75999999999999801</v>
      </c>
      <c r="L19" s="54">
        <f t="shared" si="1"/>
        <v>-2.6550032838198439E-2</v>
      </c>
    </row>
    <row r="20" spans="1:12" x14ac:dyDescent="0.2">
      <c r="A20" s="55" t="s">
        <v>22</v>
      </c>
      <c r="B20" s="55"/>
      <c r="C20" s="19">
        <v>8.0000000000000002E-3</v>
      </c>
      <c r="D20" s="56">
        <f>B5*B3</f>
        <v>830.16000000000008</v>
      </c>
      <c r="E20" s="13">
        <f>D20*C20</f>
        <v>6.641280000000001</v>
      </c>
      <c r="F20" s="38"/>
      <c r="G20" s="19">
        <v>8.0000000000000002E-3</v>
      </c>
      <c r="H20" s="57">
        <f t="shared" si="3"/>
        <v>830.16000000000008</v>
      </c>
      <c r="I20" s="13">
        <f>H20*G20</f>
        <v>6.641280000000001</v>
      </c>
      <c r="J20" s="14"/>
      <c r="K20" s="17">
        <f t="shared" si="2"/>
        <v>0</v>
      </c>
      <c r="L20" s="18">
        <f t="shared" si="1"/>
        <v>0</v>
      </c>
    </row>
    <row r="21" spans="1:12" ht="27.75" customHeight="1" x14ac:dyDescent="0.2">
      <c r="A21" s="120" t="s">
        <v>23</v>
      </c>
      <c r="B21" s="120"/>
      <c r="C21" s="19">
        <v>4.7000000000000002E-3</v>
      </c>
      <c r="D21" s="56">
        <f>B5*B3</f>
        <v>830.16000000000008</v>
      </c>
      <c r="E21" s="13">
        <f>D21*C21</f>
        <v>3.9017520000000006</v>
      </c>
      <c r="F21" s="38"/>
      <c r="G21" s="19">
        <v>4.5999999999999999E-3</v>
      </c>
      <c r="H21" s="57">
        <f t="shared" si="3"/>
        <v>830.16000000000008</v>
      </c>
      <c r="I21" s="13">
        <f>H21*G21</f>
        <v>3.8187360000000004</v>
      </c>
      <c r="J21" s="14"/>
      <c r="K21" s="17">
        <f t="shared" si="2"/>
        <v>-8.3016000000000201E-2</v>
      </c>
      <c r="L21" s="18">
        <f t="shared" si="1"/>
        <v>-2.1276595744680899E-2</v>
      </c>
    </row>
    <row r="22" spans="1:12" ht="25.5" x14ac:dyDescent="0.2">
      <c r="A22" s="49" t="s">
        <v>24</v>
      </c>
      <c r="B22" s="58"/>
      <c r="C22" s="50"/>
      <c r="D22" s="50"/>
      <c r="E22" s="51">
        <f>SUM(E19:E21)</f>
        <v>39.168232000000003</v>
      </c>
      <c r="F22" s="59"/>
      <c r="G22" s="60"/>
      <c r="H22" s="61"/>
      <c r="I22" s="51">
        <f>SUM(I19:I21)</f>
        <v>38.325216000000005</v>
      </c>
      <c r="J22" s="14"/>
      <c r="K22" s="53">
        <f t="shared" si="2"/>
        <v>-0.84301599999999866</v>
      </c>
      <c r="L22" s="54">
        <f t="shared" si="1"/>
        <v>-2.1522952580550446E-2</v>
      </c>
    </row>
    <row r="23" spans="1:12" ht="25.5" x14ac:dyDescent="0.2">
      <c r="A23" s="63" t="s">
        <v>25</v>
      </c>
      <c r="B23" s="44"/>
      <c r="C23" s="64">
        <v>4.4000000000000003E-3</v>
      </c>
      <c r="D23" s="56">
        <f>B5*B3</f>
        <v>830.16000000000008</v>
      </c>
      <c r="E23" s="65">
        <f t="shared" ref="E23:E29" si="4">D23*C23</f>
        <v>3.6527040000000004</v>
      </c>
      <c r="F23" s="46"/>
      <c r="G23" s="64">
        <v>4.4000000000000003E-3</v>
      </c>
      <c r="H23" s="57">
        <f t="shared" si="3"/>
        <v>830.16000000000008</v>
      </c>
      <c r="I23" s="65">
        <f t="shared" ref="I23:I29" si="5">H23*G23</f>
        <v>3.6527040000000004</v>
      </c>
      <c r="J23" s="14"/>
      <c r="K23" s="17">
        <f t="shared" si="2"/>
        <v>0</v>
      </c>
      <c r="L23" s="66">
        <f t="shared" si="1"/>
        <v>0</v>
      </c>
    </row>
    <row r="24" spans="1:12" ht="25.5" x14ac:dyDescent="0.2">
      <c r="A24" s="63" t="s">
        <v>26</v>
      </c>
      <c r="B24" s="44"/>
      <c r="C24" s="64">
        <v>1.2999999999999999E-3</v>
      </c>
      <c r="D24" s="56">
        <f>B5*B3</f>
        <v>830.16000000000008</v>
      </c>
      <c r="E24" s="65">
        <f t="shared" si="4"/>
        <v>1.0792080000000002</v>
      </c>
      <c r="F24" s="46"/>
      <c r="G24" s="64">
        <v>1.2999999999999999E-3</v>
      </c>
      <c r="H24" s="57">
        <f t="shared" si="3"/>
        <v>830.16000000000008</v>
      </c>
      <c r="I24" s="65">
        <f t="shared" si="5"/>
        <v>1.0792080000000002</v>
      </c>
      <c r="J24" s="14"/>
      <c r="K24" s="17">
        <f t="shared" si="2"/>
        <v>0</v>
      </c>
      <c r="L24" s="66">
        <f t="shared" si="1"/>
        <v>0</v>
      </c>
    </row>
    <row r="25" spans="1:12" x14ac:dyDescent="0.2">
      <c r="A25" s="44" t="s">
        <v>27</v>
      </c>
      <c r="B25" s="44"/>
      <c r="C25" s="113">
        <v>0.25</v>
      </c>
      <c r="D25" s="56">
        <v>1</v>
      </c>
      <c r="E25" s="65">
        <f t="shared" si="4"/>
        <v>0.25</v>
      </c>
      <c r="F25" s="46"/>
      <c r="G25" s="64">
        <v>0.25</v>
      </c>
      <c r="H25" s="57">
        <f t="shared" si="3"/>
        <v>1</v>
      </c>
      <c r="I25" s="65">
        <f t="shared" si="5"/>
        <v>0.25</v>
      </c>
      <c r="J25" s="46"/>
      <c r="K25" s="17">
        <f t="shared" si="2"/>
        <v>0</v>
      </c>
      <c r="L25" s="66">
        <f t="shared" si="1"/>
        <v>0</v>
      </c>
    </row>
    <row r="26" spans="1:12" x14ac:dyDescent="0.2">
      <c r="A26" s="44" t="s">
        <v>28</v>
      </c>
      <c r="B26" s="44"/>
      <c r="C26" s="64">
        <v>7.0000000000000001E-3</v>
      </c>
      <c r="D26" s="56">
        <f>B5</f>
        <v>800</v>
      </c>
      <c r="E26" s="65">
        <f t="shared" si="4"/>
        <v>5.6000000000000005</v>
      </c>
      <c r="F26" s="46"/>
      <c r="G26" s="64">
        <v>7.0000000000000001E-3</v>
      </c>
      <c r="H26" s="57">
        <f t="shared" si="3"/>
        <v>800</v>
      </c>
      <c r="I26" s="65">
        <f t="shared" si="5"/>
        <v>5.6000000000000005</v>
      </c>
      <c r="J26" s="46"/>
      <c r="K26" s="17">
        <f t="shared" si="2"/>
        <v>0</v>
      </c>
      <c r="L26" s="66">
        <f t="shared" si="1"/>
        <v>0</v>
      </c>
    </row>
    <row r="27" spans="1:12" x14ac:dyDescent="0.2">
      <c r="A27" s="48" t="s">
        <v>29</v>
      </c>
      <c r="B27" s="44"/>
      <c r="C27" s="67">
        <v>7.6999999999999999E-2</v>
      </c>
      <c r="D27" s="56">
        <f>B5*64%</f>
        <v>512</v>
      </c>
      <c r="E27" s="65">
        <f t="shared" si="4"/>
        <v>39.423999999999999</v>
      </c>
      <c r="F27" s="46"/>
      <c r="G27" s="64">
        <f>C27</f>
        <v>7.6999999999999999E-2</v>
      </c>
      <c r="H27" s="56">
        <f t="shared" si="3"/>
        <v>512</v>
      </c>
      <c r="I27" s="65">
        <f t="shared" si="5"/>
        <v>39.423999999999999</v>
      </c>
      <c r="J27" s="46"/>
      <c r="K27" s="17">
        <f t="shared" si="2"/>
        <v>0</v>
      </c>
      <c r="L27" s="66">
        <f t="shared" si="1"/>
        <v>0</v>
      </c>
    </row>
    <row r="28" spans="1:12" x14ac:dyDescent="0.2">
      <c r="A28" s="48" t="s">
        <v>30</v>
      </c>
      <c r="B28" s="44"/>
      <c r="C28" s="67">
        <v>0.114</v>
      </c>
      <c r="D28" s="56">
        <f>B5*18%</f>
        <v>144</v>
      </c>
      <c r="E28" s="65">
        <f t="shared" si="4"/>
        <v>16.416</v>
      </c>
      <c r="F28" s="46"/>
      <c r="G28" s="64">
        <f>C28</f>
        <v>0.114</v>
      </c>
      <c r="H28" s="56">
        <f t="shared" si="3"/>
        <v>144</v>
      </c>
      <c r="I28" s="65">
        <f t="shared" si="5"/>
        <v>16.416</v>
      </c>
      <c r="J28" s="46"/>
      <c r="K28" s="17">
        <f t="shared" si="2"/>
        <v>0</v>
      </c>
      <c r="L28" s="66">
        <f t="shared" si="1"/>
        <v>0</v>
      </c>
    </row>
    <row r="29" spans="1:12" ht="15" thickBot="1" x14ac:dyDescent="0.25">
      <c r="A29" s="4" t="s">
        <v>31</v>
      </c>
      <c r="B29" s="44"/>
      <c r="C29" s="67">
        <v>0.14000000000000001</v>
      </c>
      <c r="D29" s="56">
        <f>B5*18%</f>
        <v>144</v>
      </c>
      <c r="E29" s="65">
        <f t="shared" si="4"/>
        <v>20.160000000000004</v>
      </c>
      <c r="F29" s="46"/>
      <c r="G29" s="64">
        <f>C29</f>
        <v>0.14000000000000001</v>
      </c>
      <c r="H29" s="56">
        <f t="shared" si="3"/>
        <v>144</v>
      </c>
      <c r="I29" s="65">
        <f t="shared" si="5"/>
        <v>20.160000000000004</v>
      </c>
      <c r="J29" s="46"/>
      <c r="K29" s="17">
        <f t="shared" si="2"/>
        <v>0</v>
      </c>
      <c r="L29" s="66">
        <f t="shared" si="1"/>
        <v>0</v>
      </c>
    </row>
    <row r="30" spans="1:12" ht="15" thickBot="1" x14ac:dyDescent="0.25">
      <c r="A30" s="68"/>
      <c r="B30" s="69"/>
      <c r="C30" s="70"/>
      <c r="D30" s="71"/>
      <c r="E30" s="72"/>
      <c r="F30" s="73"/>
      <c r="G30" s="70"/>
      <c r="H30" s="74"/>
      <c r="I30" s="72"/>
      <c r="J30" s="73"/>
      <c r="K30" s="75"/>
      <c r="L30" s="76"/>
    </row>
    <row r="31" spans="1:12" ht="15" x14ac:dyDescent="0.2">
      <c r="A31" s="77" t="s">
        <v>32</v>
      </c>
      <c r="B31" s="44"/>
      <c r="C31" s="78"/>
      <c r="D31" s="79"/>
      <c r="E31" s="80">
        <f>SUM(E22:E26,E27:E29)</f>
        <v>125.75014400000001</v>
      </c>
      <c r="F31" s="81"/>
      <c r="G31" s="82"/>
      <c r="H31" s="82"/>
      <c r="I31" s="83">
        <f>SUM(I22:I26,I27:I29)</f>
        <v>124.907128</v>
      </c>
      <c r="J31" s="84"/>
      <c r="K31" s="85">
        <f>I31-E31</f>
        <v>-0.84301600000000576</v>
      </c>
      <c r="L31" s="86">
        <f>IF((E31)=0,"",(K31/E31))</f>
        <v>-6.7038968957364034E-3</v>
      </c>
    </row>
    <row r="32" spans="1:12" x14ac:dyDescent="0.2">
      <c r="A32" s="87" t="s">
        <v>33</v>
      </c>
      <c r="B32" s="44"/>
      <c r="C32" s="78">
        <v>0.13</v>
      </c>
      <c r="D32" s="88"/>
      <c r="E32" s="89">
        <f>E31*C32</f>
        <v>16.34751872</v>
      </c>
      <c r="F32" s="90"/>
      <c r="G32" s="78">
        <v>0.13</v>
      </c>
      <c r="H32" s="90"/>
      <c r="I32" s="91">
        <f>I31*G32</f>
        <v>16.237926640000001</v>
      </c>
      <c r="J32" s="92"/>
      <c r="K32" s="93">
        <f t="shared" si="2"/>
        <v>-0.10959207999999876</v>
      </c>
      <c r="L32" s="94">
        <f t="shared" si="1"/>
        <v>-6.703896895736282E-3</v>
      </c>
    </row>
    <row r="33" spans="1:12" ht="25.5" x14ac:dyDescent="0.2">
      <c r="A33" s="95" t="s">
        <v>34</v>
      </c>
      <c r="B33" s="44"/>
      <c r="C33" s="90"/>
      <c r="D33" s="88"/>
      <c r="E33" s="89">
        <f>E31+E32</f>
        <v>142.09766272000002</v>
      </c>
      <c r="F33" s="90"/>
      <c r="G33" s="90"/>
      <c r="H33" s="90"/>
      <c r="I33" s="91">
        <f>I31+I32</f>
        <v>141.14505464000001</v>
      </c>
      <c r="J33" s="92"/>
      <c r="K33" s="93">
        <f t="shared" si="2"/>
        <v>-0.95260808000000452</v>
      </c>
      <c r="L33" s="94">
        <f t="shared" si="1"/>
        <v>-6.7038968957363887E-3</v>
      </c>
    </row>
    <row r="34" spans="1:12" x14ac:dyDescent="0.2">
      <c r="A34" s="121" t="s">
        <v>37</v>
      </c>
      <c r="B34" s="121"/>
      <c r="C34" s="90"/>
      <c r="D34" s="88"/>
      <c r="E34" s="96">
        <f>ROUND(-E33*10%,2)</f>
        <v>-14.21</v>
      </c>
      <c r="F34" s="90"/>
      <c r="G34" s="90"/>
      <c r="H34" s="90"/>
      <c r="I34" s="97">
        <f>ROUND(-I33*10%,2)</f>
        <v>-14.11</v>
      </c>
      <c r="J34" s="92"/>
      <c r="K34" s="98">
        <f t="shared" si="2"/>
        <v>0.10000000000000142</v>
      </c>
      <c r="L34" s="99">
        <f t="shared" si="1"/>
        <v>-7.0372976776918658E-3</v>
      </c>
    </row>
    <row r="35" spans="1:12" ht="15.75" thickBot="1" x14ac:dyDescent="0.25">
      <c r="A35" s="122" t="s">
        <v>35</v>
      </c>
      <c r="B35" s="122"/>
      <c r="C35" s="100"/>
      <c r="D35" s="101"/>
      <c r="E35" s="102">
        <f>E33+E34</f>
        <v>127.88766272000001</v>
      </c>
      <c r="F35" s="103"/>
      <c r="G35" s="103"/>
      <c r="H35" s="103"/>
      <c r="I35" s="104">
        <f>I33+I34</f>
        <v>127.03505464000001</v>
      </c>
      <c r="J35" s="105"/>
      <c r="K35" s="41">
        <f t="shared" si="2"/>
        <v>-0.85260807999999599</v>
      </c>
      <c r="L35" s="42">
        <f t="shared" si="1"/>
        <v>-6.6668516873806226E-3</v>
      </c>
    </row>
    <row r="36" spans="1:12" ht="15" thickBot="1" x14ac:dyDescent="0.25">
      <c r="A36" s="68"/>
      <c r="B36" s="69"/>
      <c r="C36" s="106"/>
      <c r="D36" s="107"/>
      <c r="E36" s="108"/>
      <c r="F36" s="109"/>
      <c r="G36" s="106"/>
      <c r="H36" s="109"/>
      <c r="I36" s="110"/>
      <c r="J36" s="107"/>
      <c r="K36" s="111"/>
      <c r="L36" s="112"/>
    </row>
  </sheetData>
  <mergeCells count="9">
    <mergeCell ref="A21:B21"/>
    <mergeCell ref="A34:B34"/>
    <mergeCell ref="A35:B35"/>
    <mergeCell ref="C7:E7"/>
    <mergeCell ref="G7:I7"/>
    <mergeCell ref="K7:L7"/>
    <mergeCell ref="K8:K9"/>
    <mergeCell ref="L8:L9"/>
    <mergeCell ref="A19:D19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H5" sqref="H5"/>
    </sheetView>
  </sheetViews>
  <sheetFormatPr defaultRowHeight="14.25" x14ac:dyDescent="0.2"/>
  <cols>
    <col min="1" max="1" width="19.25" bestFit="1" customWidth="1"/>
    <col min="6" max="6" width="4.625" customWidth="1"/>
    <col min="8" max="8" width="9.375" bestFit="1" customWidth="1"/>
    <col min="10" max="10" width="5.375" customWidth="1"/>
  </cols>
  <sheetData>
    <row r="1" spans="1:12" x14ac:dyDescent="0.2">
      <c r="A1" s="1" t="s">
        <v>0</v>
      </c>
      <c r="B1" t="s">
        <v>36</v>
      </c>
    </row>
    <row r="2" spans="1:12" ht="9" customHeight="1" x14ac:dyDescent="0.2">
      <c r="A2" s="2"/>
    </row>
    <row r="3" spans="1:12" x14ac:dyDescent="0.2">
      <c r="A3" s="1" t="s">
        <v>1</v>
      </c>
      <c r="B3">
        <v>1.0377000000000001</v>
      </c>
    </row>
    <row r="4" spans="1:12" ht="8.25" customHeight="1" x14ac:dyDescent="0.2">
      <c r="A4" s="2"/>
    </row>
    <row r="5" spans="1:12" x14ac:dyDescent="0.2">
      <c r="A5" s="1" t="s">
        <v>2</v>
      </c>
      <c r="B5">
        <v>1000</v>
      </c>
      <c r="D5" s="115"/>
      <c r="H5" s="114"/>
    </row>
    <row r="6" spans="1:12" ht="10.5" customHeight="1" x14ac:dyDescent="0.2">
      <c r="A6" s="3"/>
    </row>
    <row r="7" spans="1:12" x14ac:dyDescent="0.2">
      <c r="A7" s="4"/>
      <c r="B7" s="3"/>
      <c r="C7" s="127" t="s">
        <v>3</v>
      </c>
      <c r="D7" s="129"/>
      <c r="E7" s="128"/>
      <c r="F7" s="3"/>
      <c r="G7" s="127" t="s">
        <v>4</v>
      </c>
      <c r="H7" s="129"/>
      <c r="I7" s="128"/>
      <c r="J7" s="3"/>
      <c r="K7" s="127" t="s">
        <v>5</v>
      </c>
      <c r="L7" s="128"/>
    </row>
    <row r="8" spans="1:12" x14ac:dyDescent="0.2">
      <c r="A8" s="4"/>
      <c r="B8" s="3"/>
      <c r="C8" s="5" t="s">
        <v>6</v>
      </c>
      <c r="D8" s="5" t="s">
        <v>7</v>
      </c>
      <c r="E8" s="6" t="s">
        <v>8</v>
      </c>
      <c r="F8" s="3"/>
      <c r="G8" s="5" t="s">
        <v>6</v>
      </c>
      <c r="H8" s="7" t="s">
        <v>7</v>
      </c>
      <c r="I8" s="6" t="s">
        <v>8</v>
      </c>
      <c r="J8" s="3"/>
      <c r="K8" s="123" t="s">
        <v>9</v>
      </c>
      <c r="L8" s="125" t="s">
        <v>10</v>
      </c>
    </row>
    <row r="9" spans="1:12" x14ac:dyDescent="0.2">
      <c r="A9" s="4"/>
      <c r="B9" s="3"/>
      <c r="C9" s="8" t="s">
        <v>11</v>
      </c>
      <c r="D9" s="8"/>
      <c r="E9" s="9" t="s">
        <v>11</v>
      </c>
      <c r="F9" s="3"/>
      <c r="G9" s="8" t="s">
        <v>11</v>
      </c>
      <c r="H9" s="9"/>
      <c r="I9" s="9" t="s">
        <v>11</v>
      </c>
      <c r="J9" s="3"/>
      <c r="K9" s="124"/>
      <c r="L9" s="126"/>
    </row>
    <row r="10" spans="1:12" x14ac:dyDescent="0.2">
      <c r="A10" s="10" t="s">
        <v>12</v>
      </c>
      <c r="B10" s="10"/>
      <c r="C10" s="11">
        <v>10.94</v>
      </c>
      <c r="D10" s="12">
        <v>1</v>
      </c>
      <c r="E10" s="13">
        <f>D10*C10</f>
        <v>10.94</v>
      </c>
      <c r="F10" s="14"/>
      <c r="G10" s="11">
        <v>11.06</v>
      </c>
      <c r="H10" s="15">
        <f t="shared" ref="H10" si="0">D10</f>
        <v>1</v>
      </c>
      <c r="I10" s="16">
        <f>H10*G10</f>
        <v>11.06</v>
      </c>
      <c r="J10" s="14"/>
      <c r="K10" s="17">
        <f>I10-E10</f>
        <v>0.12000000000000099</v>
      </c>
      <c r="L10" s="18">
        <f t="shared" ref="L10:L35" si="1">IF((E10)=0,"",(K10/E10))</f>
        <v>1.0968921389396801E-2</v>
      </c>
    </row>
    <row r="11" spans="1:12" x14ac:dyDescent="0.2">
      <c r="A11" s="10" t="s">
        <v>13</v>
      </c>
      <c r="B11" s="10"/>
      <c r="C11" s="19">
        <v>2.0400000000000001E-2</v>
      </c>
      <c r="D11" s="20">
        <f>B5</f>
        <v>1000</v>
      </c>
      <c r="E11" s="13">
        <f>D11*C11</f>
        <v>20.400000000000002</v>
      </c>
      <c r="F11" s="14"/>
      <c r="G11" s="19">
        <v>2.06E-2</v>
      </c>
      <c r="H11" s="21">
        <f>D11</f>
        <v>1000</v>
      </c>
      <c r="I11" s="13">
        <f>H11*G11</f>
        <v>20.6</v>
      </c>
      <c r="J11" s="14"/>
      <c r="K11" s="17">
        <f t="shared" ref="K11:K35" si="2">I11-E11</f>
        <v>0.19999999999999929</v>
      </c>
      <c r="L11" s="18">
        <f t="shared" si="1"/>
        <v>9.8039215686274144E-3</v>
      </c>
    </row>
    <row r="12" spans="1:12" x14ac:dyDescent="0.2">
      <c r="A12" s="22" t="s">
        <v>14</v>
      </c>
      <c r="B12" s="22"/>
      <c r="C12" s="23">
        <f>0.69-0.42</f>
        <v>0.26999999999999996</v>
      </c>
      <c r="D12" s="12">
        <v>1</v>
      </c>
      <c r="E12" s="13">
        <f>D12*C12</f>
        <v>0.26999999999999996</v>
      </c>
      <c r="F12" s="14"/>
      <c r="G12" s="23">
        <f>0.69-0.42</f>
        <v>0.26999999999999996</v>
      </c>
      <c r="H12" s="15">
        <f t="shared" ref="H12:H29" si="3">D12</f>
        <v>1</v>
      </c>
      <c r="I12" s="16">
        <f>H12*G12</f>
        <v>0.26999999999999996</v>
      </c>
      <c r="J12" s="14"/>
      <c r="K12" s="17">
        <f t="shared" si="2"/>
        <v>0</v>
      </c>
      <c r="L12" s="18">
        <f t="shared" si="1"/>
        <v>0</v>
      </c>
    </row>
    <row r="13" spans="1:12" x14ac:dyDescent="0.2">
      <c r="A13" s="24" t="s">
        <v>15</v>
      </c>
      <c r="B13" s="25"/>
      <c r="C13" s="26">
        <f>-0.0003+0.0013</f>
        <v>1E-3</v>
      </c>
      <c r="D13" s="27">
        <f>B5</f>
        <v>1000</v>
      </c>
      <c r="E13" s="28">
        <f>D13*C13</f>
        <v>1</v>
      </c>
      <c r="F13" s="29"/>
      <c r="G13" s="26">
        <v>-2.9999999999999997E-4</v>
      </c>
      <c r="H13" s="30">
        <f t="shared" si="3"/>
        <v>1000</v>
      </c>
      <c r="I13" s="28">
        <f>H13*G13</f>
        <v>-0.3</v>
      </c>
      <c r="J13" s="14"/>
      <c r="K13" s="31">
        <f t="shared" si="2"/>
        <v>-1.3</v>
      </c>
      <c r="L13" s="32">
        <f t="shared" si="1"/>
        <v>-1.3</v>
      </c>
    </row>
    <row r="14" spans="1:12" ht="15" x14ac:dyDescent="0.2">
      <c r="A14" s="33" t="s">
        <v>16</v>
      </c>
      <c r="B14" s="34"/>
      <c r="C14" s="35"/>
      <c r="D14" s="36"/>
      <c r="E14" s="37">
        <f>SUM(E10:E13)</f>
        <v>32.61</v>
      </c>
      <c r="F14" s="38"/>
      <c r="G14" s="35"/>
      <c r="H14" s="39"/>
      <c r="I14" s="37">
        <f>SUM(I10:I13)</f>
        <v>31.630000000000003</v>
      </c>
      <c r="J14" s="14"/>
      <c r="K14" s="41">
        <f t="shared" si="2"/>
        <v>-0.97999999999999687</v>
      </c>
      <c r="L14" s="42">
        <f t="shared" si="1"/>
        <v>-3.0052131248083314E-2</v>
      </c>
    </row>
    <row r="15" spans="1:12" ht="25.5" x14ac:dyDescent="0.2">
      <c r="A15" s="43" t="s">
        <v>17</v>
      </c>
      <c r="B15" s="44"/>
      <c r="C15" s="19">
        <f>C27*0.64+C28*0.18+C29*0.18</f>
        <v>9.5000000000000001E-2</v>
      </c>
      <c r="D15" s="45">
        <f>B5*(B3-1)</f>
        <v>37.700000000000067</v>
      </c>
      <c r="E15" s="13">
        <f>C15*D15</f>
        <v>3.5815000000000063</v>
      </c>
      <c r="F15" s="38"/>
      <c r="G15" s="19">
        <f>C15</f>
        <v>9.5000000000000001E-2</v>
      </c>
      <c r="H15" s="45">
        <f t="shared" si="3"/>
        <v>37.700000000000067</v>
      </c>
      <c r="I15" s="13">
        <f>G15*H15</f>
        <v>3.5815000000000063</v>
      </c>
      <c r="J15" s="14"/>
      <c r="K15" s="17">
        <f t="shared" si="2"/>
        <v>0</v>
      </c>
      <c r="L15" s="18">
        <f t="shared" si="1"/>
        <v>0</v>
      </c>
    </row>
    <row r="16" spans="1:12" ht="25.5" x14ac:dyDescent="0.2">
      <c r="A16" s="43" t="s">
        <v>18</v>
      </c>
      <c r="B16" s="44"/>
      <c r="C16" s="47">
        <f>0.001-0.0052</f>
        <v>-4.1999999999999997E-3</v>
      </c>
      <c r="D16" s="45">
        <f>B5</f>
        <v>1000</v>
      </c>
      <c r="E16" s="13">
        <f>D16*C16</f>
        <v>-4.2</v>
      </c>
      <c r="F16" s="38"/>
      <c r="G16" s="47">
        <f>0.001-0.0052</f>
        <v>-4.1999999999999997E-3</v>
      </c>
      <c r="H16" s="45">
        <f t="shared" si="3"/>
        <v>1000</v>
      </c>
      <c r="I16" s="13">
        <f>H16*G16</f>
        <v>-4.2</v>
      </c>
      <c r="J16" s="14"/>
      <c r="K16" s="17">
        <f t="shared" si="2"/>
        <v>0</v>
      </c>
      <c r="L16" s="18">
        <f t="shared" si="1"/>
        <v>0</v>
      </c>
    </row>
    <row r="17" spans="1:12" x14ac:dyDescent="0.2">
      <c r="A17" s="48" t="s">
        <v>19</v>
      </c>
      <c r="B17" s="44"/>
      <c r="C17" s="19">
        <v>0</v>
      </c>
      <c r="D17" s="45">
        <f>B5</f>
        <v>1000</v>
      </c>
      <c r="E17" s="13">
        <f>D17*C17</f>
        <v>0</v>
      </c>
      <c r="F17" s="38"/>
      <c r="G17" s="19">
        <v>0</v>
      </c>
      <c r="H17" s="45">
        <f t="shared" si="3"/>
        <v>1000</v>
      </c>
      <c r="I17" s="13">
        <f>H17*G17</f>
        <v>0</v>
      </c>
      <c r="J17" s="14"/>
      <c r="K17" s="17">
        <f t="shared" si="2"/>
        <v>0</v>
      </c>
      <c r="L17" s="18" t="str">
        <f t="shared" si="1"/>
        <v/>
      </c>
    </row>
    <row r="18" spans="1:12" x14ac:dyDescent="0.2">
      <c r="A18" s="48" t="s">
        <v>20</v>
      </c>
      <c r="B18" s="44"/>
      <c r="C18" s="19">
        <v>0.79</v>
      </c>
      <c r="D18" s="45">
        <v>1</v>
      </c>
      <c r="E18" s="13">
        <f>D18*C18</f>
        <v>0.79</v>
      </c>
      <c r="F18" s="38"/>
      <c r="G18" s="19">
        <v>0.79</v>
      </c>
      <c r="H18" s="45">
        <f t="shared" si="3"/>
        <v>1</v>
      </c>
      <c r="I18" s="13">
        <f>H18*G18</f>
        <v>0.79</v>
      </c>
      <c r="J18" s="14"/>
      <c r="K18" s="17">
        <f t="shared" si="2"/>
        <v>0</v>
      </c>
      <c r="L18" s="18">
        <f t="shared" si="1"/>
        <v>0</v>
      </c>
    </row>
    <row r="19" spans="1:12" ht="15" x14ac:dyDescent="0.2">
      <c r="A19" s="117" t="s">
        <v>21</v>
      </c>
      <c r="B19" s="118"/>
      <c r="C19" s="118"/>
      <c r="D19" s="119"/>
      <c r="E19" s="51">
        <f>SUM(E14:E18)</f>
        <v>32.781500000000008</v>
      </c>
      <c r="F19" s="38"/>
      <c r="G19" s="50"/>
      <c r="H19" s="52"/>
      <c r="I19" s="51">
        <f>SUM(I14:I18)</f>
        <v>31.801500000000008</v>
      </c>
      <c r="J19" s="14"/>
      <c r="K19" s="53">
        <f t="shared" si="2"/>
        <v>-0.98000000000000043</v>
      </c>
      <c r="L19" s="54">
        <f t="shared" si="1"/>
        <v>-2.9894910239006763E-2</v>
      </c>
    </row>
    <row r="20" spans="1:12" x14ac:dyDescent="0.2">
      <c r="A20" s="55" t="s">
        <v>22</v>
      </c>
      <c r="B20" s="55"/>
      <c r="C20" s="19">
        <v>8.0000000000000002E-3</v>
      </c>
      <c r="D20" s="56">
        <f>B5*B3</f>
        <v>1037.7</v>
      </c>
      <c r="E20" s="13">
        <f>D20*C20</f>
        <v>8.3016000000000005</v>
      </c>
      <c r="F20" s="38"/>
      <c r="G20" s="19">
        <v>8.0000000000000002E-3</v>
      </c>
      <c r="H20" s="57">
        <f t="shared" si="3"/>
        <v>1037.7</v>
      </c>
      <c r="I20" s="13">
        <f>H20*G20</f>
        <v>8.3016000000000005</v>
      </c>
      <c r="J20" s="14"/>
      <c r="K20" s="17">
        <f t="shared" si="2"/>
        <v>0</v>
      </c>
      <c r="L20" s="18">
        <f t="shared" si="1"/>
        <v>0</v>
      </c>
    </row>
    <row r="21" spans="1:12" ht="27.75" customHeight="1" x14ac:dyDescent="0.2">
      <c r="A21" s="120" t="s">
        <v>23</v>
      </c>
      <c r="B21" s="120"/>
      <c r="C21" s="19">
        <v>4.7000000000000002E-3</v>
      </c>
      <c r="D21" s="56">
        <f>B5*B3</f>
        <v>1037.7</v>
      </c>
      <c r="E21" s="13">
        <f>D21*C21</f>
        <v>4.8771900000000006</v>
      </c>
      <c r="F21" s="38"/>
      <c r="G21" s="19">
        <v>4.5999999999999999E-3</v>
      </c>
      <c r="H21" s="57">
        <f t="shared" si="3"/>
        <v>1037.7</v>
      </c>
      <c r="I21" s="13">
        <f>H21*G21</f>
        <v>4.7734199999999998</v>
      </c>
      <c r="J21" s="14"/>
      <c r="K21" s="17">
        <f t="shared" si="2"/>
        <v>-0.10377000000000081</v>
      </c>
      <c r="L21" s="18">
        <f t="shared" si="1"/>
        <v>-2.1276595744681014E-2</v>
      </c>
    </row>
    <row r="22" spans="1:12" ht="25.5" x14ac:dyDescent="0.2">
      <c r="A22" s="49" t="s">
        <v>24</v>
      </c>
      <c r="B22" s="58"/>
      <c r="C22" s="50"/>
      <c r="D22" s="50"/>
      <c r="E22" s="51">
        <f>SUM(E19:E21)</f>
        <v>45.960290000000008</v>
      </c>
      <c r="F22" s="59"/>
      <c r="G22" s="60"/>
      <c r="H22" s="61"/>
      <c r="I22" s="51">
        <f>SUM(I19:I21)</f>
        <v>44.876520000000014</v>
      </c>
      <c r="J22" s="14"/>
      <c r="K22" s="53">
        <f t="shared" si="2"/>
        <v>-1.0837699999999941</v>
      </c>
      <c r="L22" s="54">
        <f t="shared" si="1"/>
        <v>-2.3580573577755795E-2</v>
      </c>
    </row>
    <row r="23" spans="1:12" ht="25.5" x14ac:dyDescent="0.2">
      <c r="A23" s="63" t="s">
        <v>25</v>
      </c>
      <c r="B23" s="44"/>
      <c r="C23" s="64">
        <v>4.4000000000000003E-3</v>
      </c>
      <c r="D23" s="56">
        <f>B5*B3</f>
        <v>1037.7</v>
      </c>
      <c r="E23" s="65">
        <f t="shared" ref="E23:E29" si="4">D23*C23</f>
        <v>4.5658800000000008</v>
      </c>
      <c r="F23" s="46"/>
      <c r="G23" s="64">
        <v>4.4000000000000003E-3</v>
      </c>
      <c r="H23" s="57">
        <f t="shared" si="3"/>
        <v>1037.7</v>
      </c>
      <c r="I23" s="65">
        <f t="shared" ref="I23:I29" si="5">H23*G23</f>
        <v>4.5658800000000008</v>
      </c>
      <c r="J23" s="14"/>
      <c r="K23" s="17">
        <f t="shared" si="2"/>
        <v>0</v>
      </c>
      <c r="L23" s="66">
        <f t="shared" si="1"/>
        <v>0</v>
      </c>
    </row>
    <row r="24" spans="1:12" ht="25.5" x14ac:dyDescent="0.2">
      <c r="A24" s="63" t="s">
        <v>26</v>
      </c>
      <c r="B24" s="44"/>
      <c r="C24" s="64">
        <v>1.2999999999999999E-3</v>
      </c>
      <c r="D24" s="56">
        <f>B5*B3</f>
        <v>1037.7</v>
      </c>
      <c r="E24" s="65">
        <f t="shared" si="4"/>
        <v>1.34901</v>
      </c>
      <c r="F24" s="46"/>
      <c r="G24" s="64">
        <v>1.2999999999999999E-3</v>
      </c>
      <c r="H24" s="57">
        <f t="shared" si="3"/>
        <v>1037.7</v>
      </c>
      <c r="I24" s="65">
        <f t="shared" si="5"/>
        <v>1.34901</v>
      </c>
      <c r="J24" s="14"/>
      <c r="K24" s="17">
        <f t="shared" si="2"/>
        <v>0</v>
      </c>
      <c r="L24" s="66">
        <f t="shared" si="1"/>
        <v>0</v>
      </c>
    </row>
    <row r="25" spans="1:12" x14ac:dyDescent="0.2">
      <c r="A25" s="44" t="s">
        <v>27</v>
      </c>
      <c r="B25" s="44"/>
      <c r="C25" s="113">
        <v>0.25</v>
      </c>
      <c r="D25" s="56">
        <v>1</v>
      </c>
      <c r="E25" s="65">
        <f t="shared" si="4"/>
        <v>0.25</v>
      </c>
      <c r="F25" s="46"/>
      <c r="G25" s="64">
        <v>0.25</v>
      </c>
      <c r="H25" s="57">
        <f t="shared" si="3"/>
        <v>1</v>
      </c>
      <c r="I25" s="65">
        <f t="shared" si="5"/>
        <v>0.25</v>
      </c>
      <c r="J25" s="46"/>
      <c r="K25" s="17">
        <f t="shared" si="2"/>
        <v>0</v>
      </c>
      <c r="L25" s="66">
        <f t="shared" si="1"/>
        <v>0</v>
      </c>
    </row>
    <row r="26" spans="1:12" x14ac:dyDescent="0.2">
      <c r="A26" s="44" t="s">
        <v>28</v>
      </c>
      <c r="B26" s="44"/>
      <c r="C26" s="64">
        <v>7.0000000000000001E-3</v>
      </c>
      <c r="D26" s="56">
        <f>B5</f>
        <v>1000</v>
      </c>
      <c r="E26" s="65">
        <f t="shared" si="4"/>
        <v>7</v>
      </c>
      <c r="F26" s="46"/>
      <c r="G26" s="64">
        <v>7.0000000000000001E-3</v>
      </c>
      <c r="H26" s="57">
        <f t="shared" si="3"/>
        <v>1000</v>
      </c>
      <c r="I26" s="65">
        <f t="shared" si="5"/>
        <v>7</v>
      </c>
      <c r="J26" s="46"/>
      <c r="K26" s="17">
        <f t="shared" si="2"/>
        <v>0</v>
      </c>
      <c r="L26" s="66">
        <f t="shared" si="1"/>
        <v>0</v>
      </c>
    </row>
    <row r="27" spans="1:12" x14ac:dyDescent="0.2">
      <c r="A27" s="48" t="s">
        <v>29</v>
      </c>
      <c r="B27" s="44"/>
      <c r="C27" s="67">
        <v>7.6999999999999999E-2</v>
      </c>
      <c r="D27" s="56">
        <f>B5*64%</f>
        <v>640</v>
      </c>
      <c r="E27" s="65">
        <f t="shared" si="4"/>
        <v>49.28</v>
      </c>
      <c r="F27" s="46"/>
      <c r="G27" s="64">
        <f>C27</f>
        <v>7.6999999999999999E-2</v>
      </c>
      <c r="H27" s="56">
        <f t="shared" si="3"/>
        <v>640</v>
      </c>
      <c r="I27" s="65">
        <f t="shared" si="5"/>
        <v>49.28</v>
      </c>
      <c r="J27" s="46"/>
      <c r="K27" s="17">
        <f t="shared" si="2"/>
        <v>0</v>
      </c>
      <c r="L27" s="66">
        <f t="shared" si="1"/>
        <v>0</v>
      </c>
    </row>
    <row r="28" spans="1:12" x14ac:dyDescent="0.2">
      <c r="A28" s="48" t="s">
        <v>30</v>
      </c>
      <c r="B28" s="44"/>
      <c r="C28" s="67">
        <v>0.114</v>
      </c>
      <c r="D28" s="56">
        <f>B5*18%</f>
        <v>180</v>
      </c>
      <c r="E28" s="65">
        <f t="shared" si="4"/>
        <v>20.52</v>
      </c>
      <c r="F28" s="46"/>
      <c r="G28" s="64">
        <f>C28</f>
        <v>0.114</v>
      </c>
      <c r="H28" s="56">
        <f t="shared" si="3"/>
        <v>180</v>
      </c>
      <c r="I28" s="65">
        <f t="shared" si="5"/>
        <v>20.52</v>
      </c>
      <c r="J28" s="46"/>
      <c r="K28" s="17">
        <f t="shared" si="2"/>
        <v>0</v>
      </c>
      <c r="L28" s="66">
        <f t="shared" si="1"/>
        <v>0</v>
      </c>
    </row>
    <row r="29" spans="1:12" ht="15" thickBot="1" x14ac:dyDescent="0.25">
      <c r="A29" s="4" t="s">
        <v>31</v>
      </c>
      <c r="B29" s="44"/>
      <c r="C29" s="67">
        <v>0.14000000000000001</v>
      </c>
      <c r="D29" s="56">
        <f>B5*18%</f>
        <v>180</v>
      </c>
      <c r="E29" s="65">
        <f t="shared" si="4"/>
        <v>25.200000000000003</v>
      </c>
      <c r="F29" s="46"/>
      <c r="G29" s="64">
        <f>C29</f>
        <v>0.14000000000000001</v>
      </c>
      <c r="H29" s="56">
        <f t="shared" si="3"/>
        <v>180</v>
      </c>
      <c r="I29" s="65">
        <f t="shared" si="5"/>
        <v>25.200000000000003</v>
      </c>
      <c r="J29" s="46"/>
      <c r="K29" s="17">
        <f t="shared" si="2"/>
        <v>0</v>
      </c>
      <c r="L29" s="66">
        <f t="shared" si="1"/>
        <v>0</v>
      </c>
    </row>
    <row r="30" spans="1:12" ht="15" thickBot="1" x14ac:dyDescent="0.25">
      <c r="A30" s="68"/>
      <c r="B30" s="69"/>
      <c r="C30" s="70"/>
      <c r="D30" s="71"/>
      <c r="E30" s="72"/>
      <c r="F30" s="73"/>
      <c r="G30" s="70"/>
      <c r="H30" s="74"/>
      <c r="I30" s="72"/>
      <c r="J30" s="73"/>
      <c r="K30" s="75"/>
      <c r="L30" s="76"/>
    </row>
    <row r="31" spans="1:12" ht="15" x14ac:dyDescent="0.2">
      <c r="A31" s="77" t="s">
        <v>32</v>
      </c>
      <c r="B31" s="44"/>
      <c r="C31" s="78"/>
      <c r="D31" s="79"/>
      <c r="E31" s="80">
        <f>SUM(E22:E26,E27:E29)</f>
        <v>154.12518</v>
      </c>
      <c r="F31" s="81"/>
      <c r="G31" s="82"/>
      <c r="H31" s="82"/>
      <c r="I31" s="83">
        <f>SUM(I22:I26,I27:I29)</f>
        <v>153.04141000000001</v>
      </c>
      <c r="J31" s="84"/>
      <c r="K31" s="85">
        <f>I31-E31</f>
        <v>-1.083769999999987</v>
      </c>
      <c r="L31" s="86">
        <f>IF((E31)=0,"",(K31/E31))</f>
        <v>-7.0317517228527292E-3</v>
      </c>
    </row>
    <row r="32" spans="1:12" x14ac:dyDescent="0.2">
      <c r="A32" s="87" t="s">
        <v>33</v>
      </c>
      <c r="B32" s="44"/>
      <c r="C32" s="78">
        <v>0.13</v>
      </c>
      <c r="D32" s="88"/>
      <c r="E32" s="89">
        <f>E31*C32</f>
        <v>20.036273400000002</v>
      </c>
      <c r="F32" s="90"/>
      <c r="G32" s="78">
        <v>0.13</v>
      </c>
      <c r="H32" s="90"/>
      <c r="I32" s="91">
        <f>I31*G32</f>
        <v>19.895383300000002</v>
      </c>
      <c r="J32" s="92"/>
      <c r="K32" s="93">
        <f t="shared" si="2"/>
        <v>-0.14089010000000002</v>
      </c>
      <c r="L32" s="94">
        <f t="shared" si="1"/>
        <v>-7.0317517228528133E-3</v>
      </c>
    </row>
    <row r="33" spans="1:12" ht="25.5" x14ac:dyDescent="0.2">
      <c r="A33" s="95" t="s">
        <v>34</v>
      </c>
      <c r="B33" s="44"/>
      <c r="C33" s="90"/>
      <c r="D33" s="88"/>
      <c r="E33" s="89">
        <f>E31+E32</f>
        <v>174.1614534</v>
      </c>
      <c r="F33" s="90"/>
      <c r="G33" s="90"/>
      <c r="H33" s="90"/>
      <c r="I33" s="91">
        <f>I31+I32</f>
        <v>172.93679330000001</v>
      </c>
      <c r="J33" s="92"/>
      <c r="K33" s="93">
        <f t="shared" si="2"/>
        <v>-1.2246600999999941</v>
      </c>
      <c r="L33" s="94">
        <f t="shared" si="1"/>
        <v>-7.0317517228527804E-3</v>
      </c>
    </row>
    <row r="34" spans="1:12" x14ac:dyDescent="0.2">
      <c r="A34" s="121" t="s">
        <v>37</v>
      </c>
      <c r="B34" s="121"/>
      <c r="C34" s="90"/>
      <c r="D34" s="88"/>
      <c r="E34" s="96">
        <f>ROUND(-E33*10%,2)</f>
        <v>-17.420000000000002</v>
      </c>
      <c r="F34" s="90"/>
      <c r="G34" s="90"/>
      <c r="H34" s="90"/>
      <c r="I34" s="97">
        <f>ROUND(-I33*10%,2)</f>
        <v>-17.29</v>
      </c>
      <c r="J34" s="92"/>
      <c r="K34" s="98">
        <f t="shared" si="2"/>
        <v>0.13000000000000256</v>
      </c>
      <c r="L34" s="99">
        <f t="shared" si="1"/>
        <v>-7.4626865671643255E-3</v>
      </c>
    </row>
    <row r="35" spans="1:12" ht="15.75" thickBot="1" x14ac:dyDescent="0.25">
      <c r="A35" s="122" t="s">
        <v>35</v>
      </c>
      <c r="B35" s="122"/>
      <c r="C35" s="100"/>
      <c r="D35" s="101"/>
      <c r="E35" s="102">
        <f>E33+E34</f>
        <v>156.74145340000001</v>
      </c>
      <c r="F35" s="103"/>
      <c r="G35" s="103"/>
      <c r="H35" s="103"/>
      <c r="I35" s="104">
        <f>I33+I34</f>
        <v>155.64679330000001</v>
      </c>
      <c r="J35" s="105"/>
      <c r="K35" s="41">
        <f t="shared" si="2"/>
        <v>-1.0946600999999987</v>
      </c>
      <c r="L35" s="42">
        <f t="shared" si="1"/>
        <v>-6.9838582982030628E-3</v>
      </c>
    </row>
    <row r="36" spans="1:12" ht="15" thickBot="1" x14ac:dyDescent="0.25">
      <c r="A36" s="68"/>
      <c r="B36" s="69"/>
      <c r="C36" s="106"/>
      <c r="D36" s="107"/>
      <c r="E36" s="108"/>
      <c r="F36" s="109"/>
      <c r="G36" s="106"/>
      <c r="H36" s="109"/>
      <c r="I36" s="110"/>
      <c r="J36" s="107"/>
      <c r="K36" s="111"/>
      <c r="L36" s="112"/>
    </row>
  </sheetData>
  <mergeCells count="9">
    <mergeCell ref="C7:E7"/>
    <mergeCell ref="G7:I7"/>
    <mergeCell ref="K7:L7"/>
    <mergeCell ref="L8:L9"/>
    <mergeCell ref="A19:D19"/>
    <mergeCell ref="A21:B21"/>
    <mergeCell ref="A34:B34"/>
    <mergeCell ref="A35:B35"/>
    <mergeCell ref="K8:K9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5" sqref="D5"/>
    </sheetView>
  </sheetViews>
  <sheetFormatPr defaultRowHeight="14.25" x14ac:dyDescent="0.2"/>
  <cols>
    <col min="1" max="1" width="19.25" bestFit="1" customWidth="1"/>
    <col min="6" max="6" width="4.625" customWidth="1"/>
    <col min="8" max="8" width="9.375" bestFit="1" customWidth="1"/>
    <col min="10" max="10" width="5.375" customWidth="1"/>
  </cols>
  <sheetData>
    <row r="1" spans="1:12" x14ac:dyDescent="0.2">
      <c r="A1" s="1" t="s">
        <v>0</v>
      </c>
      <c r="B1" t="s">
        <v>38</v>
      </c>
    </row>
    <row r="2" spans="1:12" ht="9" customHeight="1" x14ac:dyDescent="0.2">
      <c r="A2" s="2"/>
    </row>
    <row r="3" spans="1:12" x14ac:dyDescent="0.2">
      <c r="A3" s="1" t="s">
        <v>1</v>
      </c>
      <c r="B3">
        <v>1.0377000000000001</v>
      </c>
    </row>
    <row r="4" spans="1:12" ht="8.25" customHeight="1" x14ac:dyDescent="0.2">
      <c r="A4" s="2"/>
    </row>
    <row r="5" spans="1:12" x14ac:dyDescent="0.2">
      <c r="A5" s="1" t="s">
        <v>2</v>
      </c>
      <c r="B5">
        <v>2000</v>
      </c>
      <c r="D5" s="116"/>
      <c r="H5" s="114"/>
    </row>
    <row r="6" spans="1:12" ht="10.5" customHeight="1" x14ac:dyDescent="0.2">
      <c r="A6" s="3"/>
    </row>
    <row r="7" spans="1:12" x14ac:dyDescent="0.2">
      <c r="A7" s="4"/>
      <c r="B7" s="3"/>
      <c r="C7" s="127" t="s">
        <v>3</v>
      </c>
      <c r="D7" s="129"/>
      <c r="E7" s="128"/>
      <c r="F7" s="3"/>
      <c r="G7" s="127" t="s">
        <v>4</v>
      </c>
      <c r="H7" s="129"/>
      <c r="I7" s="128"/>
      <c r="J7" s="3"/>
      <c r="K7" s="127" t="s">
        <v>5</v>
      </c>
      <c r="L7" s="128"/>
    </row>
    <row r="8" spans="1:12" x14ac:dyDescent="0.2">
      <c r="A8" s="4"/>
      <c r="B8" s="3"/>
      <c r="C8" s="5" t="s">
        <v>6</v>
      </c>
      <c r="D8" s="5" t="s">
        <v>7</v>
      </c>
      <c r="E8" s="6" t="s">
        <v>8</v>
      </c>
      <c r="F8" s="3"/>
      <c r="G8" s="5" t="s">
        <v>6</v>
      </c>
      <c r="H8" s="7" t="s">
        <v>7</v>
      </c>
      <c r="I8" s="6" t="s">
        <v>8</v>
      </c>
      <c r="J8" s="3"/>
      <c r="K8" s="123" t="s">
        <v>9</v>
      </c>
      <c r="L8" s="125" t="s">
        <v>10</v>
      </c>
    </row>
    <row r="9" spans="1:12" x14ac:dyDescent="0.2">
      <c r="A9" s="4"/>
      <c r="B9" s="3"/>
      <c r="C9" s="8" t="s">
        <v>11</v>
      </c>
      <c r="D9" s="8"/>
      <c r="E9" s="9" t="s">
        <v>11</v>
      </c>
      <c r="F9" s="3"/>
      <c r="G9" s="8" t="s">
        <v>11</v>
      </c>
      <c r="H9" s="9"/>
      <c r="I9" s="9" t="s">
        <v>11</v>
      </c>
      <c r="J9" s="3"/>
      <c r="K9" s="124"/>
      <c r="L9" s="126"/>
    </row>
    <row r="10" spans="1:12" x14ac:dyDescent="0.2">
      <c r="A10" s="10" t="s">
        <v>12</v>
      </c>
      <c r="B10" s="10"/>
      <c r="C10" s="11">
        <v>25.79</v>
      </c>
      <c r="D10" s="12">
        <v>1</v>
      </c>
      <c r="E10" s="13">
        <f>D10*C10</f>
        <v>25.79</v>
      </c>
      <c r="F10" s="14"/>
      <c r="G10" s="11">
        <v>26.07</v>
      </c>
      <c r="H10" s="15">
        <f t="shared" ref="H10" si="0">D10</f>
        <v>1</v>
      </c>
      <c r="I10" s="16">
        <f>H10*G10</f>
        <v>26.07</v>
      </c>
      <c r="J10" s="14"/>
      <c r="K10" s="17">
        <f t="shared" ref="K10:K35" si="1">I10-E10</f>
        <v>0.28000000000000114</v>
      </c>
      <c r="L10" s="18">
        <f t="shared" ref="L10:L35" si="2">IF((E10)=0,"",(K10/E10))</f>
        <v>1.0856921287320711E-2</v>
      </c>
    </row>
    <row r="11" spans="1:12" x14ac:dyDescent="0.2">
      <c r="A11" s="10" t="s">
        <v>13</v>
      </c>
      <c r="B11" s="10"/>
      <c r="C11" s="19">
        <v>1.66E-2</v>
      </c>
      <c r="D11" s="20">
        <f>B5</f>
        <v>2000</v>
      </c>
      <c r="E11" s="13">
        <f>D11*C11</f>
        <v>33.200000000000003</v>
      </c>
      <c r="F11" s="14"/>
      <c r="G11" s="19">
        <v>1.6799999999999999E-2</v>
      </c>
      <c r="H11" s="21">
        <f>D11</f>
        <v>2000</v>
      </c>
      <c r="I11" s="13">
        <f>H11*G11</f>
        <v>33.6</v>
      </c>
      <c r="J11" s="14"/>
      <c r="K11" s="17">
        <f t="shared" si="1"/>
        <v>0.39999999999999858</v>
      </c>
      <c r="L11" s="18">
        <f t="shared" si="2"/>
        <v>1.2048192771084293E-2</v>
      </c>
    </row>
    <row r="12" spans="1:12" x14ac:dyDescent="0.2">
      <c r="A12" s="22" t="s">
        <v>14</v>
      </c>
      <c r="B12" s="22"/>
      <c r="C12" s="23">
        <f>2.36+2.11</f>
        <v>4.47</v>
      </c>
      <c r="D12" s="12">
        <v>1</v>
      </c>
      <c r="E12" s="13">
        <f>D12*C12</f>
        <v>4.47</v>
      </c>
      <c r="F12" s="14"/>
      <c r="G12" s="23">
        <f>2.36+2.11</f>
        <v>4.47</v>
      </c>
      <c r="H12" s="15">
        <f t="shared" ref="H12:H29" si="3">D12</f>
        <v>1</v>
      </c>
      <c r="I12" s="16">
        <f>H12*G12</f>
        <v>4.47</v>
      </c>
      <c r="J12" s="14"/>
      <c r="K12" s="17">
        <f t="shared" si="1"/>
        <v>0</v>
      </c>
      <c r="L12" s="18">
        <f t="shared" si="2"/>
        <v>0</v>
      </c>
    </row>
    <row r="13" spans="1:12" x14ac:dyDescent="0.2">
      <c r="A13" s="24" t="s">
        <v>15</v>
      </c>
      <c r="B13" s="25"/>
      <c r="C13" s="26">
        <f>0.001-0.0002</f>
        <v>8.0000000000000004E-4</v>
      </c>
      <c r="D13" s="27">
        <f>B5</f>
        <v>2000</v>
      </c>
      <c r="E13" s="28">
        <f>D13*C13</f>
        <v>1.6</v>
      </c>
      <c r="F13" s="29"/>
      <c r="G13" s="26">
        <f>0.001-0.0002</f>
        <v>8.0000000000000004E-4</v>
      </c>
      <c r="H13" s="30">
        <f t="shared" si="3"/>
        <v>2000</v>
      </c>
      <c r="I13" s="28">
        <f>H13*G13</f>
        <v>1.6</v>
      </c>
      <c r="J13" s="29"/>
      <c r="K13" s="31">
        <f t="shared" si="1"/>
        <v>0</v>
      </c>
      <c r="L13" s="32">
        <f t="shared" si="2"/>
        <v>0</v>
      </c>
    </row>
    <row r="14" spans="1:12" ht="15" x14ac:dyDescent="0.2">
      <c r="A14" s="33" t="s">
        <v>16</v>
      </c>
      <c r="B14" s="34"/>
      <c r="C14" s="35"/>
      <c r="D14" s="36"/>
      <c r="E14" s="37">
        <f>SUM(E10:E13)</f>
        <v>65.06</v>
      </c>
      <c r="F14" s="38"/>
      <c r="G14" s="35"/>
      <c r="H14" s="39">
        <f t="shared" si="3"/>
        <v>0</v>
      </c>
      <c r="I14" s="37">
        <f>SUM(I10:I13)</f>
        <v>65.739999999999995</v>
      </c>
      <c r="J14" s="40"/>
      <c r="K14" s="41">
        <f t="shared" si="1"/>
        <v>0.67999999999999261</v>
      </c>
      <c r="L14" s="42">
        <f t="shared" si="2"/>
        <v>1.0451890562557525E-2</v>
      </c>
    </row>
    <row r="15" spans="1:12" ht="25.5" x14ac:dyDescent="0.2">
      <c r="A15" s="43" t="s">
        <v>17</v>
      </c>
      <c r="B15" s="44"/>
      <c r="C15" s="19">
        <f>C27*0.64+C28*0.18+C29*0.18</f>
        <v>8.3919999999999995E-2</v>
      </c>
      <c r="D15" s="45">
        <f>B5*(B3-1)</f>
        <v>75.400000000000134</v>
      </c>
      <c r="E15" s="13">
        <f>C15*D15</f>
        <v>6.327568000000011</v>
      </c>
      <c r="F15" s="38"/>
      <c r="G15" s="19">
        <f>G27*0.64+G28*0.18+G29*0.18</f>
        <v>8.3919999999999995E-2</v>
      </c>
      <c r="H15" s="45">
        <f t="shared" si="3"/>
        <v>75.400000000000134</v>
      </c>
      <c r="I15" s="13">
        <f>G15*H15</f>
        <v>6.327568000000011</v>
      </c>
      <c r="J15" s="46"/>
      <c r="K15" s="17">
        <f t="shared" si="1"/>
        <v>0</v>
      </c>
      <c r="L15" s="18">
        <f t="shared" si="2"/>
        <v>0</v>
      </c>
    </row>
    <row r="16" spans="1:12" ht="25.5" x14ac:dyDescent="0.2">
      <c r="A16" s="43" t="s">
        <v>18</v>
      </c>
      <c r="B16" s="44"/>
      <c r="C16" s="47">
        <f>0.0011-0.0052</f>
        <v>-4.0999999999999995E-3</v>
      </c>
      <c r="D16" s="45">
        <f>B5</f>
        <v>2000</v>
      </c>
      <c r="E16" s="13">
        <f>D16*C16</f>
        <v>-8.1999999999999993</v>
      </c>
      <c r="F16" s="38"/>
      <c r="G16" s="47">
        <f>0.0011-0.0052</f>
        <v>-4.0999999999999995E-3</v>
      </c>
      <c r="H16" s="45">
        <f t="shared" si="3"/>
        <v>2000</v>
      </c>
      <c r="I16" s="13">
        <f>H16*G16</f>
        <v>-8.1999999999999993</v>
      </c>
      <c r="J16" s="46"/>
      <c r="K16" s="17">
        <f t="shared" si="1"/>
        <v>0</v>
      </c>
      <c r="L16" s="18">
        <f t="shared" si="2"/>
        <v>0</v>
      </c>
    </row>
    <row r="17" spans="1:12" x14ac:dyDescent="0.2">
      <c r="A17" s="48" t="s">
        <v>19</v>
      </c>
      <c r="B17" s="44"/>
      <c r="C17" s="19">
        <v>0</v>
      </c>
      <c r="D17" s="45">
        <f>B5</f>
        <v>2000</v>
      </c>
      <c r="E17" s="13">
        <f>D17*C17</f>
        <v>0</v>
      </c>
      <c r="F17" s="38"/>
      <c r="G17" s="19">
        <v>0</v>
      </c>
      <c r="H17" s="45">
        <f t="shared" si="3"/>
        <v>2000</v>
      </c>
      <c r="I17" s="13">
        <f>H17*G17</f>
        <v>0</v>
      </c>
      <c r="J17" s="46"/>
      <c r="K17" s="17">
        <f t="shared" si="1"/>
        <v>0</v>
      </c>
      <c r="L17" s="18" t="str">
        <f t="shared" si="2"/>
        <v/>
      </c>
    </row>
    <row r="18" spans="1:12" x14ac:dyDescent="0.2">
      <c r="A18" s="48" t="s">
        <v>20</v>
      </c>
      <c r="B18" s="44"/>
      <c r="C18" s="19">
        <v>0.79</v>
      </c>
      <c r="D18" s="45">
        <v>1</v>
      </c>
      <c r="E18" s="13">
        <f>D18*C18</f>
        <v>0.79</v>
      </c>
      <c r="F18" s="38"/>
      <c r="G18" s="19">
        <v>0.79</v>
      </c>
      <c r="H18" s="45">
        <f t="shared" si="3"/>
        <v>1</v>
      </c>
      <c r="I18" s="13">
        <f>H18*G18</f>
        <v>0.79</v>
      </c>
      <c r="J18" s="46"/>
      <c r="K18" s="17">
        <f t="shared" si="1"/>
        <v>0</v>
      </c>
      <c r="L18" s="18">
        <f t="shared" si="2"/>
        <v>0</v>
      </c>
    </row>
    <row r="19" spans="1:12" ht="15" x14ac:dyDescent="0.2">
      <c r="A19" s="117" t="s">
        <v>21</v>
      </c>
      <c r="B19" s="118"/>
      <c r="C19" s="118"/>
      <c r="D19" s="119"/>
      <c r="E19" s="51">
        <f>SUM(E14:E18)</f>
        <v>63.977568000000012</v>
      </c>
      <c r="F19" s="38"/>
      <c r="G19" s="50"/>
      <c r="H19" s="52">
        <f t="shared" si="3"/>
        <v>0</v>
      </c>
      <c r="I19" s="51">
        <f>SUM(I14:I18)</f>
        <v>64.657568000000012</v>
      </c>
      <c r="J19" s="40"/>
      <c r="K19" s="53">
        <f t="shared" si="1"/>
        <v>0.67999999999999972</v>
      </c>
      <c r="L19" s="54">
        <f t="shared" si="2"/>
        <v>1.0628725368241563E-2</v>
      </c>
    </row>
    <row r="20" spans="1:12" x14ac:dyDescent="0.2">
      <c r="A20" s="55" t="s">
        <v>22</v>
      </c>
      <c r="B20" s="55"/>
      <c r="C20" s="19">
        <v>7.3000000000000001E-3</v>
      </c>
      <c r="D20" s="56">
        <f>B5*B3</f>
        <v>2075.4</v>
      </c>
      <c r="E20" s="13">
        <f>D20*C20</f>
        <v>15.15042</v>
      </c>
      <c r="F20" s="38"/>
      <c r="G20" s="19">
        <v>7.3000000000000001E-3</v>
      </c>
      <c r="H20" s="57">
        <f t="shared" si="3"/>
        <v>2075.4</v>
      </c>
      <c r="I20" s="13">
        <f>H20*G20</f>
        <v>15.15042</v>
      </c>
      <c r="J20" s="46"/>
      <c r="K20" s="17">
        <f t="shared" si="1"/>
        <v>0</v>
      </c>
      <c r="L20" s="18">
        <f t="shared" si="2"/>
        <v>0</v>
      </c>
    </row>
    <row r="21" spans="1:12" ht="27.75" customHeight="1" x14ac:dyDescent="0.2">
      <c r="A21" s="120" t="s">
        <v>23</v>
      </c>
      <c r="B21" s="120"/>
      <c r="C21" s="19">
        <v>4.3E-3</v>
      </c>
      <c r="D21" s="56">
        <f>B5*B3</f>
        <v>2075.4</v>
      </c>
      <c r="E21" s="13">
        <f>D21*C21</f>
        <v>8.92422</v>
      </c>
      <c r="F21" s="38"/>
      <c r="G21" s="19">
        <v>4.1999999999999997E-3</v>
      </c>
      <c r="H21" s="57">
        <f t="shared" si="3"/>
        <v>2075.4</v>
      </c>
      <c r="I21" s="13">
        <f>H21*G21</f>
        <v>8.7166800000000002</v>
      </c>
      <c r="J21" s="46"/>
      <c r="K21" s="17">
        <f t="shared" si="1"/>
        <v>-0.20753999999999984</v>
      </c>
      <c r="L21" s="18">
        <f t="shared" si="2"/>
        <v>-2.3255813953488354E-2</v>
      </c>
    </row>
    <row r="22" spans="1:12" ht="25.5" x14ac:dyDescent="0.2">
      <c r="A22" s="49" t="s">
        <v>24</v>
      </c>
      <c r="B22" s="58"/>
      <c r="C22" s="50"/>
      <c r="D22" s="50"/>
      <c r="E22" s="51">
        <f>SUM(E19:E21)</f>
        <v>88.052208000000022</v>
      </c>
      <c r="F22" s="59"/>
      <c r="G22" s="60"/>
      <c r="H22" s="61">
        <f t="shared" si="3"/>
        <v>0</v>
      </c>
      <c r="I22" s="51">
        <f>SUM(I19:I21)</f>
        <v>88.524668000000005</v>
      </c>
      <c r="J22" s="62"/>
      <c r="K22" s="53">
        <f t="shared" si="1"/>
        <v>0.47245999999998389</v>
      </c>
      <c r="L22" s="54">
        <f t="shared" si="2"/>
        <v>5.3656803245636245E-3</v>
      </c>
    </row>
    <row r="23" spans="1:12" ht="25.5" x14ac:dyDescent="0.2">
      <c r="A23" s="63" t="s">
        <v>25</v>
      </c>
      <c r="B23" s="44"/>
      <c r="C23" s="64">
        <v>4.4000000000000003E-3</v>
      </c>
      <c r="D23" s="56">
        <f>B5*B3</f>
        <v>2075.4</v>
      </c>
      <c r="E23" s="65">
        <f t="shared" ref="E23:E29" si="4">D23*C23</f>
        <v>9.1317600000000017</v>
      </c>
      <c r="F23" s="46"/>
      <c r="G23" s="64">
        <v>4.4000000000000003E-3</v>
      </c>
      <c r="H23" s="57">
        <f t="shared" si="3"/>
        <v>2075.4</v>
      </c>
      <c r="I23" s="65">
        <f t="shared" ref="I23:I29" si="5">H23*G23</f>
        <v>9.1317600000000017</v>
      </c>
      <c r="J23" s="46"/>
      <c r="K23" s="17">
        <f t="shared" si="1"/>
        <v>0</v>
      </c>
      <c r="L23" s="66">
        <f t="shared" si="2"/>
        <v>0</v>
      </c>
    </row>
    <row r="24" spans="1:12" ht="25.5" x14ac:dyDescent="0.2">
      <c r="A24" s="63" t="s">
        <v>26</v>
      </c>
      <c r="B24" s="44"/>
      <c r="C24" s="64">
        <v>1.2999999999999999E-3</v>
      </c>
      <c r="D24" s="56">
        <f>B5*B3</f>
        <v>2075.4</v>
      </c>
      <c r="E24" s="65">
        <f t="shared" si="4"/>
        <v>2.6980200000000001</v>
      </c>
      <c r="F24" s="46"/>
      <c r="G24" s="64">
        <v>1.2999999999999999E-3</v>
      </c>
      <c r="H24" s="57">
        <f t="shared" si="3"/>
        <v>2075.4</v>
      </c>
      <c r="I24" s="65">
        <f t="shared" si="5"/>
        <v>2.6980200000000001</v>
      </c>
      <c r="J24" s="46"/>
      <c r="K24" s="17">
        <f t="shared" si="1"/>
        <v>0</v>
      </c>
      <c r="L24" s="66">
        <f t="shared" si="2"/>
        <v>0</v>
      </c>
    </row>
    <row r="25" spans="1:12" x14ac:dyDescent="0.2">
      <c r="A25" s="44" t="s">
        <v>27</v>
      </c>
      <c r="B25" s="44"/>
      <c r="C25" s="113">
        <v>0.25</v>
      </c>
      <c r="D25" s="56">
        <v>1</v>
      </c>
      <c r="E25" s="65">
        <f t="shared" si="4"/>
        <v>0.25</v>
      </c>
      <c r="F25" s="46"/>
      <c r="G25" s="64">
        <v>0.25</v>
      </c>
      <c r="H25" s="57">
        <f t="shared" si="3"/>
        <v>1</v>
      </c>
      <c r="I25" s="65">
        <f t="shared" si="5"/>
        <v>0.25</v>
      </c>
      <c r="J25" s="46"/>
      <c r="K25" s="17">
        <f t="shared" si="1"/>
        <v>0</v>
      </c>
      <c r="L25" s="66">
        <f t="shared" si="2"/>
        <v>0</v>
      </c>
    </row>
    <row r="26" spans="1:12" x14ac:dyDescent="0.2">
      <c r="A26" s="44" t="s">
        <v>28</v>
      </c>
      <c r="B26" s="44"/>
      <c r="C26" s="64">
        <v>7.0000000000000001E-3</v>
      </c>
      <c r="D26" s="56">
        <f>B5</f>
        <v>2000</v>
      </c>
      <c r="E26" s="65">
        <f t="shared" si="4"/>
        <v>14</v>
      </c>
      <c r="F26" s="46"/>
      <c r="G26" s="64">
        <v>7.0000000000000001E-3</v>
      </c>
      <c r="H26" s="57">
        <f t="shared" si="3"/>
        <v>2000</v>
      </c>
      <c r="I26" s="65">
        <f t="shared" si="5"/>
        <v>14</v>
      </c>
      <c r="J26" s="46"/>
      <c r="K26" s="17">
        <f t="shared" si="1"/>
        <v>0</v>
      </c>
      <c r="L26" s="66">
        <f t="shared" si="2"/>
        <v>0</v>
      </c>
    </row>
    <row r="27" spans="1:12" x14ac:dyDescent="0.2">
      <c r="A27" s="48" t="s">
        <v>29</v>
      </c>
      <c r="B27" s="44"/>
      <c r="C27" s="67">
        <v>6.7000000000000004E-2</v>
      </c>
      <c r="D27" s="56">
        <f>B5*64%</f>
        <v>1280</v>
      </c>
      <c r="E27" s="65">
        <f t="shared" si="4"/>
        <v>85.76</v>
      </c>
      <c r="F27" s="46"/>
      <c r="G27" s="64">
        <v>6.7000000000000004E-2</v>
      </c>
      <c r="H27" s="56">
        <f t="shared" si="3"/>
        <v>1280</v>
      </c>
      <c r="I27" s="65">
        <f t="shared" si="5"/>
        <v>85.76</v>
      </c>
      <c r="J27" s="46"/>
      <c r="K27" s="17">
        <f t="shared" si="1"/>
        <v>0</v>
      </c>
      <c r="L27" s="66">
        <f t="shared" si="2"/>
        <v>0</v>
      </c>
    </row>
    <row r="28" spans="1:12" x14ac:dyDescent="0.2">
      <c r="A28" s="48" t="s">
        <v>30</v>
      </c>
      <c r="B28" s="44"/>
      <c r="C28" s="67">
        <v>0.104</v>
      </c>
      <c r="D28" s="56">
        <f>B5*18%</f>
        <v>360</v>
      </c>
      <c r="E28" s="65">
        <f t="shared" si="4"/>
        <v>37.44</v>
      </c>
      <c r="F28" s="46"/>
      <c r="G28" s="64">
        <v>0.104</v>
      </c>
      <c r="H28" s="56">
        <f t="shared" si="3"/>
        <v>360</v>
      </c>
      <c r="I28" s="65">
        <f t="shared" si="5"/>
        <v>37.44</v>
      </c>
      <c r="J28" s="46"/>
      <c r="K28" s="17">
        <f t="shared" si="1"/>
        <v>0</v>
      </c>
      <c r="L28" s="66">
        <f t="shared" si="2"/>
        <v>0</v>
      </c>
    </row>
    <row r="29" spans="1:12" ht="15" thickBot="1" x14ac:dyDescent="0.25">
      <c r="A29" s="4" t="s">
        <v>31</v>
      </c>
      <c r="B29" s="44"/>
      <c r="C29" s="67">
        <v>0.124</v>
      </c>
      <c r="D29" s="56">
        <f>B5*18%</f>
        <v>360</v>
      </c>
      <c r="E29" s="65">
        <f t="shared" si="4"/>
        <v>44.64</v>
      </c>
      <c r="F29" s="46"/>
      <c r="G29" s="64">
        <v>0.124</v>
      </c>
      <c r="H29" s="56">
        <f t="shared" si="3"/>
        <v>360</v>
      </c>
      <c r="I29" s="65">
        <f t="shared" si="5"/>
        <v>44.64</v>
      </c>
      <c r="J29" s="46"/>
      <c r="K29" s="17">
        <f t="shared" si="1"/>
        <v>0</v>
      </c>
      <c r="L29" s="66">
        <f t="shared" si="2"/>
        <v>0</v>
      </c>
    </row>
    <row r="30" spans="1:12" ht="15" thickBot="1" x14ac:dyDescent="0.25">
      <c r="A30" s="68"/>
      <c r="B30" s="69"/>
      <c r="C30" s="70"/>
      <c r="D30" s="71"/>
      <c r="E30" s="72"/>
      <c r="F30" s="73"/>
      <c r="G30" s="70"/>
      <c r="H30" s="74"/>
      <c r="I30" s="72"/>
      <c r="J30" s="73"/>
      <c r="K30" s="75"/>
      <c r="L30" s="76"/>
    </row>
    <row r="31" spans="1:12" ht="15" x14ac:dyDescent="0.2">
      <c r="A31" s="77" t="s">
        <v>32</v>
      </c>
      <c r="B31" s="44"/>
      <c r="C31" s="78"/>
      <c r="D31" s="79"/>
      <c r="E31" s="80">
        <f>SUM(E22:E26,E27:E29)</f>
        <v>281.97198800000001</v>
      </c>
      <c r="F31" s="81"/>
      <c r="G31" s="82"/>
      <c r="H31" s="82"/>
      <c r="I31" s="83">
        <f>SUM(I22:I26,I27:I29)</f>
        <v>282.44444800000002</v>
      </c>
      <c r="J31" s="84"/>
      <c r="K31" s="85">
        <f>I31-E31</f>
        <v>0.47246000000001231</v>
      </c>
      <c r="L31" s="86">
        <f>IF((E31)=0,"",(K31/E31))</f>
        <v>1.6755565095353099E-3</v>
      </c>
    </row>
    <row r="32" spans="1:12" x14ac:dyDescent="0.2">
      <c r="A32" s="87" t="s">
        <v>33</v>
      </c>
      <c r="B32" s="44"/>
      <c r="C32" s="78">
        <v>0.13</v>
      </c>
      <c r="D32" s="88"/>
      <c r="E32" s="89">
        <f>E31*C32</f>
        <v>36.656358440000005</v>
      </c>
      <c r="F32" s="90"/>
      <c r="G32" s="78">
        <v>0.13</v>
      </c>
      <c r="H32" s="90"/>
      <c r="I32" s="91">
        <f>I31*G32</f>
        <v>36.717778240000001</v>
      </c>
      <c r="J32" s="92"/>
      <c r="K32" s="93">
        <f t="shared" si="1"/>
        <v>6.1419799999995917E-2</v>
      </c>
      <c r="L32" s="94">
        <f t="shared" si="2"/>
        <v>1.6755565095351547E-3</v>
      </c>
    </row>
    <row r="33" spans="1:12" ht="25.5" x14ac:dyDescent="0.2">
      <c r="A33" s="95" t="s">
        <v>34</v>
      </c>
      <c r="B33" s="44"/>
      <c r="C33" s="90"/>
      <c r="D33" s="88"/>
      <c r="E33" s="89">
        <f>E31+E32</f>
        <v>318.62834644000003</v>
      </c>
      <c r="F33" s="90"/>
      <c r="G33" s="90"/>
      <c r="H33" s="90"/>
      <c r="I33" s="91">
        <f>I31+I32</f>
        <v>319.16222624</v>
      </c>
      <c r="J33" s="92"/>
      <c r="K33" s="93">
        <f t="shared" si="1"/>
        <v>0.5338797999999656</v>
      </c>
      <c r="L33" s="94">
        <f t="shared" si="2"/>
        <v>1.6755565095351581E-3</v>
      </c>
    </row>
    <row r="34" spans="1:12" x14ac:dyDescent="0.2">
      <c r="A34" s="121" t="s">
        <v>37</v>
      </c>
      <c r="B34" s="121"/>
      <c r="C34" s="90"/>
      <c r="D34" s="88"/>
      <c r="E34" s="96">
        <f>ROUND(-E33*10%,2)</f>
        <v>-31.86</v>
      </c>
      <c r="F34" s="90"/>
      <c r="G34" s="90"/>
      <c r="H34" s="90"/>
      <c r="I34" s="97">
        <f>ROUND(-I33*10%,2)</f>
        <v>-31.92</v>
      </c>
      <c r="J34" s="92"/>
      <c r="K34" s="98">
        <f t="shared" si="1"/>
        <v>-6.0000000000002274E-2</v>
      </c>
      <c r="L34" s="99">
        <f t="shared" si="2"/>
        <v>1.8832391713748361E-3</v>
      </c>
    </row>
    <row r="35" spans="1:12" ht="15.75" thickBot="1" x14ac:dyDescent="0.25">
      <c r="A35" s="122" t="s">
        <v>35</v>
      </c>
      <c r="B35" s="122"/>
      <c r="C35" s="100"/>
      <c r="D35" s="101"/>
      <c r="E35" s="102">
        <f>E33+E34</f>
        <v>286.76834644000002</v>
      </c>
      <c r="F35" s="103"/>
      <c r="G35" s="103"/>
      <c r="H35" s="103"/>
      <c r="I35" s="104">
        <f>I33+I34</f>
        <v>287.24222623999998</v>
      </c>
      <c r="J35" s="105"/>
      <c r="K35" s="41">
        <f t="shared" si="1"/>
        <v>0.47387979999996332</v>
      </c>
      <c r="L35" s="42">
        <f t="shared" si="2"/>
        <v>1.6524829392183711E-3</v>
      </c>
    </row>
    <row r="36" spans="1:12" ht="15" thickBot="1" x14ac:dyDescent="0.25">
      <c r="A36" s="68"/>
      <c r="B36" s="69"/>
      <c r="C36" s="106"/>
      <c r="D36" s="107"/>
      <c r="E36" s="108"/>
      <c r="F36" s="109"/>
      <c r="G36" s="106"/>
      <c r="H36" s="109"/>
      <c r="I36" s="110"/>
      <c r="J36" s="107"/>
      <c r="K36" s="111"/>
      <c r="L36" s="112"/>
    </row>
  </sheetData>
  <mergeCells count="9">
    <mergeCell ref="C7:E7"/>
    <mergeCell ref="G7:I7"/>
    <mergeCell ref="K7:L7"/>
    <mergeCell ref="L8:L9"/>
    <mergeCell ref="A19:D19"/>
    <mergeCell ref="A21:B21"/>
    <mergeCell ref="A34:B34"/>
    <mergeCell ref="A35:B35"/>
    <mergeCell ref="K8:K9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Residential 800</vt:lpstr>
      <vt:lpstr>Residential 1000</vt:lpstr>
      <vt:lpstr>GS &lt; 50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</dc:creator>
  <cp:lastModifiedBy>June Broadfoot</cp:lastModifiedBy>
  <cp:lastPrinted>2014-10-31T15:03:47Z</cp:lastPrinted>
  <dcterms:created xsi:type="dcterms:W3CDTF">2014-10-09T19:27:05Z</dcterms:created>
  <dcterms:modified xsi:type="dcterms:W3CDTF">2014-10-31T15:06:42Z</dcterms:modified>
</cp:coreProperties>
</file>